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codeName="ThisWorkbook" hidePivotFieldList="1" defaultThemeVersion="166925"/>
  <mc:AlternateContent xmlns:mc="http://schemas.openxmlformats.org/markup-compatibility/2006">
    <mc:Choice Requires="x15">
      <x15ac:absPath xmlns:x15ac="http://schemas.microsoft.com/office/spreadsheetml/2010/11/ac" url="https://d.docs.live.net/ed323b55145ebca8/"/>
    </mc:Choice>
  </mc:AlternateContent>
  <xr:revisionPtr revIDLastSave="482" documentId="8_{9C4FFD42-C1D2-49B3-9121-A36BF2EA519F}" xr6:coauthVersionLast="38" xr6:coauthVersionMax="38" xr10:uidLastSave="{9AF00348-4A72-4521-943F-6E436657231F}"/>
  <bookViews>
    <workbookView xWindow="0" yWindow="0" windowWidth="20520" windowHeight="9435" activeTab="3" xr2:uid="{00000000-000D-0000-FFFF-FFFF00000000}"/>
  </bookViews>
  <sheets>
    <sheet name="Overview" sheetId="1" r:id="rId1"/>
    <sheet name="State per category&amp;country" sheetId="3" r:id="rId2"/>
    <sheet name="State per sub-category&amp;country" sheetId="4" r:id="rId3"/>
    <sheet name="Date Created Conversion" sheetId="12" r:id="rId4"/>
    <sheet name="Questions" sheetId="15" r:id="rId5"/>
    <sheet name="Bonus" sheetId="14" r:id="rId6"/>
  </sheets>
  <definedNames>
    <definedName name="_xlnm._FilterDatabase" localSheetId="0" hidden="1">Overview!$F$1:$F$4115</definedName>
  </definedNames>
  <calcPr calcId="191029"/>
  <pivotCaches>
    <pivotCache cacheId="20" r:id="rId7"/>
    <pivotCache cacheId="3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 i="14" l="1"/>
  <c r="H4" i="14"/>
  <c r="H5" i="14"/>
  <c r="H6" i="14"/>
  <c r="H7" i="14"/>
  <c r="H8" i="14"/>
  <c r="H9" i="14"/>
  <c r="H10" i="14"/>
  <c r="H11" i="14"/>
  <c r="H12" i="14"/>
  <c r="H13" i="14"/>
  <c r="G3" i="14"/>
  <c r="G4" i="14"/>
  <c r="G5" i="14"/>
  <c r="G6" i="14"/>
  <c r="G7" i="14"/>
  <c r="G8" i="14"/>
  <c r="G9" i="14"/>
  <c r="G10" i="14"/>
  <c r="G11" i="14"/>
  <c r="G12" i="14"/>
  <c r="G13" i="14"/>
  <c r="F7" i="14"/>
  <c r="F8" i="14"/>
  <c r="F9" i="14"/>
  <c r="F10" i="14"/>
  <c r="F11" i="14"/>
  <c r="F12" i="14"/>
  <c r="F13" i="14"/>
  <c r="F3" i="14"/>
  <c r="F4" i="14"/>
  <c r="F5" i="14"/>
  <c r="F6" i="14"/>
  <c r="H2" i="14"/>
  <c r="G2" i="14"/>
  <c r="F2" i="14"/>
  <c r="E3" i="14"/>
  <c r="E4" i="14"/>
  <c r="E5" i="14"/>
  <c r="E6" i="14"/>
  <c r="E7" i="14"/>
  <c r="E8" i="14"/>
  <c r="E9" i="14"/>
  <c r="E10" i="14"/>
  <c r="E11" i="14"/>
  <c r="E12" i="14"/>
  <c r="E13" i="14"/>
  <c r="E2" i="14"/>
  <c r="D13" i="14"/>
  <c r="D12" i="14"/>
  <c r="D11" i="14"/>
  <c r="D10" i="14"/>
  <c r="D9" i="14"/>
  <c r="D8" i="14"/>
  <c r="D7" i="14"/>
  <c r="D6" i="14"/>
  <c r="D5" i="14"/>
  <c r="D4" i="14"/>
  <c r="D3" i="14"/>
  <c r="D2" i="14"/>
  <c r="C13" i="14"/>
  <c r="C12" i="14"/>
  <c r="C11" i="14"/>
  <c r="C10" i="14"/>
  <c r="C9" i="14"/>
  <c r="C8" i="14"/>
  <c r="C7" i="14"/>
  <c r="C6" i="14"/>
  <c r="C5" i="14"/>
  <c r="C4" i="14"/>
  <c r="C3" i="14"/>
  <c r="B9" i="14"/>
  <c r="B4" i="14"/>
  <c r="C2" i="14"/>
  <c r="B13" i="14"/>
  <c r="B12" i="14"/>
  <c r="B11" i="14"/>
  <c r="B10" i="14"/>
  <c r="B8" i="14"/>
  <c r="B7" i="14"/>
  <c r="B6" i="14"/>
  <c r="B5" i="14"/>
  <c r="B3" i="14"/>
  <c r="B2" i="14"/>
  <c r="U4115" i="1"/>
  <c r="U4114" i="1"/>
  <c r="U4113" i="1"/>
  <c r="U4112" i="1"/>
  <c r="U4111" i="1"/>
  <c r="U4110" i="1"/>
  <c r="U4109" i="1"/>
  <c r="U4108" i="1"/>
  <c r="U4107" i="1"/>
  <c r="U4106" i="1"/>
  <c r="U4105" i="1"/>
  <c r="U4104" i="1"/>
  <c r="U4103" i="1"/>
  <c r="U4102" i="1"/>
  <c r="U4101" i="1"/>
  <c r="U4100" i="1"/>
  <c r="U4099" i="1"/>
  <c r="U4098" i="1"/>
  <c r="U4097" i="1"/>
  <c r="U4096" i="1"/>
  <c r="U4095" i="1"/>
  <c r="U4094" i="1"/>
  <c r="U4093" i="1"/>
  <c r="U4092" i="1"/>
  <c r="U4091" i="1"/>
  <c r="U4090" i="1"/>
  <c r="U4089" i="1"/>
  <c r="U4088" i="1"/>
  <c r="U4087" i="1"/>
  <c r="U4086" i="1"/>
  <c r="U4085" i="1"/>
  <c r="U4084" i="1"/>
  <c r="U4083" i="1"/>
  <c r="U4082" i="1"/>
  <c r="U4081" i="1"/>
  <c r="U4080" i="1"/>
  <c r="U4079" i="1"/>
  <c r="U4078" i="1"/>
  <c r="U4077" i="1"/>
  <c r="U4076" i="1"/>
  <c r="U4075" i="1"/>
  <c r="U4074" i="1"/>
  <c r="U4073" i="1"/>
  <c r="U4072" i="1"/>
  <c r="U4071" i="1"/>
  <c r="U4070" i="1"/>
  <c r="U4069" i="1"/>
  <c r="U4068" i="1"/>
  <c r="U4067" i="1"/>
  <c r="U4066" i="1"/>
  <c r="U4065" i="1"/>
  <c r="U4064" i="1"/>
  <c r="U4063" i="1"/>
  <c r="U4062" i="1"/>
  <c r="U4061" i="1"/>
  <c r="U4060" i="1"/>
  <c r="U4059" i="1"/>
  <c r="U4058" i="1"/>
  <c r="U4057" i="1"/>
  <c r="U4056" i="1"/>
  <c r="U4055" i="1"/>
  <c r="U4054" i="1"/>
  <c r="U4053" i="1"/>
  <c r="U4052" i="1"/>
  <c r="U4051" i="1"/>
  <c r="U4050" i="1"/>
  <c r="U4049" i="1"/>
  <c r="U4048" i="1"/>
  <c r="U4047" i="1"/>
  <c r="U4046" i="1"/>
  <c r="U4045" i="1"/>
  <c r="U4044" i="1"/>
  <c r="U4043" i="1"/>
  <c r="U4042" i="1"/>
  <c r="U4041" i="1"/>
  <c r="U4040" i="1"/>
  <c r="U4039" i="1"/>
  <c r="U4038" i="1"/>
  <c r="U4037" i="1"/>
  <c r="U4036" i="1"/>
  <c r="U4035" i="1"/>
  <c r="U4034" i="1"/>
  <c r="U4033" i="1"/>
  <c r="U4032" i="1"/>
  <c r="U4031" i="1"/>
  <c r="U4030" i="1"/>
  <c r="U4029" i="1"/>
  <c r="U4028" i="1"/>
  <c r="U4027" i="1"/>
  <c r="U4026" i="1"/>
  <c r="U4025" i="1"/>
  <c r="U4024" i="1"/>
  <c r="U4023" i="1"/>
  <c r="U4022" i="1"/>
  <c r="U4021" i="1"/>
  <c r="U4020" i="1"/>
  <c r="U4019" i="1"/>
  <c r="U4018" i="1"/>
  <c r="U4017" i="1"/>
  <c r="U4016" i="1"/>
  <c r="U4015" i="1"/>
  <c r="U4014" i="1"/>
  <c r="U4013" i="1"/>
  <c r="U4012" i="1"/>
  <c r="U4011" i="1"/>
  <c r="U4010" i="1"/>
  <c r="U4009" i="1"/>
  <c r="U4008" i="1"/>
  <c r="U4007" i="1"/>
  <c r="U4006" i="1"/>
  <c r="U4005" i="1"/>
  <c r="U4004" i="1"/>
  <c r="U4003" i="1"/>
  <c r="U4002" i="1"/>
  <c r="U4001" i="1"/>
  <c r="U4000" i="1"/>
  <c r="U3999" i="1"/>
  <c r="U3998" i="1"/>
  <c r="U3997" i="1"/>
  <c r="U3996" i="1"/>
  <c r="U3995" i="1"/>
  <c r="U3994" i="1"/>
  <c r="U3993" i="1"/>
  <c r="U3992" i="1"/>
  <c r="U3991" i="1"/>
  <c r="U3990" i="1"/>
  <c r="U3989" i="1"/>
  <c r="U3988" i="1"/>
  <c r="U3987" i="1"/>
  <c r="U3986" i="1"/>
  <c r="U3985" i="1"/>
  <c r="U3984" i="1"/>
  <c r="U3983" i="1"/>
  <c r="U3982" i="1"/>
  <c r="U3981" i="1"/>
  <c r="U3980" i="1"/>
  <c r="U3979" i="1"/>
  <c r="U3978" i="1"/>
  <c r="U3977" i="1"/>
  <c r="U3976" i="1"/>
  <c r="U3975" i="1"/>
  <c r="U3974" i="1"/>
  <c r="U3973" i="1"/>
  <c r="U3972" i="1"/>
  <c r="U3971" i="1"/>
  <c r="U3970" i="1"/>
  <c r="U3969" i="1"/>
  <c r="U3968" i="1"/>
  <c r="U3967" i="1"/>
  <c r="U3966" i="1"/>
  <c r="U3965" i="1"/>
  <c r="U3964" i="1"/>
  <c r="U3963" i="1"/>
  <c r="U3962" i="1"/>
  <c r="U3961" i="1"/>
  <c r="U3960" i="1"/>
  <c r="U3959" i="1"/>
  <c r="U3958" i="1"/>
  <c r="U3957" i="1"/>
  <c r="U3956" i="1"/>
  <c r="U3955" i="1"/>
  <c r="U3954" i="1"/>
  <c r="U3953" i="1"/>
  <c r="U3952" i="1"/>
  <c r="U3951" i="1"/>
  <c r="U3950" i="1"/>
  <c r="U3949" i="1"/>
  <c r="U3948" i="1"/>
  <c r="U3947" i="1"/>
  <c r="U3946" i="1"/>
  <c r="U3945" i="1"/>
  <c r="U3944" i="1"/>
  <c r="U3943" i="1"/>
  <c r="U3942" i="1"/>
  <c r="U3941" i="1"/>
  <c r="U3940" i="1"/>
  <c r="U3939" i="1"/>
  <c r="U3938" i="1"/>
  <c r="U3937" i="1"/>
  <c r="U3936" i="1"/>
  <c r="U3935" i="1"/>
  <c r="U3934" i="1"/>
  <c r="U3933" i="1"/>
  <c r="U3932" i="1"/>
  <c r="U3931" i="1"/>
  <c r="U3930" i="1"/>
  <c r="U3929" i="1"/>
  <c r="U3928" i="1"/>
  <c r="U3927" i="1"/>
  <c r="U3926" i="1"/>
  <c r="U3925" i="1"/>
  <c r="U3924" i="1"/>
  <c r="U3923" i="1"/>
  <c r="U3922" i="1"/>
  <c r="U3921" i="1"/>
  <c r="U3920" i="1"/>
  <c r="U3919" i="1"/>
  <c r="U3918" i="1"/>
  <c r="U3917" i="1"/>
  <c r="U3916" i="1"/>
  <c r="U3915" i="1"/>
  <c r="U3914" i="1"/>
  <c r="U3913" i="1"/>
  <c r="U3912" i="1"/>
  <c r="U3911" i="1"/>
  <c r="U3910" i="1"/>
  <c r="U3909" i="1"/>
  <c r="U3908" i="1"/>
  <c r="U3907" i="1"/>
  <c r="U3906" i="1"/>
  <c r="U3905" i="1"/>
  <c r="U3904" i="1"/>
  <c r="U3903" i="1"/>
  <c r="U3902" i="1"/>
  <c r="U3901" i="1"/>
  <c r="U3900" i="1"/>
  <c r="U3899" i="1"/>
  <c r="U3898" i="1"/>
  <c r="U3897" i="1"/>
  <c r="U3896" i="1"/>
  <c r="U3895" i="1"/>
  <c r="U3894" i="1"/>
  <c r="U3893" i="1"/>
  <c r="U3892" i="1"/>
  <c r="U3891" i="1"/>
  <c r="U3890" i="1"/>
  <c r="U3889" i="1"/>
  <c r="U3888" i="1"/>
  <c r="U3887" i="1"/>
  <c r="U3886" i="1"/>
  <c r="U3885" i="1"/>
  <c r="U3884" i="1"/>
  <c r="U3883" i="1"/>
  <c r="U3882" i="1"/>
  <c r="U3881" i="1"/>
  <c r="U3880" i="1"/>
  <c r="U3879" i="1"/>
  <c r="U3878" i="1"/>
  <c r="U3877" i="1"/>
  <c r="U3876" i="1"/>
  <c r="U3875" i="1"/>
  <c r="U3874" i="1"/>
  <c r="U3873" i="1"/>
  <c r="U3872" i="1"/>
  <c r="U3871" i="1"/>
  <c r="U3870" i="1"/>
  <c r="U3869" i="1"/>
  <c r="U3868" i="1"/>
  <c r="U3867" i="1"/>
  <c r="U3866" i="1"/>
  <c r="U3865" i="1"/>
  <c r="U3864" i="1"/>
  <c r="U3863" i="1"/>
  <c r="U3862" i="1"/>
  <c r="U3861" i="1"/>
  <c r="U3860" i="1"/>
  <c r="U3859" i="1"/>
  <c r="U3858" i="1"/>
  <c r="U3857" i="1"/>
  <c r="U3856" i="1"/>
  <c r="U3855" i="1"/>
  <c r="U3854" i="1"/>
  <c r="U3853" i="1"/>
  <c r="U3852" i="1"/>
  <c r="U3851" i="1"/>
  <c r="U3850" i="1"/>
  <c r="U3849" i="1"/>
  <c r="U3848" i="1"/>
  <c r="U3847" i="1"/>
  <c r="U3846" i="1"/>
  <c r="U3845" i="1"/>
  <c r="U3844" i="1"/>
  <c r="U3843" i="1"/>
  <c r="U3842" i="1"/>
  <c r="U3841" i="1"/>
  <c r="U3840" i="1"/>
  <c r="U3839" i="1"/>
  <c r="U3838" i="1"/>
  <c r="U3837" i="1"/>
  <c r="U3836" i="1"/>
  <c r="U3835" i="1"/>
  <c r="U3834" i="1"/>
  <c r="U3833" i="1"/>
  <c r="U3832" i="1"/>
  <c r="U3831" i="1"/>
  <c r="U3830" i="1"/>
  <c r="U3829" i="1"/>
  <c r="U3828" i="1"/>
  <c r="U3827" i="1"/>
  <c r="U3826" i="1"/>
  <c r="U3825" i="1"/>
  <c r="U3824" i="1"/>
  <c r="U3823" i="1"/>
  <c r="U3822" i="1"/>
  <c r="U3821" i="1"/>
  <c r="U3820" i="1"/>
  <c r="U3819" i="1"/>
  <c r="U3818" i="1"/>
  <c r="U3817" i="1"/>
  <c r="U3816" i="1"/>
  <c r="U3815" i="1"/>
  <c r="U3814" i="1"/>
  <c r="U3813" i="1"/>
  <c r="U3812" i="1"/>
  <c r="U3811" i="1"/>
  <c r="U3810" i="1"/>
  <c r="U3809" i="1"/>
  <c r="U3808" i="1"/>
  <c r="U3807" i="1"/>
  <c r="U3806" i="1"/>
  <c r="U3805" i="1"/>
  <c r="U3804" i="1"/>
  <c r="U3803" i="1"/>
  <c r="U3802" i="1"/>
  <c r="U3801" i="1"/>
  <c r="U3800" i="1"/>
  <c r="U3799" i="1"/>
  <c r="U3798" i="1"/>
  <c r="U3797" i="1"/>
  <c r="U3796" i="1"/>
  <c r="U3795" i="1"/>
  <c r="U3794" i="1"/>
  <c r="U3793" i="1"/>
  <c r="U3792" i="1"/>
  <c r="U3791" i="1"/>
  <c r="U3790" i="1"/>
  <c r="U3789" i="1"/>
  <c r="U3788" i="1"/>
  <c r="U3787" i="1"/>
  <c r="U3786" i="1"/>
  <c r="U3785" i="1"/>
  <c r="U3784" i="1"/>
  <c r="U3783" i="1"/>
  <c r="U3782" i="1"/>
  <c r="U3781" i="1"/>
  <c r="U3780" i="1"/>
  <c r="U3779" i="1"/>
  <c r="U3778" i="1"/>
  <c r="U3777" i="1"/>
  <c r="U3776" i="1"/>
  <c r="U3775" i="1"/>
  <c r="U3774" i="1"/>
  <c r="U3773" i="1"/>
  <c r="U3772" i="1"/>
  <c r="U3771" i="1"/>
  <c r="U3770" i="1"/>
  <c r="U3769" i="1"/>
  <c r="U3768" i="1"/>
  <c r="U3767" i="1"/>
  <c r="U3766" i="1"/>
  <c r="U3765" i="1"/>
  <c r="U3764" i="1"/>
  <c r="U3763" i="1"/>
  <c r="U3762" i="1"/>
  <c r="U3761" i="1"/>
  <c r="U3760" i="1"/>
  <c r="U3759" i="1"/>
  <c r="U3758" i="1"/>
  <c r="U3757" i="1"/>
  <c r="U3756" i="1"/>
  <c r="U3755" i="1"/>
  <c r="U3754" i="1"/>
  <c r="U3753" i="1"/>
  <c r="U3752" i="1"/>
  <c r="U3751" i="1"/>
  <c r="U3750" i="1"/>
  <c r="U3749" i="1"/>
  <c r="U3748" i="1"/>
  <c r="U3747" i="1"/>
  <c r="U3746" i="1"/>
  <c r="U3745" i="1"/>
  <c r="U3744" i="1"/>
  <c r="U3743" i="1"/>
  <c r="U3742" i="1"/>
  <c r="U3741" i="1"/>
  <c r="U3740" i="1"/>
  <c r="U3739" i="1"/>
  <c r="U3738" i="1"/>
  <c r="U3737" i="1"/>
  <c r="U3736" i="1"/>
  <c r="U3735" i="1"/>
  <c r="U3734" i="1"/>
  <c r="U3733" i="1"/>
  <c r="U3732" i="1"/>
  <c r="U3731" i="1"/>
  <c r="U3730" i="1"/>
  <c r="U3729" i="1"/>
  <c r="U3728" i="1"/>
  <c r="U3727" i="1"/>
  <c r="U3726" i="1"/>
  <c r="U3725" i="1"/>
  <c r="U3724" i="1"/>
  <c r="U3723" i="1"/>
  <c r="U3722" i="1"/>
  <c r="U3721" i="1"/>
  <c r="U3720" i="1"/>
  <c r="U3719" i="1"/>
  <c r="U3718" i="1"/>
  <c r="U3717" i="1"/>
  <c r="U3716" i="1"/>
  <c r="U3715" i="1"/>
  <c r="U3714" i="1"/>
  <c r="U3713" i="1"/>
  <c r="U3712" i="1"/>
  <c r="U3711" i="1"/>
  <c r="U3710" i="1"/>
  <c r="U3709" i="1"/>
  <c r="U3708" i="1"/>
  <c r="U3707" i="1"/>
  <c r="U3706" i="1"/>
  <c r="U3705" i="1"/>
  <c r="U3704" i="1"/>
  <c r="U3703" i="1"/>
  <c r="U3702" i="1"/>
  <c r="U3701" i="1"/>
  <c r="U3700" i="1"/>
  <c r="U3699" i="1"/>
  <c r="U3698" i="1"/>
  <c r="U3697" i="1"/>
  <c r="U3696" i="1"/>
  <c r="U3695" i="1"/>
  <c r="U3694" i="1"/>
  <c r="U3693" i="1"/>
  <c r="U3692" i="1"/>
  <c r="U3691" i="1"/>
  <c r="U3690" i="1"/>
  <c r="U3689" i="1"/>
  <c r="U3688" i="1"/>
  <c r="U3687" i="1"/>
  <c r="U3686" i="1"/>
  <c r="U3685" i="1"/>
  <c r="U3684" i="1"/>
  <c r="U3683" i="1"/>
  <c r="U3682" i="1"/>
  <c r="U3681" i="1"/>
  <c r="U3680" i="1"/>
  <c r="U3679" i="1"/>
  <c r="U3678" i="1"/>
  <c r="U3677" i="1"/>
  <c r="U3676" i="1"/>
  <c r="U3675" i="1"/>
  <c r="U3674" i="1"/>
  <c r="U3673" i="1"/>
  <c r="U3672" i="1"/>
  <c r="U3671" i="1"/>
  <c r="U3670" i="1"/>
  <c r="U3669" i="1"/>
  <c r="U3668" i="1"/>
  <c r="U3667" i="1"/>
  <c r="U3666" i="1"/>
  <c r="U3665" i="1"/>
  <c r="U3664" i="1"/>
  <c r="U3663" i="1"/>
  <c r="U3662" i="1"/>
  <c r="U3661" i="1"/>
  <c r="U3660" i="1"/>
  <c r="U3659" i="1"/>
  <c r="U3658" i="1"/>
  <c r="U3657" i="1"/>
  <c r="U3656" i="1"/>
  <c r="U3655" i="1"/>
  <c r="U3654" i="1"/>
  <c r="U3653" i="1"/>
  <c r="U3652" i="1"/>
  <c r="U3651" i="1"/>
  <c r="U3650" i="1"/>
  <c r="U3649" i="1"/>
  <c r="U3648" i="1"/>
  <c r="U3647" i="1"/>
  <c r="U3646" i="1"/>
  <c r="U3645" i="1"/>
  <c r="U3644" i="1"/>
  <c r="U3643" i="1"/>
  <c r="U3642" i="1"/>
  <c r="U3641" i="1"/>
  <c r="U3640" i="1"/>
  <c r="U3639" i="1"/>
  <c r="U3638" i="1"/>
  <c r="U3637" i="1"/>
  <c r="U3636" i="1"/>
  <c r="U3635" i="1"/>
  <c r="U3634" i="1"/>
  <c r="U3633" i="1"/>
  <c r="U3632" i="1"/>
  <c r="U3631" i="1"/>
  <c r="U3630" i="1"/>
  <c r="U3629" i="1"/>
  <c r="U3628" i="1"/>
  <c r="U3627" i="1"/>
  <c r="U3626" i="1"/>
  <c r="U3625" i="1"/>
  <c r="U3624" i="1"/>
  <c r="U3623" i="1"/>
  <c r="U3622" i="1"/>
  <c r="U3621" i="1"/>
  <c r="U3620" i="1"/>
  <c r="U3619" i="1"/>
  <c r="U3618" i="1"/>
  <c r="U3617" i="1"/>
  <c r="U3616" i="1"/>
  <c r="U3615" i="1"/>
  <c r="U3614" i="1"/>
  <c r="U3613" i="1"/>
  <c r="U3612" i="1"/>
  <c r="U3611" i="1"/>
  <c r="U3610" i="1"/>
  <c r="U3609" i="1"/>
  <c r="U3608" i="1"/>
  <c r="U3607" i="1"/>
  <c r="U3606" i="1"/>
  <c r="U3605" i="1"/>
  <c r="U3604" i="1"/>
  <c r="U3603" i="1"/>
  <c r="U3602" i="1"/>
  <c r="U3601" i="1"/>
  <c r="U3600" i="1"/>
  <c r="U3599" i="1"/>
  <c r="U3598" i="1"/>
  <c r="U3597" i="1"/>
  <c r="U3596" i="1"/>
  <c r="U3595" i="1"/>
  <c r="U3594" i="1"/>
  <c r="U3593" i="1"/>
  <c r="U3592" i="1"/>
  <c r="U3591" i="1"/>
  <c r="U3590" i="1"/>
  <c r="U3589" i="1"/>
  <c r="U3588" i="1"/>
  <c r="U3587" i="1"/>
  <c r="U3586" i="1"/>
  <c r="U3585" i="1"/>
  <c r="U3584" i="1"/>
  <c r="U3583" i="1"/>
  <c r="U3582" i="1"/>
  <c r="U3581" i="1"/>
  <c r="U3580" i="1"/>
  <c r="U3579" i="1"/>
  <c r="U3578" i="1"/>
  <c r="U3577" i="1"/>
  <c r="U3576" i="1"/>
  <c r="U3575" i="1"/>
  <c r="U3574" i="1"/>
  <c r="U3573" i="1"/>
  <c r="U3572" i="1"/>
  <c r="U3571" i="1"/>
  <c r="U3570" i="1"/>
  <c r="U3569" i="1"/>
  <c r="U3568" i="1"/>
  <c r="U3567" i="1"/>
  <c r="U3566" i="1"/>
  <c r="U3565" i="1"/>
  <c r="U3564" i="1"/>
  <c r="U3563" i="1"/>
  <c r="U3562" i="1"/>
  <c r="U3561" i="1"/>
  <c r="U3560" i="1"/>
  <c r="U3559" i="1"/>
  <c r="U3558" i="1"/>
  <c r="U3557" i="1"/>
  <c r="U3556" i="1"/>
  <c r="U3555" i="1"/>
  <c r="U3554" i="1"/>
  <c r="U3553" i="1"/>
  <c r="U3552" i="1"/>
  <c r="U3551" i="1"/>
  <c r="U3550" i="1"/>
  <c r="U3549" i="1"/>
  <c r="U3548" i="1"/>
  <c r="U3547" i="1"/>
  <c r="U3546" i="1"/>
  <c r="U3545" i="1"/>
  <c r="U3544" i="1"/>
  <c r="U3543" i="1"/>
  <c r="U3542" i="1"/>
  <c r="U3541" i="1"/>
  <c r="U3540" i="1"/>
  <c r="U3539" i="1"/>
  <c r="U3538" i="1"/>
  <c r="U3537" i="1"/>
  <c r="U3536" i="1"/>
  <c r="U3535" i="1"/>
  <c r="U3534" i="1"/>
  <c r="U3533" i="1"/>
  <c r="U3532" i="1"/>
  <c r="U3531" i="1"/>
  <c r="U3530" i="1"/>
  <c r="U3529" i="1"/>
  <c r="U3528" i="1"/>
  <c r="U3527" i="1"/>
  <c r="U3526" i="1"/>
  <c r="U3525" i="1"/>
  <c r="U3524" i="1"/>
  <c r="U3523" i="1"/>
  <c r="U3522" i="1"/>
  <c r="U3521" i="1"/>
  <c r="U3520" i="1"/>
  <c r="U3519" i="1"/>
  <c r="U3518" i="1"/>
  <c r="U3517" i="1"/>
  <c r="U3516" i="1"/>
  <c r="U3515" i="1"/>
  <c r="U3514" i="1"/>
  <c r="U3513" i="1"/>
  <c r="U3512" i="1"/>
  <c r="U3511" i="1"/>
  <c r="U3510" i="1"/>
  <c r="U3509" i="1"/>
  <c r="U3508" i="1"/>
  <c r="U3507" i="1"/>
  <c r="U3506" i="1"/>
  <c r="U3505" i="1"/>
  <c r="U3504" i="1"/>
  <c r="U3503" i="1"/>
  <c r="U3502" i="1"/>
  <c r="U3501" i="1"/>
  <c r="U3500" i="1"/>
  <c r="U3499" i="1"/>
  <c r="U3498" i="1"/>
  <c r="U3497" i="1"/>
  <c r="U3496" i="1"/>
  <c r="U3495" i="1"/>
  <c r="U3494" i="1"/>
  <c r="U3493" i="1"/>
  <c r="U3492" i="1"/>
  <c r="U3491" i="1"/>
  <c r="U3490" i="1"/>
  <c r="U3489" i="1"/>
  <c r="U3488" i="1"/>
  <c r="U3487" i="1"/>
  <c r="U3486" i="1"/>
  <c r="U3485" i="1"/>
  <c r="U3484" i="1"/>
  <c r="U3483" i="1"/>
  <c r="U3482" i="1"/>
  <c r="U3481" i="1"/>
  <c r="U3480" i="1"/>
  <c r="U3479" i="1"/>
  <c r="U3478" i="1"/>
  <c r="U3477" i="1"/>
  <c r="U3476" i="1"/>
  <c r="U3475" i="1"/>
  <c r="U3474" i="1"/>
  <c r="U3473" i="1"/>
  <c r="U3472" i="1"/>
  <c r="U3471" i="1"/>
  <c r="U3470" i="1"/>
  <c r="U3469" i="1"/>
  <c r="U3468" i="1"/>
  <c r="U3467" i="1"/>
  <c r="U3466" i="1"/>
  <c r="U3465" i="1"/>
  <c r="U3464" i="1"/>
  <c r="U3463" i="1"/>
  <c r="U3462" i="1"/>
  <c r="U3461" i="1"/>
  <c r="U3460" i="1"/>
  <c r="U3459" i="1"/>
  <c r="U3458" i="1"/>
  <c r="U3457" i="1"/>
  <c r="U3456" i="1"/>
  <c r="U3455" i="1"/>
  <c r="U3454" i="1"/>
  <c r="U3453" i="1"/>
  <c r="U3452" i="1"/>
  <c r="U3451" i="1"/>
  <c r="U3450" i="1"/>
  <c r="U3449" i="1"/>
  <c r="U3448" i="1"/>
  <c r="U3447" i="1"/>
  <c r="U3446" i="1"/>
  <c r="U3445" i="1"/>
  <c r="U3444" i="1"/>
  <c r="U3443" i="1"/>
  <c r="U3442" i="1"/>
  <c r="U3441" i="1"/>
  <c r="U3440" i="1"/>
  <c r="U3439" i="1"/>
  <c r="U3438" i="1"/>
  <c r="U3437" i="1"/>
  <c r="U3436" i="1"/>
  <c r="U3435" i="1"/>
  <c r="U3434" i="1"/>
  <c r="U3433" i="1"/>
  <c r="U3432" i="1"/>
  <c r="U3431" i="1"/>
  <c r="U3430" i="1"/>
  <c r="U3429" i="1"/>
  <c r="U3428" i="1"/>
  <c r="U3427" i="1"/>
  <c r="U3426" i="1"/>
  <c r="U3425" i="1"/>
  <c r="U3424" i="1"/>
  <c r="U3423" i="1"/>
  <c r="U3422" i="1"/>
  <c r="U3421" i="1"/>
  <c r="U3420" i="1"/>
  <c r="U3419" i="1"/>
  <c r="U3418" i="1"/>
  <c r="U3417" i="1"/>
  <c r="U3416" i="1"/>
  <c r="U3415" i="1"/>
  <c r="U3414" i="1"/>
  <c r="U3413" i="1"/>
  <c r="U3412" i="1"/>
  <c r="U3411" i="1"/>
  <c r="U3410" i="1"/>
  <c r="U3409" i="1"/>
  <c r="U3408" i="1"/>
  <c r="U3407" i="1"/>
  <c r="U3406" i="1"/>
  <c r="U3405" i="1"/>
  <c r="U3404" i="1"/>
  <c r="U3403" i="1"/>
  <c r="U3402" i="1"/>
  <c r="U3401" i="1"/>
  <c r="U3400" i="1"/>
  <c r="U3399" i="1"/>
  <c r="U3398" i="1"/>
  <c r="U3397" i="1"/>
  <c r="U3396" i="1"/>
  <c r="U3395" i="1"/>
  <c r="U3394" i="1"/>
  <c r="U3393" i="1"/>
  <c r="U3392" i="1"/>
  <c r="U3391" i="1"/>
  <c r="U3390" i="1"/>
  <c r="U3389" i="1"/>
  <c r="U3388" i="1"/>
  <c r="U3387" i="1"/>
  <c r="U3386" i="1"/>
  <c r="U3385" i="1"/>
  <c r="U3384" i="1"/>
  <c r="U3383" i="1"/>
  <c r="U3382" i="1"/>
  <c r="U3381" i="1"/>
  <c r="U3380" i="1"/>
  <c r="U3379" i="1"/>
  <c r="U3378" i="1"/>
  <c r="U3377" i="1"/>
  <c r="U3376" i="1"/>
  <c r="U3375" i="1"/>
  <c r="U3374" i="1"/>
  <c r="U3373" i="1"/>
  <c r="U3372" i="1"/>
  <c r="U3371" i="1"/>
  <c r="U3370" i="1"/>
  <c r="U3369" i="1"/>
  <c r="U3368" i="1"/>
  <c r="U3367" i="1"/>
  <c r="U3366" i="1"/>
  <c r="U3365" i="1"/>
  <c r="U3364" i="1"/>
  <c r="U3363" i="1"/>
  <c r="U3362" i="1"/>
  <c r="U3361" i="1"/>
  <c r="U3360" i="1"/>
  <c r="U3359" i="1"/>
  <c r="U3358" i="1"/>
  <c r="U3357" i="1"/>
  <c r="U3356" i="1"/>
  <c r="U3355" i="1"/>
  <c r="U3354" i="1"/>
  <c r="U3353" i="1"/>
  <c r="U3352" i="1"/>
  <c r="U3351" i="1"/>
  <c r="U3350" i="1"/>
  <c r="U3349" i="1"/>
  <c r="U3348" i="1"/>
  <c r="U3347" i="1"/>
  <c r="U3346" i="1"/>
  <c r="U3345" i="1"/>
  <c r="U3344" i="1"/>
  <c r="U3343" i="1"/>
  <c r="U3342" i="1"/>
  <c r="U3341" i="1"/>
  <c r="U3340" i="1"/>
  <c r="U3339" i="1"/>
  <c r="U3338" i="1"/>
  <c r="U3337" i="1"/>
  <c r="U3336" i="1"/>
  <c r="U3335" i="1"/>
  <c r="U3334" i="1"/>
  <c r="U3333" i="1"/>
  <c r="U3332" i="1"/>
  <c r="U3331" i="1"/>
  <c r="U3330" i="1"/>
  <c r="U3329" i="1"/>
  <c r="U3328" i="1"/>
  <c r="U3327" i="1"/>
  <c r="U3326" i="1"/>
  <c r="U3325" i="1"/>
  <c r="U3324" i="1"/>
  <c r="U3323" i="1"/>
  <c r="U3322" i="1"/>
  <c r="U3321" i="1"/>
  <c r="U3320" i="1"/>
  <c r="U3319" i="1"/>
  <c r="U3318" i="1"/>
  <c r="U3317" i="1"/>
  <c r="U3316" i="1"/>
  <c r="U3315" i="1"/>
  <c r="U3314" i="1"/>
  <c r="U3313" i="1"/>
  <c r="U3312" i="1"/>
  <c r="U3311" i="1"/>
  <c r="U3310" i="1"/>
  <c r="U3309" i="1"/>
  <c r="U3308" i="1"/>
  <c r="U3307" i="1"/>
  <c r="U3306" i="1"/>
  <c r="U3305" i="1"/>
  <c r="U3304" i="1"/>
  <c r="U3303" i="1"/>
  <c r="U3302" i="1"/>
  <c r="U3301" i="1"/>
  <c r="U3300" i="1"/>
  <c r="U3299" i="1"/>
  <c r="U3298" i="1"/>
  <c r="U3297" i="1"/>
  <c r="U3296" i="1"/>
  <c r="U3295" i="1"/>
  <c r="U3294" i="1"/>
  <c r="U3293" i="1"/>
  <c r="U3292" i="1"/>
  <c r="U3291" i="1"/>
  <c r="U3290" i="1"/>
  <c r="U3289" i="1"/>
  <c r="U3288" i="1"/>
  <c r="U3287" i="1"/>
  <c r="U3286" i="1"/>
  <c r="U3285" i="1"/>
  <c r="U3284" i="1"/>
  <c r="U3283" i="1"/>
  <c r="U3282" i="1"/>
  <c r="U3281" i="1"/>
  <c r="U3280" i="1"/>
  <c r="U3279" i="1"/>
  <c r="U3278" i="1"/>
  <c r="U3277" i="1"/>
  <c r="U3276" i="1"/>
  <c r="U3275" i="1"/>
  <c r="U3274" i="1"/>
  <c r="U3273" i="1"/>
  <c r="U3272" i="1"/>
  <c r="U3271" i="1"/>
  <c r="U3270" i="1"/>
  <c r="U3269" i="1"/>
  <c r="U3268" i="1"/>
  <c r="U3267" i="1"/>
  <c r="U3266" i="1"/>
  <c r="U3265" i="1"/>
  <c r="U3264" i="1"/>
  <c r="U3263" i="1"/>
  <c r="U3262" i="1"/>
  <c r="U3261" i="1"/>
  <c r="U3260" i="1"/>
  <c r="U3259" i="1"/>
  <c r="U3258" i="1"/>
  <c r="U3257" i="1"/>
  <c r="U3256" i="1"/>
  <c r="U3255" i="1"/>
  <c r="U3254" i="1"/>
  <c r="U3253" i="1"/>
  <c r="U3252" i="1"/>
  <c r="U3251" i="1"/>
  <c r="U3250" i="1"/>
  <c r="U3249" i="1"/>
  <c r="U3248" i="1"/>
  <c r="U3247" i="1"/>
  <c r="U3246" i="1"/>
  <c r="U3245" i="1"/>
  <c r="U3244" i="1"/>
  <c r="U3243" i="1"/>
  <c r="U3242" i="1"/>
  <c r="U3241" i="1"/>
  <c r="U3240" i="1"/>
  <c r="U3239" i="1"/>
  <c r="U3238" i="1"/>
  <c r="U3237" i="1"/>
  <c r="U3236" i="1"/>
  <c r="U3235" i="1"/>
  <c r="U3234" i="1"/>
  <c r="U3233" i="1"/>
  <c r="U3232" i="1"/>
  <c r="U3231" i="1"/>
  <c r="U3230" i="1"/>
  <c r="U3229" i="1"/>
  <c r="U3228" i="1"/>
  <c r="U3227" i="1"/>
  <c r="U3226" i="1"/>
  <c r="U3225" i="1"/>
  <c r="U3224" i="1"/>
  <c r="U3223" i="1"/>
  <c r="U3222" i="1"/>
  <c r="U3221" i="1"/>
  <c r="U3220" i="1"/>
  <c r="U3219" i="1"/>
  <c r="U3218" i="1"/>
  <c r="U3217" i="1"/>
  <c r="U3216" i="1"/>
  <c r="U3215" i="1"/>
  <c r="U3214" i="1"/>
  <c r="U3213" i="1"/>
  <c r="U3212" i="1"/>
  <c r="U3211" i="1"/>
  <c r="U3210" i="1"/>
  <c r="U3209" i="1"/>
  <c r="U3208" i="1"/>
  <c r="U3207" i="1"/>
  <c r="U3206" i="1"/>
  <c r="U3205" i="1"/>
  <c r="U3204" i="1"/>
  <c r="U3203" i="1"/>
  <c r="U3202" i="1"/>
  <c r="U3201" i="1"/>
  <c r="U3200" i="1"/>
  <c r="U3199" i="1"/>
  <c r="U3198" i="1"/>
  <c r="U3197" i="1"/>
  <c r="U3196" i="1"/>
  <c r="U3195" i="1"/>
  <c r="U3194" i="1"/>
  <c r="U3193" i="1"/>
  <c r="U3192" i="1"/>
  <c r="U3191" i="1"/>
  <c r="U3190" i="1"/>
  <c r="U3189" i="1"/>
  <c r="U3188" i="1"/>
  <c r="U3187" i="1"/>
  <c r="U3186" i="1"/>
  <c r="U3185" i="1"/>
  <c r="U3184" i="1"/>
  <c r="U3183" i="1"/>
  <c r="U3182" i="1"/>
  <c r="U3181" i="1"/>
  <c r="U3180" i="1"/>
  <c r="U3179" i="1"/>
  <c r="U3178" i="1"/>
  <c r="U3177" i="1"/>
  <c r="U3176" i="1"/>
  <c r="U3175" i="1"/>
  <c r="U3174" i="1"/>
  <c r="U3173" i="1"/>
  <c r="U3172" i="1"/>
  <c r="U3171" i="1"/>
  <c r="U3170" i="1"/>
  <c r="U3169" i="1"/>
  <c r="U3168" i="1"/>
  <c r="U3167" i="1"/>
  <c r="U3166" i="1"/>
  <c r="U3165" i="1"/>
  <c r="U3164" i="1"/>
  <c r="U3163" i="1"/>
  <c r="U3162" i="1"/>
  <c r="U3161" i="1"/>
  <c r="U3160" i="1"/>
  <c r="U3159" i="1"/>
  <c r="U3158" i="1"/>
  <c r="U3157" i="1"/>
  <c r="U3156" i="1"/>
  <c r="U3155" i="1"/>
  <c r="U3154" i="1"/>
  <c r="U3153" i="1"/>
  <c r="U3152" i="1"/>
  <c r="U3151" i="1"/>
  <c r="U3150" i="1"/>
  <c r="U3149" i="1"/>
  <c r="U3129" i="1"/>
  <c r="U3128" i="1"/>
  <c r="U3127" i="1"/>
  <c r="U3126" i="1"/>
  <c r="U3125" i="1"/>
  <c r="U3124" i="1"/>
  <c r="U3123" i="1"/>
  <c r="U3122" i="1"/>
  <c r="U3121" i="1"/>
  <c r="U3120" i="1"/>
  <c r="U3119" i="1"/>
  <c r="U3118" i="1"/>
  <c r="U3117" i="1"/>
  <c r="U3116" i="1"/>
  <c r="U3115" i="1"/>
  <c r="U3114" i="1"/>
  <c r="U3113" i="1"/>
  <c r="U3112" i="1"/>
  <c r="U3111" i="1"/>
  <c r="U3110" i="1"/>
  <c r="U3109" i="1"/>
  <c r="U3108" i="1"/>
  <c r="U3107" i="1"/>
  <c r="U3106" i="1"/>
  <c r="U3105" i="1"/>
  <c r="U3104" i="1"/>
  <c r="U3103" i="1"/>
  <c r="U3102" i="1"/>
  <c r="U3101" i="1"/>
  <c r="U3100" i="1"/>
  <c r="U3099" i="1"/>
  <c r="U3098" i="1"/>
  <c r="U3097" i="1"/>
  <c r="U3096" i="1"/>
  <c r="U3095" i="1"/>
  <c r="U3094" i="1"/>
  <c r="U3093" i="1"/>
  <c r="U3092" i="1"/>
  <c r="U3091" i="1"/>
  <c r="U3090" i="1"/>
  <c r="U3089" i="1"/>
  <c r="U3088" i="1"/>
  <c r="U3087" i="1"/>
  <c r="U3086" i="1"/>
  <c r="U3085" i="1"/>
  <c r="U3084" i="1"/>
  <c r="U3083" i="1"/>
  <c r="U3082" i="1"/>
  <c r="U3081" i="1"/>
  <c r="U3080" i="1"/>
  <c r="U3079" i="1"/>
  <c r="U3078" i="1"/>
  <c r="U3077" i="1"/>
  <c r="U3076" i="1"/>
  <c r="U3075" i="1"/>
  <c r="U3074" i="1"/>
  <c r="U3073" i="1"/>
  <c r="U3072" i="1"/>
  <c r="U3071" i="1"/>
  <c r="U3070" i="1"/>
  <c r="U3069" i="1"/>
  <c r="U3068" i="1"/>
  <c r="U3067" i="1"/>
  <c r="U3066" i="1"/>
  <c r="U3065" i="1"/>
  <c r="U3064" i="1"/>
  <c r="U3063" i="1"/>
  <c r="U3062" i="1"/>
  <c r="U3061" i="1"/>
  <c r="U3060" i="1"/>
  <c r="U3059" i="1"/>
  <c r="U3058" i="1"/>
  <c r="U3057" i="1"/>
  <c r="U3056" i="1"/>
  <c r="U3055" i="1"/>
  <c r="U3054" i="1"/>
  <c r="U3053" i="1"/>
  <c r="U3052" i="1"/>
  <c r="U3051" i="1"/>
  <c r="U3050" i="1"/>
  <c r="U3049" i="1"/>
  <c r="U3048" i="1"/>
  <c r="U3047" i="1"/>
  <c r="U3046" i="1"/>
  <c r="U3045" i="1"/>
  <c r="U3044" i="1"/>
  <c r="U3043" i="1"/>
  <c r="U3042" i="1"/>
  <c r="U3041" i="1"/>
  <c r="U3040" i="1"/>
  <c r="U3039" i="1"/>
  <c r="U3038" i="1"/>
  <c r="U3037" i="1"/>
  <c r="U3036" i="1"/>
  <c r="U3035" i="1"/>
  <c r="U3034" i="1"/>
  <c r="U3033" i="1"/>
  <c r="U3032" i="1"/>
  <c r="U3031" i="1"/>
  <c r="U3030" i="1"/>
  <c r="U3029" i="1"/>
  <c r="U3028" i="1"/>
  <c r="U3027" i="1"/>
  <c r="U3026" i="1"/>
  <c r="U3025" i="1"/>
  <c r="U3024" i="1"/>
  <c r="U3023" i="1"/>
  <c r="U3022" i="1"/>
  <c r="U3021" i="1"/>
  <c r="U3020" i="1"/>
  <c r="U3019" i="1"/>
  <c r="U3018" i="1"/>
  <c r="U3017" i="1"/>
  <c r="U3016" i="1"/>
  <c r="U3015" i="1"/>
  <c r="U3014" i="1"/>
  <c r="U3013" i="1"/>
  <c r="U3012" i="1"/>
  <c r="U3011" i="1"/>
  <c r="U3010" i="1"/>
  <c r="U3009" i="1"/>
  <c r="U3008" i="1"/>
  <c r="U3007" i="1"/>
  <c r="U3006" i="1"/>
  <c r="U3005" i="1"/>
  <c r="U3004" i="1"/>
  <c r="U3003" i="1"/>
  <c r="U3002" i="1"/>
  <c r="U3001" i="1"/>
  <c r="U3000" i="1"/>
  <c r="U2999" i="1"/>
  <c r="U2998" i="1"/>
  <c r="U2997" i="1"/>
  <c r="U2996" i="1"/>
  <c r="U2995" i="1"/>
  <c r="U2994" i="1"/>
  <c r="U2993" i="1"/>
  <c r="U2992" i="1"/>
  <c r="U2991" i="1"/>
  <c r="U2990" i="1"/>
  <c r="U2989" i="1"/>
  <c r="U2988" i="1"/>
  <c r="U2987" i="1"/>
  <c r="U2986" i="1"/>
  <c r="U2985" i="1"/>
  <c r="U2984" i="1"/>
  <c r="U2983" i="1"/>
  <c r="U2982" i="1"/>
  <c r="U2981" i="1"/>
  <c r="U2980" i="1"/>
  <c r="U2979" i="1"/>
  <c r="U2978" i="1"/>
  <c r="U2977" i="1"/>
  <c r="U2976" i="1"/>
  <c r="U2975" i="1"/>
  <c r="U2974" i="1"/>
  <c r="U2973" i="1"/>
  <c r="U2972" i="1"/>
  <c r="U2971" i="1"/>
  <c r="U2970" i="1"/>
  <c r="U2969" i="1"/>
  <c r="U2968" i="1"/>
  <c r="U2967" i="1"/>
  <c r="U2966" i="1"/>
  <c r="U2965" i="1"/>
  <c r="U2964" i="1"/>
  <c r="U2963" i="1"/>
  <c r="U2962" i="1"/>
  <c r="U2961" i="1"/>
  <c r="U2960" i="1"/>
  <c r="U2959" i="1"/>
  <c r="U2958" i="1"/>
  <c r="U2957" i="1"/>
  <c r="U2956" i="1"/>
  <c r="U2955" i="1"/>
  <c r="U2954" i="1"/>
  <c r="U2953" i="1"/>
  <c r="U2952" i="1"/>
  <c r="U2951" i="1"/>
  <c r="U2950" i="1"/>
  <c r="U2949" i="1"/>
  <c r="U2948" i="1"/>
  <c r="U2947" i="1"/>
  <c r="U2946" i="1"/>
  <c r="U2945" i="1"/>
  <c r="U2944" i="1"/>
  <c r="U2943" i="1"/>
  <c r="U2942" i="1"/>
  <c r="U2941" i="1"/>
  <c r="U2940" i="1"/>
  <c r="U2939" i="1"/>
  <c r="U2938" i="1"/>
  <c r="U2937" i="1"/>
  <c r="U2936" i="1"/>
  <c r="U2935" i="1"/>
  <c r="U2934" i="1"/>
  <c r="U2933" i="1"/>
  <c r="U2932" i="1"/>
  <c r="U2931" i="1"/>
  <c r="U2930" i="1"/>
  <c r="U2929" i="1"/>
  <c r="U2928" i="1"/>
  <c r="U2927" i="1"/>
  <c r="U2926" i="1"/>
  <c r="U2925" i="1"/>
  <c r="U2924" i="1"/>
  <c r="U2923" i="1"/>
  <c r="U2922" i="1"/>
  <c r="U2921" i="1"/>
  <c r="U2920" i="1"/>
  <c r="U2919" i="1"/>
  <c r="U2918" i="1"/>
  <c r="U2917" i="1"/>
  <c r="U2916" i="1"/>
  <c r="U2915" i="1"/>
  <c r="U2914" i="1"/>
  <c r="U2913" i="1"/>
  <c r="U2912" i="1"/>
  <c r="U2911" i="1"/>
  <c r="U2910" i="1"/>
  <c r="U2909" i="1"/>
  <c r="U2908" i="1"/>
  <c r="U2907" i="1"/>
  <c r="U2906" i="1"/>
  <c r="U2905" i="1"/>
  <c r="U2904" i="1"/>
  <c r="U2903" i="1"/>
  <c r="U2902" i="1"/>
  <c r="U2901" i="1"/>
  <c r="U2900" i="1"/>
  <c r="U2899" i="1"/>
  <c r="U2898" i="1"/>
  <c r="U2897" i="1"/>
  <c r="U2896" i="1"/>
  <c r="U2895" i="1"/>
  <c r="U2894" i="1"/>
  <c r="U2893" i="1"/>
  <c r="U2892" i="1"/>
  <c r="U2891" i="1"/>
  <c r="U2890" i="1"/>
  <c r="U2889" i="1"/>
  <c r="U2888" i="1"/>
  <c r="U2887" i="1"/>
  <c r="U2886" i="1"/>
  <c r="U2885" i="1"/>
  <c r="U2884" i="1"/>
  <c r="U2883" i="1"/>
  <c r="U2882" i="1"/>
  <c r="U2881" i="1"/>
  <c r="U2880" i="1"/>
  <c r="U2879" i="1"/>
  <c r="U2878" i="1"/>
  <c r="U2877" i="1"/>
  <c r="U2876" i="1"/>
  <c r="U2875" i="1"/>
  <c r="U2874" i="1"/>
  <c r="U2873" i="1"/>
  <c r="U2872" i="1"/>
  <c r="U2871" i="1"/>
  <c r="U2870" i="1"/>
  <c r="U2869" i="1"/>
  <c r="U2868" i="1"/>
  <c r="U2867" i="1"/>
  <c r="U2866" i="1"/>
  <c r="U2865" i="1"/>
  <c r="U2864" i="1"/>
  <c r="U2863" i="1"/>
  <c r="U2862" i="1"/>
  <c r="U2861" i="1"/>
  <c r="U2860" i="1"/>
  <c r="U2859" i="1"/>
  <c r="U2858" i="1"/>
  <c r="U2857" i="1"/>
  <c r="U2856" i="1"/>
  <c r="U2855" i="1"/>
  <c r="U2854" i="1"/>
  <c r="U2853" i="1"/>
  <c r="U2852" i="1"/>
  <c r="U2851" i="1"/>
  <c r="U2850" i="1"/>
  <c r="U2849" i="1"/>
  <c r="U2848" i="1"/>
  <c r="U2847" i="1"/>
  <c r="U2846" i="1"/>
  <c r="U2845" i="1"/>
  <c r="U2844" i="1"/>
  <c r="U2843" i="1"/>
  <c r="U2842" i="1"/>
  <c r="U2841" i="1"/>
  <c r="U2840" i="1"/>
  <c r="U2839" i="1"/>
  <c r="U2838" i="1"/>
  <c r="U2837" i="1"/>
  <c r="U2836" i="1"/>
  <c r="U2835" i="1"/>
  <c r="U2834" i="1"/>
  <c r="U2833" i="1"/>
  <c r="U2832" i="1"/>
  <c r="U2831" i="1"/>
  <c r="U2830" i="1"/>
  <c r="U2829" i="1"/>
  <c r="U2828" i="1"/>
  <c r="U2827" i="1"/>
  <c r="U2826" i="1"/>
  <c r="U2825" i="1"/>
  <c r="U2824" i="1"/>
  <c r="U2823" i="1"/>
  <c r="U2822" i="1"/>
  <c r="U2821" i="1"/>
  <c r="U2820" i="1"/>
  <c r="U2819" i="1"/>
  <c r="U2818" i="1"/>
  <c r="U2817" i="1"/>
  <c r="U2816" i="1"/>
  <c r="U2815" i="1"/>
  <c r="U2814" i="1"/>
  <c r="U2813" i="1"/>
  <c r="U2812" i="1"/>
  <c r="U2811" i="1"/>
  <c r="U2810" i="1"/>
  <c r="U2809" i="1"/>
  <c r="U2808" i="1"/>
  <c r="U2807" i="1"/>
  <c r="U2806" i="1"/>
  <c r="U2805" i="1"/>
  <c r="U2804" i="1"/>
  <c r="U2803" i="1"/>
  <c r="U2802" i="1"/>
  <c r="U2801" i="1"/>
  <c r="U2800" i="1"/>
  <c r="U2799" i="1"/>
  <c r="U2798" i="1"/>
  <c r="U2797" i="1"/>
  <c r="U2796" i="1"/>
  <c r="U2795" i="1"/>
  <c r="U2794" i="1"/>
  <c r="U2793" i="1"/>
  <c r="U2792" i="1"/>
  <c r="U2791" i="1"/>
  <c r="U2790" i="1"/>
  <c r="U2789" i="1"/>
  <c r="U2788" i="1"/>
  <c r="U2787" i="1"/>
  <c r="U2786" i="1"/>
  <c r="U2785" i="1"/>
  <c r="U2784" i="1"/>
  <c r="U2783" i="1"/>
  <c r="U2782" i="1"/>
  <c r="U2781" i="1"/>
  <c r="U2780" i="1"/>
  <c r="U2779" i="1"/>
  <c r="U2778" i="1"/>
  <c r="U2777" i="1"/>
  <c r="U2776" i="1"/>
  <c r="U2775" i="1"/>
  <c r="U2774" i="1"/>
  <c r="U2773" i="1"/>
  <c r="U2772" i="1"/>
  <c r="U2771" i="1"/>
  <c r="U2770" i="1"/>
  <c r="U2769" i="1"/>
  <c r="U2768" i="1"/>
  <c r="U2767" i="1"/>
  <c r="U2766" i="1"/>
  <c r="U2765" i="1"/>
  <c r="U2764" i="1"/>
  <c r="U2763" i="1"/>
  <c r="U2762" i="1"/>
  <c r="U2761" i="1"/>
  <c r="U2760" i="1"/>
  <c r="U2759" i="1"/>
  <c r="U2758" i="1"/>
  <c r="U2757" i="1"/>
  <c r="U2756" i="1"/>
  <c r="U2755" i="1"/>
  <c r="U2754" i="1"/>
  <c r="U2753" i="1"/>
  <c r="U2752" i="1"/>
  <c r="U2751" i="1"/>
  <c r="U2750" i="1"/>
  <c r="U2749" i="1"/>
  <c r="U2748" i="1"/>
  <c r="U2747" i="1"/>
  <c r="U2746" i="1"/>
  <c r="U2745" i="1"/>
  <c r="U2744" i="1"/>
  <c r="U2743" i="1"/>
  <c r="U2742" i="1"/>
  <c r="U2741" i="1"/>
  <c r="U2740" i="1"/>
  <c r="U2739" i="1"/>
  <c r="U2738" i="1"/>
  <c r="U2737" i="1"/>
  <c r="U2736" i="1"/>
  <c r="U2735" i="1"/>
  <c r="U2734" i="1"/>
  <c r="U2733" i="1"/>
  <c r="U2732" i="1"/>
  <c r="U2731" i="1"/>
  <c r="U2730" i="1"/>
  <c r="U2729" i="1"/>
  <c r="U2728" i="1"/>
  <c r="U2727" i="1"/>
  <c r="U2726" i="1"/>
  <c r="U2725" i="1"/>
  <c r="U2724" i="1"/>
  <c r="U2723" i="1"/>
  <c r="U2722" i="1"/>
  <c r="U2721" i="1"/>
  <c r="U2720" i="1"/>
  <c r="U2719" i="1"/>
  <c r="U2718" i="1"/>
  <c r="U2717" i="1"/>
  <c r="U2716" i="1"/>
  <c r="U2715" i="1"/>
  <c r="U2714" i="1"/>
  <c r="U2713" i="1"/>
  <c r="U2712" i="1"/>
  <c r="U2711" i="1"/>
  <c r="U2710" i="1"/>
  <c r="U2709" i="1"/>
  <c r="U2708" i="1"/>
  <c r="U2702" i="1"/>
  <c r="U2701" i="1"/>
  <c r="U2700" i="1"/>
  <c r="U2699" i="1"/>
  <c r="U2698" i="1"/>
  <c r="U2697" i="1"/>
  <c r="U2696" i="1"/>
  <c r="U2695" i="1"/>
  <c r="U2694" i="1"/>
  <c r="U2693" i="1"/>
  <c r="U2692" i="1"/>
  <c r="U2691" i="1"/>
  <c r="U2690" i="1"/>
  <c r="U2689" i="1"/>
  <c r="U2688" i="1"/>
  <c r="U2687" i="1"/>
  <c r="U2686" i="1"/>
  <c r="U2685" i="1"/>
  <c r="U2684" i="1"/>
  <c r="U2683" i="1"/>
  <c r="U2682" i="1"/>
  <c r="U2681" i="1"/>
  <c r="U2680" i="1"/>
  <c r="U2679" i="1"/>
  <c r="U2678" i="1"/>
  <c r="U2677" i="1"/>
  <c r="U2676" i="1"/>
  <c r="U2675" i="1"/>
  <c r="U2674" i="1"/>
  <c r="U2673" i="1"/>
  <c r="U2672" i="1"/>
  <c r="U2671" i="1"/>
  <c r="U2670" i="1"/>
  <c r="U2669" i="1"/>
  <c r="U2668" i="1"/>
  <c r="U2667" i="1"/>
  <c r="U2666" i="1"/>
  <c r="U2665" i="1"/>
  <c r="U2664" i="1"/>
  <c r="U2663" i="1"/>
  <c r="U2662" i="1"/>
  <c r="U2661" i="1"/>
  <c r="U2660" i="1"/>
  <c r="U2659" i="1"/>
  <c r="U2658" i="1"/>
  <c r="U2657" i="1"/>
  <c r="U2656" i="1"/>
  <c r="U2655" i="1"/>
  <c r="U2654" i="1"/>
  <c r="U2653" i="1"/>
  <c r="U2652" i="1"/>
  <c r="U2651" i="1"/>
  <c r="U2650" i="1"/>
  <c r="U2649" i="1"/>
  <c r="U2648" i="1"/>
  <c r="U2647" i="1"/>
  <c r="U2646" i="1"/>
  <c r="U2645" i="1"/>
  <c r="U2644" i="1"/>
  <c r="U2643" i="1"/>
  <c r="U2642" i="1"/>
  <c r="U2641" i="1"/>
  <c r="U2640" i="1"/>
  <c r="U2639" i="1"/>
  <c r="U2638" i="1"/>
  <c r="U2637" i="1"/>
  <c r="U2636" i="1"/>
  <c r="U2635" i="1"/>
  <c r="U2634" i="1"/>
  <c r="U2633" i="1"/>
  <c r="U2632" i="1"/>
  <c r="U2631" i="1"/>
  <c r="U2630" i="1"/>
  <c r="U2629" i="1"/>
  <c r="U2628" i="1"/>
  <c r="U2627" i="1"/>
  <c r="U2626" i="1"/>
  <c r="U2625" i="1"/>
  <c r="U2624" i="1"/>
  <c r="U2623" i="1"/>
  <c r="U2622" i="1"/>
  <c r="U2621" i="1"/>
  <c r="U2620" i="1"/>
  <c r="U2619" i="1"/>
  <c r="U2618" i="1"/>
  <c r="U2617" i="1"/>
  <c r="U2616" i="1"/>
  <c r="U2615" i="1"/>
  <c r="U2614" i="1"/>
  <c r="U2613" i="1"/>
  <c r="U2612" i="1"/>
  <c r="U2611" i="1"/>
  <c r="U2610" i="1"/>
  <c r="U2609" i="1"/>
  <c r="U2608" i="1"/>
  <c r="U2607" i="1"/>
  <c r="U2606" i="1"/>
  <c r="U2605" i="1"/>
  <c r="U2604" i="1"/>
  <c r="U2603" i="1"/>
  <c r="U2602" i="1"/>
  <c r="U2601" i="1"/>
  <c r="U2600" i="1"/>
  <c r="U2599" i="1"/>
  <c r="U2598" i="1"/>
  <c r="U2597" i="1"/>
  <c r="U2596" i="1"/>
  <c r="U2595" i="1"/>
  <c r="U2594" i="1"/>
  <c r="U2593" i="1"/>
  <c r="U2592" i="1"/>
  <c r="U2591" i="1"/>
  <c r="U2590" i="1"/>
  <c r="U2589" i="1"/>
  <c r="U2588" i="1"/>
  <c r="U2587" i="1"/>
  <c r="U2586" i="1"/>
  <c r="U2585" i="1"/>
  <c r="U2584" i="1"/>
  <c r="U2583" i="1"/>
  <c r="U2582" i="1"/>
  <c r="U2581" i="1"/>
  <c r="U2580" i="1"/>
  <c r="U2579" i="1"/>
  <c r="U2578" i="1"/>
  <c r="U2577" i="1"/>
  <c r="U2576" i="1"/>
  <c r="U2575" i="1"/>
  <c r="U2574" i="1"/>
  <c r="U2573" i="1"/>
  <c r="U2572" i="1"/>
  <c r="U2571" i="1"/>
  <c r="U2570" i="1"/>
  <c r="U2569" i="1"/>
  <c r="U2568" i="1"/>
  <c r="U2567" i="1"/>
  <c r="U2566" i="1"/>
  <c r="U2565" i="1"/>
  <c r="U2564" i="1"/>
  <c r="U2563" i="1"/>
  <c r="U2562" i="1"/>
  <c r="U2561" i="1"/>
  <c r="U2560" i="1"/>
  <c r="U2559" i="1"/>
  <c r="U2558" i="1"/>
  <c r="U2557" i="1"/>
  <c r="U2556" i="1"/>
  <c r="U2555" i="1"/>
  <c r="U2554" i="1"/>
  <c r="U2553" i="1"/>
  <c r="U2552" i="1"/>
  <c r="U2551" i="1"/>
  <c r="U2550" i="1"/>
  <c r="U2549" i="1"/>
  <c r="U2548" i="1"/>
  <c r="U2547" i="1"/>
  <c r="U2546" i="1"/>
  <c r="U2545" i="1"/>
  <c r="U2544" i="1"/>
  <c r="U2543" i="1"/>
  <c r="U2542" i="1"/>
  <c r="U2541" i="1"/>
  <c r="U2540" i="1"/>
  <c r="U2539" i="1"/>
  <c r="U2538" i="1"/>
  <c r="U2537" i="1"/>
  <c r="U2536" i="1"/>
  <c r="U2535" i="1"/>
  <c r="U2534" i="1"/>
  <c r="U2533" i="1"/>
  <c r="U2532" i="1"/>
  <c r="U2531" i="1"/>
  <c r="U2530" i="1"/>
  <c r="U2529" i="1"/>
  <c r="U2528" i="1"/>
  <c r="U2527" i="1"/>
  <c r="U2526" i="1"/>
  <c r="U2525" i="1"/>
  <c r="U2524" i="1"/>
  <c r="U2523" i="1"/>
  <c r="U2522" i="1"/>
  <c r="U2521" i="1"/>
  <c r="U2520" i="1"/>
  <c r="U2519" i="1"/>
  <c r="U2518" i="1"/>
  <c r="U2517" i="1"/>
  <c r="U2516" i="1"/>
  <c r="U2515" i="1"/>
  <c r="U2514" i="1"/>
  <c r="U2513" i="1"/>
  <c r="U2512" i="1"/>
  <c r="U2511" i="1"/>
  <c r="U2510" i="1"/>
  <c r="U2509" i="1"/>
  <c r="U2508" i="1"/>
  <c r="U2507" i="1"/>
  <c r="U2506" i="1"/>
  <c r="U2505" i="1"/>
  <c r="U2504" i="1"/>
  <c r="U2503" i="1"/>
  <c r="U2502" i="1"/>
  <c r="U2501" i="1"/>
  <c r="U2500" i="1"/>
  <c r="U2499" i="1"/>
  <c r="U2498" i="1"/>
  <c r="U2497" i="1"/>
  <c r="U2496" i="1"/>
  <c r="U2495" i="1"/>
  <c r="U2494" i="1"/>
  <c r="U2493" i="1"/>
  <c r="U2492" i="1"/>
  <c r="U2491" i="1"/>
  <c r="U2490" i="1"/>
  <c r="U2489" i="1"/>
  <c r="U2488" i="1"/>
  <c r="U2487" i="1"/>
  <c r="U2486" i="1"/>
  <c r="U2485" i="1"/>
  <c r="U2484" i="1"/>
  <c r="U2483" i="1"/>
  <c r="U2482" i="1"/>
  <c r="U2481" i="1"/>
  <c r="U2480" i="1"/>
  <c r="U2479" i="1"/>
  <c r="U2478" i="1"/>
  <c r="U2477" i="1"/>
  <c r="U2476" i="1"/>
  <c r="U2475" i="1"/>
  <c r="U2474" i="1"/>
  <c r="U2473" i="1"/>
  <c r="U2472" i="1"/>
  <c r="U2471" i="1"/>
  <c r="U2470" i="1"/>
  <c r="U2469" i="1"/>
  <c r="U2468" i="1"/>
  <c r="U2467" i="1"/>
  <c r="U2466" i="1"/>
  <c r="U2465" i="1"/>
  <c r="U2464" i="1"/>
  <c r="U2463" i="1"/>
  <c r="U2462" i="1"/>
  <c r="U2461" i="1"/>
  <c r="U2460" i="1"/>
  <c r="U2459" i="1"/>
  <c r="U2458" i="1"/>
  <c r="U2457" i="1"/>
  <c r="U2456" i="1"/>
  <c r="U2455" i="1"/>
  <c r="U2454" i="1"/>
  <c r="U2453" i="1"/>
  <c r="U2452" i="1"/>
  <c r="U2451" i="1"/>
  <c r="U2450" i="1"/>
  <c r="U2449" i="1"/>
  <c r="U2448" i="1"/>
  <c r="U2447" i="1"/>
  <c r="U2446" i="1"/>
  <c r="U2445" i="1"/>
  <c r="U2444" i="1"/>
  <c r="U2443" i="1"/>
  <c r="U2442" i="1"/>
  <c r="U2441" i="1"/>
  <c r="U2440" i="1"/>
  <c r="U2439" i="1"/>
  <c r="U2438" i="1"/>
  <c r="U2437" i="1"/>
  <c r="U2436" i="1"/>
  <c r="U2435" i="1"/>
  <c r="U2434" i="1"/>
  <c r="U2433" i="1"/>
  <c r="U2432" i="1"/>
  <c r="U2431" i="1"/>
  <c r="U2430" i="1"/>
  <c r="U2429" i="1"/>
  <c r="U2428" i="1"/>
  <c r="U2427" i="1"/>
  <c r="U2426" i="1"/>
  <c r="U2425" i="1"/>
  <c r="U2424" i="1"/>
  <c r="U2423" i="1"/>
  <c r="U2422" i="1"/>
  <c r="U2421" i="1"/>
  <c r="U2420" i="1"/>
  <c r="U2419" i="1"/>
  <c r="U2418" i="1"/>
  <c r="U2417" i="1"/>
  <c r="U2416" i="1"/>
  <c r="U2415" i="1"/>
  <c r="U2414" i="1"/>
  <c r="U2413" i="1"/>
  <c r="U2412" i="1"/>
  <c r="U2411" i="1"/>
  <c r="U2410" i="1"/>
  <c r="U2409" i="1"/>
  <c r="U2408" i="1"/>
  <c r="U2407" i="1"/>
  <c r="U2406" i="1"/>
  <c r="U2405" i="1"/>
  <c r="U2404" i="1"/>
  <c r="U2403" i="1"/>
  <c r="U2402" i="1"/>
  <c r="U2401" i="1"/>
  <c r="U2400" i="1"/>
  <c r="U2399" i="1"/>
  <c r="U2398" i="1"/>
  <c r="U2397" i="1"/>
  <c r="U2396" i="1"/>
  <c r="U2395" i="1"/>
  <c r="U2394" i="1"/>
  <c r="U2393" i="1"/>
  <c r="U2392" i="1"/>
  <c r="U2391" i="1"/>
  <c r="U2390" i="1"/>
  <c r="U2389" i="1"/>
  <c r="U2388" i="1"/>
  <c r="U2387" i="1"/>
  <c r="U2386" i="1"/>
  <c r="U2385" i="1"/>
  <c r="U2384" i="1"/>
  <c r="U2383" i="1"/>
  <c r="U2382" i="1"/>
  <c r="U2381" i="1"/>
  <c r="U2380" i="1"/>
  <c r="U2379" i="1"/>
  <c r="U2378" i="1"/>
  <c r="U2377" i="1"/>
  <c r="U2376" i="1"/>
  <c r="U2375" i="1"/>
  <c r="U2374" i="1"/>
  <c r="U2373" i="1"/>
  <c r="U2372" i="1"/>
  <c r="U2371" i="1"/>
  <c r="U2370" i="1"/>
  <c r="U2369" i="1"/>
  <c r="U2368" i="1"/>
  <c r="U2367" i="1"/>
  <c r="U2366" i="1"/>
  <c r="U2365" i="1"/>
  <c r="U2364" i="1"/>
  <c r="U2363" i="1"/>
  <c r="U2362" i="1"/>
  <c r="U2361" i="1"/>
  <c r="U2360" i="1"/>
  <c r="U2359" i="1"/>
  <c r="U2358" i="1"/>
  <c r="U2357" i="1"/>
  <c r="U2356" i="1"/>
  <c r="U2355" i="1"/>
  <c r="U2354" i="1"/>
  <c r="U2353" i="1"/>
  <c r="U2352" i="1"/>
  <c r="U2351" i="1"/>
  <c r="U2350" i="1"/>
  <c r="U2349" i="1"/>
  <c r="U2348" i="1"/>
  <c r="U2347" i="1"/>
  <c r="U2346" i="1"/>
  <c r="U2345" i="1"/>
  <c r="U2344" i="1"/>
  <c r="U2343" i="1"/>
  <c r="U2342" i="1"/>
  <c r="U2341" i="1"/>
  <c r="U2340" i="1"/>
  <c r="U2339" i="1"/>
  <c r="U2338" i="1"/>
  <c r="U2337" i="1"/>
  <c r="U2336" i="1"/>
  <c r="U2335" i="1"/>
  <c r="U2334" i="1"/>
  <c r="U2333" i="1"/>
  <c r="U2332" i="1"/>
  <c r="U2331" i="1"/>
  <c r="U2330" i="1"/>
  <c r="U2329" i="1"/>
  <c r="U2322" i="1"/>
  <c r="U2321" i="1"/>
  <c r="U2320" i="1"/>
  <c r="U2319" i="1"/>
  <c r="U2318" i="1"/>
  <c r="U2317" i="1"/>
  <c r="U2316" i="1"/>
  <c r="U2315" i="1"/>
  <c r="U2314" i="1"/>
  <c r="U2313" i="1"/>
  <c r="U2312" i="1"/>
  <c r="U2311" i="1"/>
  <c r="U2310" i="1"/>
  <c r="U2309" i="1"/>
  <c r="U2308" i="1"/>
  <c r="U2307" i="1"/>
  <c r="U2306" i="1"/>
  <c r="U2305" i="1"/>
  <c r="U2304" i="1"/>
  <c r="U2303" i="1"/>
  <c r="U2302" i="1"/>
  <c r="U2301" i="1"/>
  <c r="U2300" i="1"/>
  <c r="U2299" i="1"/>
  <c r="U2298" i="1"/>
  <c r="U2297" i="1"/>
  <c r="U2296" i="1"/>
  <c r="U2295" i="1"/>
  <c r="U2294" i="1"/>
  <c r="U2293" i="1"/>
  <c r="U2292" i="1"/>
  <c r="U2291" i="1"/>
  <c r="U2290" i="1"/>
  <c r="U2289" i="1"/>
  <c r="U2288" i="1"/>
  <c r="U2287" i="1"/>
  <c r="U2286" i="1"/>
  <c r="U2285" i="1"/>
  <c r="U2284" i="1"/>
  <c r="U2283" i="1"/>
  <c r="U2282" i="1"/>
  <c r="U2281" i="1"/>
  <c r="U2280" i="1"/>
  <c r="U2279" i="1"/>
  <c r="U2278" i="1"/>
  <c r="U2277" i="1"/>
  <c r="U2276" i="1"/>
  <c r="U2275" i="1"/>
  <c r="U2274" i="1"/>
  <c r="U2273" i="1"/>
  <c r="U2272" i="1"/>
  <c r="U2271" i="1"/>
  <c r="U2270" i="1"/>
  <c r="U2269" i="1"/>
  <c r="U2268" i="1"/>
  <c r="U2267" i="1"/>
  <c r="U2266" i="1"/>
  <c r="U2265" i="1"/>
  <c r="U2264" i="1"/>
  <c r="U2263" i="1"/>
  <c r="U2262" i="1"/>
  <c r="U2261" i="1"/>
  <c r="U2260" i="1"/>
  <c r="U2259" i="1"/>
  <c r="U2258" i="1"/>
  <c r="U2257" i="1"/>
  <c r="U2256" i="1"/>
  <c r="U2255" i="1"/>
  <c r="U2254" i="1"/>
  <c r="U2253" i="1"/>
  <c r="U2252" i="1"/>
  <c r="U2251" i="1"/>
  <c r="U2250" i="1"/>
  <c r="U2249" i="1"/>
  <c r="U2248" i="1"/>
  <c r="U2247" i="1"/>
  <c r="U2246" i="1"/>
  <c r="U2245" i="1"/>
  <c r="U2244" i="1"/>
  <c r="U2243" i="1"/>
  <c r="U2242" i="1"/>
  <c r="U2241" i="1"/>
  <c r="U2240" i="1"/>
  <c r="U2239" i="1"/>
  <c r="U2238" i="1"/>
  <c r="U2237" i="1"/>
  <c r="U2236" i="1"/>
  <c r="U2235" i="1"/>
  <c r="U2234" i="1"/>
  <c r="U2233" i="1"/>
  <c r="U2232" i="1"/>
  <c r="U2231" i="1"/>
  <c r="U2230" i="1"/>
  <c r="U2229" i="1"/>
  <c r="U2228" i="1"/>
  <c r="U2227" i="1"/>
  <c r="U2226" i="1"/>
  <c r="U2225" i="1"/>
  <c r="U2224" i="1"/>
  <c r="U2223" i="1"/>
  <c r="U2222" i="1"/>
  <c r="U2221" i="1"/>
  <c r="U2220" i="1"/>
  <c r="U2219" i="1"/>
  <c r="U2218" i="1"/>
  <c r="U2217" i="1"/>
  <c r="U2216" i="1"/>
  <c r="U2215" i="1"/>
  <c r="U2214" i="1"/>
  <c r="U2213" i="1"/>
  <c r="U2212" i="1"/>
  <c r="U2211" i="1"/>
  <c r="U2210" i="1"/>
  <c r="U2209" i="1"/>
  <c r="U2208" i="1"/>
  <c r="U2207" i="1"/>
  <c r="U2206" i="1"/>
  <c r="U2205" i="1"/>
  <c r="U2204" i="1"/>
  <c r="U2203" i="1"/>
  <c r="U2202" i="1"/>
  <c r="U2201" i="1"/>
  <c r="U2200" i="1"/>
  <c r="U2199" i="1"/>
  <c r="U2198" i="1"/>
  <c r="U2197" i="1"/>
  <c r="U2196" i="1"/>
  <c r="U2195" i="1"/>
  <c r="U2194" i="1"/>
  <c r="U2193" i="1"/>
  <c r="U2192" i="1"/>
  <c r="U2191" i="1"/>
  <c r="U2190" i="1"/>
  <c r="U2189" i="1"/>
  <c r="U2188" i="1"/>
  <c r="U2187" i="1"/>
  <c r="U2186" i="1"/>
  <c r="U2185" i="1"/>
  <c r="U2184" i="1"/>
  <c r="U2183" i="1"/>
  <c r="U2182" i="1"/>
  <c r="U2181" i="1"/>
  <c r="U2180" i="1"/>
  <c r="U2179" i="1"/>
  <c r="U2178" i="1"/>
  <c r="U2177" i="1"/>
  <c r="U2176" i="1"/>
  <c r="U2175" i="1"/>
  <c r="U2174" i="1"/>
  <c r="U2173" i="1"/>
  <c r="U2172" i="1"/>
  <c r="U2171" i="1"/>
  <c r="U2170" i="1"/>
  <c r="U2169" i="1"/>
  <c r="U2168" i="1"/>
  <c r="U2167" i="1"/>
  <c r="U2166" i="1"/>
  <c r="U2165" i="1"/>
  <c r="U2164" i="1"/>
  <c r="U2163" i="1"/>
  <c r="U2162" i="1"/>
  <c r="U2161" i="1"/>
  <c r="U2160" i="1"/>
  <c r="U2159" i="1"/>
  <c r="U2158" i="1"/>
  <c r="U2157" i="1"/>
  <c r="U2156" i="1"/>
  <c r="U2155" i="1"/>
  <c r="U2154" i="1"/>
  <c r="U2153" i="1"/>
  <c r="U2152" i="1"/>
  <c r="U2151" i="1"/>
  <c r="U2150" i="1"/>
  <c r="U2149" i="1"/>
  <c r="U2148" i="1"/>
  <c r="U2147" i="1"/>
  <c r="U2146" i="1"/>
  <c r="U2145" i="1"/>
  <c r="U2144" i="1"/>
  <c r="U2143" i="1"/>
  <c r="U2142" i="1"/>
  <c r="U2141" i="1"/>
  <c r="U2140" i="1"/>
  <c r="U2139" i="1"/>
  <c r="U2138" i="1"/>
  <c r="U2137" i="1"/>
  <c r="U2136" i="1"/>
  <c r="U2135" i="1"/>
  <c r="U2134" i="1"/>
  <c r="U2133" i="1"/>
  <c r="U2132" i="1"/>
  <c r="U2131" i="1"/>
  <c r="U2130" i="1"/>
  <c r="U2129" i="1"/>
  <c r="U2128" i="1"/>
  <c r="U2127" i="1"/>
  <c r="U2126" i="1"/>
  <c r="U2125" i="1"/>
  <c r="U2124" i="1"/>
  <c r="U2123" i="1"/>
  <c r="U2122" i="1"/>
  <c r="U2121" i="1"/>
  <c r="U2120" i="1"/>
  <c r="U2119" i="1"/>
  <c r="U2118" i="1"/>
  <c r="U2117" i="1"/>
  <c r="U2116" i="1"/>
  <c r="U2115" i="1"/>
  <c r="U2114" i="1"/>
  <c r="U2113" i="1"/>
  <c r="U2112" i="1"/>
  <c r="U2111" i="1"/>
  <c r="U2110" i="1"/>
  <c r="U2109" i="1"/>
  <c r="U2108" i="1"/>
  <c r="U2107" i="1"/>
  <c r="U2106" i="1"/>
  <c r="U2105" i="1"/>
  <c r="U2104" i="1"/>
  <c r="U2103" i="1"/>
  <c r="U2102" i="1"/>
  <c r="U2101" i="1"/>
  <c r="U2100" i="1"/>
  <c r="U2099" i="1"/>
  <c r="U2098" i="1"/>
  <c r="U2097" i="1"/>
  <c r="U2096" i="1"/>
  <c r="U2095" i="1"/>
  <c r="U2094" i="1"/>
  <c r="U2093" i="1"/>
  <c r="U2092" i="1"/>
  <c r="U2091" i="1"/>
  <c r="U2090" i="1"/>
  <c r="U2089" i="1"/>
  <c r="U2088" i="1"/>
  <c r="U2087" i="1"/>
  <c r="U2086" i="1"/>
  <c r="U2085" i="1"/>
  <c r="U2084" i="1"/>
  <c r="U2083" i="1"/>
  <c r="U2082" i="1"/>
  <c r="U2081" i="1"/>
  <c r="U2080" i="1"/>
  <c r="U2079" i="1"/>
  <c r="U2078" i="1"/>
  <c r="U2077" i="1"/>
  <c r="U2076" i="1"/>
  <c r="U2075" i="1"/>
  <c r="U2074" i="1"/>
  <c r="U2073" i="1"/>
  <c r="U2072" i="1"/>
  <c r="U2071" i="1"/>
  <c r="U2070" i="1"/>
  <c r="U2069" i="1"/>
  <c r="U2068" i="1"/>
  <c r="U2067" i="1"/>
  <c r="U2066" i="1"/>
  <c r="U2065" i="1"/>
  <c r="U2064" i="1"/>
  <c r="U2063" i="1"/>
  <c r="U2062" i="1"/>
  <c r="U2061" i="1"/>
  <c r="U2060" i="1"/>
  <c r="U2059" i="1"/>
  <c r="U2058" i="1"/>
  <c r="U2057" i="1"/>
  <c r="U2056" i="1"/>
  <c r="U2055" i="1"/>
  <c r="U2054" i="1"/>
  <c r="U2053" i="1"/>
  <c r="U2052" i="1"/>
  <c r="U2051" i="1"/>
  <c r="U2050" i="1"/>
  <c r="U2049" i="1"/>
  <c r="U2048" i="1"/>
  <c r="U2047" i="1"/>
  <c r="U2046" i="1"/>
  <c r="U2045" i="1"/>
  <c r="U2044" i="1"/>
  <c r="U2043" i="1"/>
  <c r="U2042" i="1"/>
  <c r="U2041" i="1"/>
  <c r="U2040" i="1"/>
  <c r="U2039" i="1"/>
  <c r="U2038" i="1"/>
  <c r="U2037" i="1"/>
  <c r="U2036" i="1"/>
  <c r="U2035" i="1"/>
  <c r="U2034" i="1"/>
  <c r="U2033" i="1"/>
  <c r="U2032" i="1"/>
  <c r="U2031" i="1"/>
  <c r="U2030" i="1"/>
  <c r="U2029" i="1"/>
  <c r="U2028" i="1"/>
  <c r="U2027" i="1"/>
  <c r="U2026" i="1"/>
  <c r="U2025" i="1"/>
  <c r="U2024" i="1"/>
  <c r="U2023" i="1"/>
  <c r="U2022" i="1"/>
  <c r="U2021" i="1"/>
  <c r="U2020" i="1"/>
  <c r="U2019" i="1"/>
  <c r="U2018" i="1"/>
  <c r="U2017" i="1"/>
  <c r="U2016" i="1"/>
  <c r="U2015" i="1"/>
  <c r="U2014" i="1"/>
  <c r="U2013" i="1"/>
  <c r="U2012" i="1"/>
  <c r="U2011" i="1"/>
  <c r="U2010" i="1"/>
  <c r="U2009" i="1"/>
  <c r="U2008" i="1"/>
  <c r="U2007" i="1"/>
  <c r="U2006" i="1"/>
  <c r="U2005" i="1"/>
  <c r="U2004" i="1"/>
  <c r="U2003" i="1"/>
  <c r="U2002" i="1"/>
  <c r="U2001" i="1"/>
  <c r="U2000" i="1"/>
  <c r="U1999" i="1"/>
  <c r="U1998" i="1"/>
  <c r="U1997" i="1"/>
  <c r="U1996" i="1"/>
  <c r="U1995" i="1"/>
  <c r="U1994" i="1"/>
  <c r="U1993" i="1"/>
  <c r="U1992" i="1"/>
  <c r="U1991" i="1"/>
  <c r="U1990" i="1"/>
  <c r="U1989" i="1"/>
  <c r="U1988" i="1"/>
  <c r="U1987" i="1"/>
  <c r="U1986" i="1"/>
  <c r="U1985" i="1"/>
  <c r="U1984" i="1"/>
  <c r="U1983" i="1"/>
  <c r="U1982" i="1"/>
  <c r="U1981" i="1"/>
  <c r="U1980" i="1"/>
  <c r="U1979" i="1"/>
  <c r="U1978" i="1"/>
  <c r="U1977" i="1"/>
  <c r="U1976" i="1"/>
  <c r="U1975" i="1"/>
  <c r="U1974" i="1"/>
  <c r="U1973" i="1"/>
  <c r="U1972" i="1"/>
  <c r="U1971" i="1"/>
  <c r="U1970" i="1"/>
  <c r="U1969" i="1"/>
  <c r="U1968" i="1"/>
  <c r="U1967" i="1"/>
  <c r="U1966" i="1"/>
  <c r="U1965" i="1"/>
  <c r="U1964" i="1"/>
  <c r="U1963" i="1"/>
  <c r="U1962" i="1"/>
  <c r="U1961" i="1"/>
  <c r="U1960" i="1"/>
  <c r="U1959" i="1"/>
  <c r="U1958" i="1"/>
  <c r="U1957" i="1"/>
  <c r="U1956" i="1"/>
  <c r="U1955" i="1"/>
  <c r="U1954" i="1"/>
  <c r="U1953" i="1"/>
  <c r="U1952" i="1"/>
  <c r="U1951" i="1"/>
  <c r="U1950" i="1"/>
  <c r="U1949" i="1"/>
  <c r="U1948" i="1"/>
  <c r="U1947" i="1"/>
  <c r="U1946" i="1"/>
  <c r="U1945" i="1"/>
  <c r="U1944" i="1"/>
  <c r="U1943" i="1"/>
  <c r="U1942" i="1"/>
  <c r="U1941" i="1"/>
  <c r="U1940" i="1"/>
  <c r="U1939" i="1"/>
  <c r="U1938" i="1"/>
  <c r="U1937" i="1"/>
  <c r="U1936" i="1"/>
  <c r="U1935" i="1"/>
  <c r="U1934" i="1"/>
  <c r="U1933" i="1"/>
  <c r="U1932" i="1"/>
  <c r="U1931" i="1"/>
  <c r="U1930" i="1"/>
  <c r="U1929" i="1"/>
  <c r="U1928" i="1"/>
  <c r="U1927" i="1"/>
  <c r="U1926" i="1"/>
  <c r="U1925" i="1"/>
  <c r="U1924" i="1"/>
  <c r="U1923" i="1"/>
  <c r="U1922" i="1"/>
  <c r="U1921" i="1"/>
  <c r="U1920" i="1"/>
  <c r="U1919" i="1"/>
  <c r="U1918" i="1"/>
  <c r="U1917" i="1"/>
  <c r="U1916" i="1"/>
  <c r="U1915" i="1"/>
  <c r="U1914" i="1"/>
  <c r="U1913" i="1"/>
  <c r="U1912" i="1"/>
  <c r="U1911" i="1"/>
  <c r="U1910" i="1"/>
  <c r="U1909" i="1"/>
  <c r="U1908" i="1"/>
  <c r="U1907" i="1"/>
  <c r="U1906" i="1"/>
  <c r="U1905" i="1"/>
  <c r="U1904" i="1"/>
  <c r="U1903" i="1"/>
  <c r="U1902" i="1"/>
  <c r="U1901" i="1"/>
  <c r="U1900" i="1"/>
  <c r="U1899" i="1"/>
  <c r="U1898" i="1"/>
  <c r="U1897" i="1"/>
  <c r="U1896" i="1"/>
  <c r="U1895" i="1"/>
  <c r="U1894" i="1"/>
  <c r="U1893" i="1"/>
  <c r="U1892" i="1"/>
  <c r="U1891" i="1"/>
  <c r="U1890" i="1"/>
  <c r="U1889" i="1"/>
  <c r="U1888" i="1"/>
  <c r="U1887" i="1"/>
  <c r="U1886" i="1"/>
  <c r="U1885" i="1"/>
  <c r="U1884" i="1"/>
  <c r="U1883" i="1"/>
  <c r="U1882" i="1"/>
  <c r="U1881" i="1"/>
  <c r="U1880" i="1"/>
  <c r="U1879" i="1"/>
  <c r="U1878" i="1"/>
  <c r="U1877" i="1"/>
  <c r="U1876" i="1"/>
  <c r="U1875" i="1"/>
  <c r="U1874" i="1"/>
  <c r="U1873" i="1"/>
  <c r="U1872" i="1"/>
  <c r="U1871" i="1"/>
  <c r="U1870" i="1"/>
  <c r="U1869" i="1"/>
  <c r="U1868" i="1"/>
  <c r="U1867" i="1"/>
  <c r="U1866" i="1"/>
  <c r="U1865" i="1"/>
  <c r="U1864" i="1"/>
  <c r="U1863" i="1"/>
  <c r="U1862" i="1"/>
  <c r="U1861" i="1"/>
  <c r="U1860" i="1"/>
  <c r="U1859" i="1"/>
  <c r="U1858" i="1"/>
  <c r="U1857" i="1"/>
  <c r="U1856" i="1"/>
  <c r="U1855" i="1"/>
  <c r="U1854" i="1"/>
  <c r="U1853" i="1"/>
  <c r="U1852" i="1"/>
  <c r="U1851" i="1"/>
  <c r="U1850" i="1"/>
  <c r="U1849" i="1"/>
  <c r="U1848" i="1"/>
  <c r="U1847" i="1"/>
  <c r="U1846" i="1"/>
  <c r="U1845" i="1"/>
  <c r="U1844" i="1"/>
  <c r="U1843" i="1"/>
  <c r="U1842" i="1"/>
  <c r="U1841" i="1"/>
  <c r="U1840" i="1"/>
  <c r="U1839" i="1"/>
  <c r="U1838" i="1"/>
  <c r="U1837" i="1"/>
  <c r="U1836" i="1"/>
  <c r="U1835" i="1"/>
  <c r="U1834" i="1"/>
  <c r="U1833" i="1"/>
  <c r="U1832" i="1"/>
  <c r="U1831" i="1"/>
  <c r="U1830" i="1"/>
  <c r="U1829" i="1"/>
  <c r="U1828" i="1"/>
  <c r="U1827" i="1"/>
  <c r="U1826" i="1"/>
  <c r="U1825" i="1"/>
  <c r="U1824" i="1"/>
  <c r="U1823" i="1"/>
  <c r="U1822" i="1"/>
  <c r="U1821" i="1"/>
  <c r="U1820" i="1"/>
  <c r="U1819" i="1"/>
  <c r="U1818" i="1"/>
  <c r="U1817" i="1"/>
  <c r="U1816" i="1"/>
  <c r="U1815" i="1"/>
  <c r="U1814" i="1"/>
  <c r="U1813" i="1"/>
  <c r="U1812" i="1"/>
  <c r="U1811" i="1"/>
  <c r="U1810" i="1"/>
  <c r="U1809" i="1"/>
  <c r="U1808" i="1"/>
  <c r="U1807" i="1"/>
  <c r="U1806" i="1"/>
  <c r="U1805" i="1"/>
  <c r="U1804" i="1"/>
  <c r="U1803" i="1"/>
  <c r="U1802" i="1"/>
  <c r="U1801" i="1"/>
  <c r="U1800" i="1"/>
  <c r="U1799" i="1"/>
  <c r="U1798" i="1"/>
  <c r="U1797" i="1"/>
  <c r="U1796" i="1"/>
  <c r="U1795" i="1"/>
  <c r="U1794" i="1"/>
  <c r="U1793" i="1"/>
  <c r="U1792" i="1"/>
  <c r="U1791" i="1"/>
  <c r="U1790" i="1"/>
  <c r="U1789" i="1"/>
  <c r="U1788" i="1"/>
  <c r="U1787" i="1"/>
  <c r="U1786" i="1"/>
  <c r="U1785" i="1"/>
  <c r="U1784" i="1"/>
  <c r="U1783" i="1"/>
  <c r="U1782" i="1"/>
  <c r="U1781" i="1"/>
  <c r="U1780" i="1"/>
  <c r="U1779" i="1"/>
  <c r="U1778" i="1"/>
  <c r="U1777" i="1"/>
  <c r="U1776" i="1"/>
  <c r="U1775" i="1"/>
  <c r="U1774" i="1"/>
  <c r="U1773" i="1"/>
  <c r="U1772" i="1"/>
  <c r="U1771" i="1"/>
  <c r="U1770" i="1"/>
  <c r="U1769" i="1"/>
  <c r="U1768" i="1"/>
  <c r="U1767" i="1"/>
  <c r="U1766" i="1"/>
  <c r="U1765" i="1"/>
  <c r="U1764" i="1"/>
  <c r="U1763" i="1"/>
  <c r="U1762" i="1"/>
  <c r="U1761" i="1"/>
  <c r="U1760" i="1"/>
  <c r="U1759" i="1"/>
  <c r="U1758" i="1"/>
  <c r="U1757" i="1"/>
  <c r="U1756" i="1"/>
  <c r="U1755" i="1"/>
  <c r="U1754" i="1"/>
  <c r="U1753" i="1"/>
  <c r="U1752" i="1"/>
  <c r="U1751" i="1"/>
  <c r="U1750" i="1"/>
  <c r="U1749" i="1"/>
  <c r="U1748" i="1"/>
  <c r="U1747" i="1"/>
  <c r="U1746" i="1"/>
  <c r="U1745" i="1"/>
  <c r="U1744" i="1"/>
  <c r="U1743" i="1"/>
  <c r="U1742" i="1"/>
  <c r="U1741" i="1"/>
  <c r="U1740" i="1"/>
  <c r="U1739" i="1"/>
  <c r="U1738" i="1"/>
  <c r="U1737" i="1"/>
  <c r="U1736" i="1"/>
  <c r="U1735" i="1"/>
  <c r="U1734" i="1"/>
  <c r="U1733" i="1"/>
  <c r="U1732" i="1"/>
  <c r="U1731" i="1"/>
  <c r="U1730" i="1"/>
  <c r="U1729" i="1"/>
  <c r="U1728" i="1"/>
  <c r="U1727" i="1"/>
  <c r="U1726" i="1"/>
  <c r="U1725" i="1"/>
  <c r="U1724" i="1"/>
  <c r="U1723" i="1"/>
  <c r="U1722" i="1"/>
  <c r="U1721" i="1"/>
  <c r="U1720" i="1"/>
  <c r="U1719" i="1"/>
  <c r="U1718" i="1"/>
  <c r="U1717" i="1"/>
  <c r="U1716" i="1"/>
  <c r="U1715" i="1"/>
  <c r="U1714" i="1"/>
  <c r="U1713" i="1"/>
  <c r="U1712" i="1"/>
  <c r="U1711" i="1"/>
  <c r="U1710" i="1"/>
  <c r="U1709" i="1"/>
  <c r="U1708" i="1"/>
  <c r="U1707" i="1"/>
  <c r="U1706" i="1"/>
  <c r="U1705" i="1"/>
  <c r="U1704" i="1"/>
  <c r="U1703" i="1"/>
  <c r="U1682" i="1"/>
  <c r="U1681" i="1"/>
  <c r="U1680" i="1"/>
  <c r="U1679" i="1"/>
  <c r="U1678" i="1"/>
  <c r="U1677" i="1"/>
  <c r="U1676" i="1"/>
  <c r="U1675" i="1"/>
  <c r="U1674" i="1"/>
  <c r="U1673" i="1"/>
  <c r="U1672" i="1"/>
  <c r="U1671" i="1"/>
  <c r="U1670" i="1"/>
  <c r="U1669" i="1"/>
  <c r="U1668" i="1"/>
  <c r="U1667" i="1"/>
  <c r="U1666" i="1"/>
  <c r="U1665" i="1"/>
  <c r="U1664" i="1"/>
  <c r="U1663" i="1"/>
  <c r="U1662" i="1"/>
  <c r="U1661" i="1"/>
  <c r="U1660" i="1"/>
  <c r="U1659" i="1"/>
  <c r="U1658" i="1"/>
  <c r="U1657" i="1"/>
  <c r="U1656" i="1"/>
  <c r="U1655" i="1"/>
  <c r="U1654" i="1"/>
  <c r="U1653" i="1"/>
  <c r="U1652" i="1"/>
  <c r="U1651" i="1"/>
  <c r="U1650" i="1"/>
  <c r="U1649" i="1"/>
  <c r="U1648" i="1"/>
  <c r="U1647" i="1"/>
  <c r="U1646" i="1"/>
  <c r="U1645" i="1"/>
  <c r="U1644" i="1"/>
  <c r="U1643" i="1"/>
  <c r="U1642" i="1"/>
  <c r="U1641" i="1"/>
  <c r="U1640" i="1"/>
  <c r="U1639" i="1"/>
  <c r="U1638" i="1"/>
  <c r="U1637" i="1"/>
  <c r="U1636" i="1"/>
  <c r="U1635" i="1"/>
  <c r="U1634" i="1"/>
  <c r="U1633" i="1"/>
  <c r="U1632" i="1"/>
  <c r="U1631" i="1"/>
  <c r="U1630" i="1"/>
  <c r="U1629" i="1"/>
  <c r="U1628" i="1"/>
  <c r="U1627" i="1"/>
  <c r="U1626" i="1"/>
  <c r="U1625" i="1"/>
  <c r="U1624" i="1"/>
  <c r="U1623" i="1"/>
  <c r="U1622" i="1"/>
  <c r="U1621" i="1"/>
  <c r="U1620" i="1"/>
  <c r="U1619" i="1"/>
  <c r="U1618" i="1"/>
  <c r="U1617" i="1"/>
  <c r="U1616" i="1"/>
  <c r="U1615" i="1"/>
  <c r="U1614" i="1"/>
  <c r="U1613" i="1"/>
  <c r="U1612" i="1"/>
  <c r="U1611" i="1"/>
  <c r="U1610" i="1"/>
  <c r="U1609" i="1"/>
  <c r="U1608" i="1"/>
  <c r="U1607" i="1"/>
  <c r="U1606" i="1"/>
  <c r="U1605" i="1"/>
  <c r="U1604" i="1"/>
  <c r="U1603" i="1"/>
  <c r="U1602" i="1"/>
  <c r="U1601" i="1"/>
  <c r="U1600" i="1"/>
  <c r="U1599" i="1"/>
  <c r="U1598" i="1"/>
  <c r="U1597" i="1"/>
  <c r="U1596" i="1"/>
  <c r="U1595" i="1"/>
  <c r="U1594" i="1"/>
  <c r="U1593" i="1"/>
  <c r="U1592" i="1"/>
  <c r="U1591" i="1"/>
  <c r="U1590" i="1"/>
  <c r="U1589" i="1"/>
  <c r="U1588" i="1"/>
  <c r="U1587" i="1"/>
  <c r="U1586" i="1"/>
  <c r="U1585" i="1"/>
  <c r="U1584" i="1"/>
  <c r="U1583" i="1"/>
  <c r="U1582" i="1"/>
  <c r="U1581" i="1"/>
  <c r="U1580" i="1"/>
  <c r="U1579" i="1"/>
  <c r="U1578" i="1"/>
  <c r="U1577" i="1"/>
  <c r="U1576" i="1"/>
  <c r="U1575" i="1"/>
  <c r="U1574" i="1"/>
  <c r="U1573" i="1"/>
  <c r="U1572" i="1"/>
  <c r="U1571" i="1"/>
  <c r="U1570" i="1"/>
  <c r="U1569" i="1"/>
  <c r="U1568" i="1"/>
  <c r="U1567" i="1"/>
  <c r="U1566" i="1"/>
  <c r="U1565" i="1"/>
  <c r="U1564" i="1"/>
  <c r="U1563" i="1"/>
  <c r="U1562" i="1"/>
  <c r="U1561" i="1"/>
  <c r="U1560" i="1"/>
  <c r="U1559" i="1"/>
  <c r="U1558" i="1"/>
  <c r="U1557" i="1"/>
  <c r="U1556" i="1"/>
  <c r="U1555" i="1"/>
  <c r="U1554" i="1"/>
  <c r="U1553" i="1"/>
  <c r="U1552" i="1"/>
  <c r="U1551" i="1"/>
  <c r="U1550" i="1"/>
  <c r="U1549" i="1"/>
  <c r="U1548" i="1"/>
  <c r="U1547" i="1"/>
  <c r="U1546" i="1"/>
  <c r="U1545" i="1"/>
  <c r="U1544" i="1"/>
  <c r="U1543" i="1"/>
  <c r="U1542" i="1"/>
  <c r="U1541" i="1"/>
  <c r="U1540" i="1"/>
  <c r="U1539" i="1"/>
  <c r="U1538" i="1"/>
  <c r="U1537" i="1"/>
  <c r="U1536" i="1"/>
  <c r="U1535" i="1"/>
  <c r="U1534" i="1"/>
  <c r="U1533" i="1"/>
  <c r="U1532" i="1"/>
  <c r="U1531" i="1"/>
  <c r="U1530" i="1"/>
  <c r="U1529" i="1"/>
  <c r="U1528" i="1"/>
  <c r="U1527" i="1"/>
  <c r="U1526" i="1"/>
  <c r="U1525" i="1"/>
  <c r="U1524" i="1"/>
  <c r="U1523" i="1"/>
  <c r="U1522" i="1"/>
  <c r="U1521" i="1"/>
  <c r="U1520" i="1"/>
  <c r="U1519" i="1"/>
  <c r="U1518" i="1"/>
  <c r="U1517" i="1"/>
  <c r="U1516" i="1"/>
  <c r="U1515" i="1"/>
  <c r="U1514" i="1"/>
  <c r="U1513" i="1"/>
  <c r="U1512" i="1"/>
  <c r="U1511" i="1"/>
  <c r="U1510" i="1"/>
  <c r="U1509" i="1"/>
  <c r="U1508" i="1"/>
  <c r="U1507" i="1"/>
  <c r="U1506" i="1"/>
  <c r="U1505" i="1"/>
  <c r="U1504" i="1"/>
  <c r="U1503" i="1"/>
  <c r="U1502" i="1"/>
  <c r="U1501" i="1"/>
  <c r="U1500" i="1"/>
  <c r="U1499" i="1"/>
  <c r="U1498" i="1"/>
  <c r="U1497" i="1"/>
  <c r="U1496" i="1"/>
  <c r="U1495" i="1"/>
  <c r="U1494" i="1"/>
  <c r="U1493" i="1"/>
  <c r="U1492" i="1"/>
  <c r="U1491" i="1"/>
  <c r="U1490" i="1"/>
  <c r="U1489" i="1"/>
  <c r="U1488" i="1"/>
  <c r="U1487" i="1"/>
  <c r="U1486" i="1"/>
  <c r="U1485" i="1"/>
  <c r="U1484" i="1"/>
  <c r="U1483" i="1"/>
  <c r="U1482" i="1"/>
  <c r="U1481" i="1"/>
  <c r="U1480" i="1"/>
  <c r="U1479" i="1"/>
  <c r="U1478" i="1"/>
  <c r="U1477" i="1"/>
  <c r="U1476" i="1"/>
  <c r="U1475" i="1"/>
  <c r="U1474" i="1"/>
  <c r="U1473" i="1"/>
  <c r="U1472" i="1"/>
  <c r="U1471" i="1"/>
  <c r="U1470" i="1"/>
  <c r="U1469" i="1"/>
  <c r="U1468" i="1"/>
  <c r="U1467" i="1"/>
  <c r="U1466" i="1"/>
  <c r="U1465" i="1"/>
  <c r="U1464" i="1"/>
  <c r="U1463" i="1"/>
  <c r="U1462" i="1"/>
  <c r="U1461" i="1"/>
  <c r="U1460" i="1"/>
  <c r="U1459" i="1"/>
  <c r="U1458" i="1"/>
  <c r="U1457" i="1"/>
  <c r="U1456" i="1"/>
  <c r="U1455" i="1"/>
  <c r="U1454" i="1"/>
  <c r="U1453" i="1"/>
  <c r="U1452" i="1"/>
  <c r="U1451" i="1"/>
  <c r="U1450" i="1"/>
  <c r="U1449" i="1"/>
  <c r="U1448" i="1"/>
  <c r="U1447" i="1"/>
  <c r="U1446" i="1"/>
  <c r="U1445" i="1"/>
  <c r="U1444" i="1"/>
  <c r="U1443" i="1"/>
  <c r="U1442" i="1"/>
  <c r="U1441" i="1"/>
  <c r="U1440" i="1"/>
  <c r="U1439" i="1"/>
  <c r="U1438" i="1"/>
  <c r="U1437" i="1"/>
  <c r="U1436" i="1"/>
  <c r="U1435" i="1"/>
  <c r="U1434" i="1"/>
  <c r="U1433" i="1"/>
  <c r="U1432" i="1"/>
  <c r="U1431" i="1"/>
  <c r="U1430" i="1"/>
  <c r="U1429" i="1"/>
  <c r="U1428" i="1"/>
  <c r="U1427" i="1"/>
  <c r="U1426" i="1"/>
  <c r="U1425" i="1"/>
  <c r="U1424" i="1"/>
  <c r="U1423" i="1"/>
  <c r="U1422" i="1"/>
  <c r="U1421" i="1"/>
  <c r="U1420" i="1"/>
  <c r="U1419" i="1"/>
  <c r="U1418" i="1"/>
  <c r="U1417" i="1"/>
  <c r="U1416" i="1"/>
  <c r="U1415" i="1"/>
  <c r="U1414" i="1"/>
  <c r="U1413" i="1"/>
  <c r="U1412" i="1"/>
  <c r="U1411" i="1"/>
  <c r="U1410" i="1"/>
  <c r="U1409" i="1"/>
  <c r="U1408" i="1"/>
  <c r="U1407" i="1"/>
  <c r="U1406" i="1"/>
  <c r="U1405" i="1"/>
  <c r="U1404" i="1"/>
  <c r="U1403" i="1"/>
  <c r="U1402" i="1"/>
  <c r="U1401" i="1"/>
  <c r="U1400" i="1"/>
  <c r="U1399" i="1"/>
  <c r="U1398" i="1"/>
  <c r="U1397" i="1"/>
  <c r="U1396" i="1"/>
  <c r="U1395" i="1"/>
  <c r="U1394" i="1"/>
  <c r="U1393" i="1"/>
  <c r="U1392" i="1"/>
  <c r="U1391" i="1"/>
  <c r="U1390" i="1"/>
  <c r="U1389" i="1"/>
  <c r="U1388" i="1"/>
  <c r="U1387" i="1"/>
  <c r="U1386" i="1"/>
  <c r="U1385" i="1"/>
  <c r="U1384" i="1"/>
  <c r="U1383" i="1"/>
  <c r="U1382" i="1"/>
  <c r="U1381" i="1"/>
  <c r="U1380" i="1"/>
  <c r="U1379" i="1"/>
  <c r="U1378" i="1"/>
  <c r="U1377" i="1"/>
  <c r="U1376" i="1"/>
  <c r="U1375" i="1"/>
  <c r="U1374" i="1"/>
  <c r="U1373" i="1"/>
  <c r="U1372" i="1"/>
  <c r="U1371" i="1"/>
  <c r="U1370" i="1"/>
  <c r="U1369" i="1"/>
  <c r="U1368" i="1"/>
  <c r="U1367" i="1"/>
  <c r="U1366" i="1"/>
  <c r="U1365" i="1"/>
  <c r="U1364" i="1"/>
  <c r="U1363" i="1"/>
  <c r="U1362" i="1"/>
  <c r="U1361" i="1"/>
  <c r="U1360" i="1"/>
  <c r="U1359" i="1"/>
  <c r="U1358" i="1"/>
  <c r="U1357" i="1"/>
  <c r="U1356" i="1"/>
  <c r="U1355" i="1"/>
  <c r="U1354" i="1"/>
  <c r="U1353" i="1"/>
  <c r="U1352" i="1"/>
  <c r="U1351" i="1"/>
  <c r="U1350" i="1"/>
  <c r="U1349" i="1"/>
  <c r="U1348" i="1"/>
  <c r="U1347" i="1"/>
  <c r="U1346" i="1"/>
  <c r="U1345" i="1"/>
  <c r="U1344" i="1"/>
  <c r="U1343" i="1"/>
  <c r="U1342" i="1"/>
  <c r="U1341" i="1"/>
  <c r="U1340" i="1"/>
  <c r="U1339" i="1"/>
  <c r="U1338" i="1"/>
  <c r="U1337" i="1"/>
  <c r="U1336" i="1"/>
  <c r="U1335" i="1"/>
  <c r="U1334" i="1"/>
  <c r="U1333" i="1"/>
  <c r="U1332" i="1"/>
  <c r="U1331" i="1"/>
  <c r="U1330" i="1"/>
  <c r="U1329" i="1"/>
  <c r="U1328" i="1"/>
  <c r="U1327" i="1"/>
  <c r="U1326" i="1"/>
  <c r="U1325" i="1"/>
  <c r="U1324" i="1"/>
  <c r="U1323" i="1"/>
  <c r="U1322" i="1"/>
  <c r="U1321" i="1"/>
  <c r="U1320" i="1"/>
  <c r="U1319" i="1"/>
  <c r="U1318" i="1"/>
  <c r="U1317" i="1"/>
  <c r="U1316" i="1"/>
  <c r="U1315" i="1"/>
  <c r="U1314" i="1"/>
  <c r="U1313" i="1"/>
  <c r="U1312" i="1"/>
  <c r="U1311" i="1"/>
  <c r="U1310" i="1"/>
  <c r="U1309" i="1"/>
  <c r="U1308" i="1"/>
  <c r="U1307" i="1"/>
  <c r="U1306" i="1"/>
  <c r="U1305" i="1"/>
  <c r="U1304" i="1"/>
  <c r="U1303" i="1"/>
  <c r="U1302" i="1"/>
  <c r="U1301" i="1"/>
  <c r="U1300" i="1"/>
  <c r="U1299" i="1"/>
  <c r="U1298" i="1"/>
  <c r="U1297" i="1"/>
  <c r="U1296" i="1"/>
  <c r="U1295" i="1"/>
  <c r="U1294" i="1"/>
  <c r="U1293" i="1"/>
  <c r="U1292" i="1"/>
  <c r="U1291" i="1"/>
  <c r="U1290" i="1"/>
  <c r="U1289" i="1"/>
  <c r="U1288" i="1"/>
  <c r="U1287" i="1"/>
  <c r="U1286" i="1"/>
  <c r="U1285" i="1"/>
  <c r="U1284" i="1"/>
  <c r="U1283" i="1"/>
  <c r="U1282" i="1"/>
  <c r="U1281" i="1"/>
  <c r="U1280" i="1"/>
  <c r="U1279" i="1"/>
  <c r="U1278" i="1"/>
  <c r="U1277" i="1"/>
  <c r="U1276" i="1"/>
  <c r="U1275" i="1"/>
  <c r="U1274" i="1"/>
  <c r="U1273" i="1"/>
  <c r="U1272" i="1"/>
  <c r="U1271" i="1"/>
  <c r="U1270" i="1"/>
  <c r="U1269" i="1"/>
  <c r="U1268" i="1"/>
  <c r="U1267" i="1"/>
  <c r="U1266" i="1"/>
  <c r="U1265" i="1"/>
  <c r="U1264" i="1"/>
  <c r="U1263" i="1"/>
  <c r="U1262" i="1"/>
  <c r="U1261" i="1"/>
  <c r="U1260" i="1"/>
  <c r="U1259" i="1"/>
  <c r="U1258" i="1"/>
  <c r="U1257" i="1"/>
  <c r="U1256" i="1"/>
  <c r="U1255" i="1"/>
  <c r="U1254" i="1"/>
  <c r="U1253" i="1"/>
  <c r="U1252" i="1"/>
  <c r="U1251" i="1"/>
  <c r="U1250" i="1"/>
  <c r="U1249" i="1"/>
  <c r="U1248" i="1"/>
  <c r="U1247" i="1"/>
  <c r="U1246" i="1"/>
  <c r="U1245" i="1"/>
  <c r="U1244" i="1"/>
  <c r="U1243" i="1"/>
  <c r="U1242" i="1"/>
  <c r="U1241" i="1"/>
  <c r="U1240" i="1"/>
  <c r="U1239" i="1"/>
  <c r="U1238" i="1"/>
  <c r="U1237" i="1"/>
  <c r="U1236" i="1"/>
  <c r="U1235" i="1"/>
  <c r="U1234" i="1"/>
  <c r="U1233" i="1"/>
  <c r="U1232" i="1"/>
  <c r="U1231" i="1"/>
  <c r="U1230" i="1"/>
  <c r="U1229" i="1"/>
  <c r="U1228" i="1"/>
  <c r="U1227" i="1"/>
  <c r="U1226" i="1"/>
  <c r="U1225" i="1"/>
  <c r="U1224" i="1"/>
  <c r="U1223" i="1"/>
  <c r="U1222" i="1"/>
  <c r="U1221" i="1"/>
  <c r="U1220" i="1"/>
  <c r="U1219" i="1"/>
  <c r="U1218" i="1"/>
  <c r="U1217" i="1"/>
  <c r="U1216" i="1"/>
  <c r="U1215" i="1"/>
  <c r="U1214" i="1"/>
  <c r="U1213" i="1"/>
  <c r="U1212" i="1"/>
  <c r="U1211" i="1"/>
  <c r="U1210" i="1"/>
  <c r="U1209" i="1"/>
  <c r="U1208" i="1"/>
  <c r="U1207" i="1"/>
  <c r="U1206" i="1"/>
  <c r="U1205" i="1"/>
  <c r="U1204" i="1"/>
  <c r="U1203" i="1"/>
  <c r="U1202" i="1"/>
  <c r="U1201" i="1"/>
  <c r="U1200" i="1"/>
  <c r="U1199" i="1"/>
  <c r="U1198" i="1"/>
  <c r="U1197" i="1"/>
  <c r="U1196" i="1"/>
  <c r="U1195" i="1"/>
  <c r="U1194" i="1"/>
  <c r="U1193" i="1"/>
  <c r="U1192" i="1"/>
  <c r="U1191" i="1"/>
  <c r="U1190" i="1"/>
  <c r="U1189" i="1"/>
  <c r="U1188" i="1"/>
  <c r="U1187" i="1"/>
  <c r="U1186" i="1"/>
  <c r="U1185" i="1"/>
  <c r="U1184" i="1"/>
  <c r="U1183" i="1"/>
  <c r="U1182" i="1"/>
  <c r="U1181" i="1"/>
  <c r="U1180" i="1"/>
  <c r="U1179" i="1"/>
  <c r="U1178" i="1"/>
  <c r="U1177" i="1"/>
  <c r="U1176" i="1"/>
  <c r="U1175" i="1"/>
  <c r="U1174" i="1"/>
  <c r="U1173" i="1"/>
  <c r="U1172" i="1"/>
  <c r="U1171" i="1"/>
  <c r="U1170" i="1"/>
  <c r="U1169" i="1"/>
  <c r="U1168" i="1"/>
  <c r="U1167" i="1"/>
  <c r="U1166" i="1"/>
  <c r="U1165" i="1"/>
  <c r="U1164" i="1"/>
  <c r="U1163" i="1"/>
  <c r="U1162" i="1"/>
  <c r="U1161" i="1"/>
  <c r="U1160" i="1"/>
  <c r="U1159" i="1"/>
  <c r="U1158" i="1"/>
  <c r="U1157" i="1"/>
  <c r="U1156" i="1"/>
  <c r="U1155" i="1"/>
  <c r="U1154" i="1"/>
  <c r="U1153" i="1"/>
  <c r="U1152" i="1"/>
  <c r="U1151" i="1"/>
  <c r="U1150" i="1"/>
  <c r="U1149" i="1"/>
  <c r="U1148" i="1"/>
  <c r="U1147" i="1"/>
  <c r="U1146" i="1"/>
  <c r="U1145" i="1"/>
  <c r="U1144" i="1"/>
  <c r="U1143" i="1"/>
  <c r="U1142" i="1"/>
  <c r="U1141" i="1"/>
  <c r="U1140" i="1"/>
  <c r="U1139" i="1"/>
  <c r="U1138" i="1"/>
  <c r="U1137" i="1"/>
  <c r="U1136" i="1"/>
  <c r="U1135" i="1"/>
  <c r="U1134" i="1"/>
  <c r="U1133" i="1"/>
  <c r="U1132" i="1"/>
  <c r="U1131" i="1"/>
  <c r="U1130" i="1"/>
  <c r="U1129" i="1"/>
  <c r="U1128" i="1"/>
  <c r="U1127" i="1"/>
  <c r="U1126" i="1"/>
  <c r="U1125" i="1"/>
  <c r="U1124" i="1"/>
  <c r="U1123" i="1"/>
  <c r="U1122" i="1"/>
  <c r="U1121" i="1"/>
  <c r="U1120" i="1"/>
  <c r="U1119" i="1"/>
  <c r="U1118" i="1"/>
  <c r="U1117" i="1"/>
  <c r="U1116" i="1"/>
  <c r="U1115" i="1"/>
  <c r="U1114" i="1"/>
  <c r="U1113" i="1"/>
  <c r="U1112" i="1"/>
  <c r="U1111" i="1"/>
  <c r="U1110" i="1"/>
  <c r="U1109" i="1"/>
  <c r="U1108" i="1"/>
  <c r="U1107" i="1"/>
  <c r="U1106" i="1"/>
  <c r="U1105" i="1"/>
  <c r="U1104" i="1"/>
  <c r="U1103" i="1"/>
  <c r="U1102" i="1"/>
  <c r="U1101" i="1"/>
  <c r="U1100" i="1"/>
  <c r="U1099" i="1"/>
  <c r="U1098" i="1"/>
  <c r="U1097" i="1"/>
  <c r="U1096" i="1"/>
  <c r="U1095" i="1"/>
  <c r="U1094" i="1"/>
  <c r="U1093" i="1"/>
  <c r="U1092" i="1"/>
  <c r="U1091" i="1"/>
  <c r="U1090" i="1"/>
  <c r="U1089" i="1"/>
  <c r="U1088" i="1"/>
  <c r="U1087" i="1"/>
  <c r="U1086" i="1"/>
  <c r="U1085" i="1"/>
  <c r="U1084" i="1"/>
  <c r="U1083" i="1"/>
  <c r="U1082" i="1"/>
  <c r="U1081" i="1"/>
  <c r="U1080" i="1"/>
  <c r="U1079" i="1"/>
  <c r="U1078" i="1"/>
  <c r="U1077" i="1"/>
  <c r="U1076" i="1"/>
  <c r="U1075" i="1"/>
  <c r="U1074" i="1"/>
  <c r="U1073" i="1"/>
  <c r="U1072" i="1"/>
  <c r="U1071" i="1"/>
  <c r="U1070" i="1"/>
  <c r="U1069" i="1"/>
  <c r="U1068" i="1"/>
  <c r="U1067" i="1"/>
  <c r="U1066" i="1"/>
  <c r="U1065" i="1"/>
  <c r="U1064" i="1"/>
  <c r="U1063" i="1"/>
  <c r="U1062" i="1"/>
  <c r="U1061" i="1"/>
  <c r="U1060" i="1"/>
  <c r="U1059" i="1"/>
  <c r="U1058" i="1"/>
  <c r="U1057" i="1"/>
  <c r="U1056" i="1"/>
  <c r="U1055" i="1"/>
  <c r="U1054" i="1"/>
  <c r="U1053" i="1"/>
  <c r="U1052" i="1"/>
  <c r="U1051" i="1"/>
  <c r="U1050" i="1"/>
  <c r="U1049" i="1"/>
  <c r="U1048" i="1"/>
  <c r="U1047" i="1"/>
  <c r="U1046" i="1"/>
  <c r="U1045" i="1"/>
  <c r="U1044" i="1"/>
  <c r="U1043" i="1"/>
  <c r="U1042" i="1"/>
  <c r="U1041" i="1"/>
  <c r="U1040" i="1"/>
  <c r="U1039" i="1"/>
  <c r="U1038" i="1"/>
  <c r="U1037" i="1"/>
  <c r="U1036" i="1"/>
  <c r="U1035" i="1"/>
  <c r="U1034" i="1"/>
  <c r="U1033" i="1"/>
  <c r="U1032" i="1"/>
  <c r="U1031" i="1"/>
  <c r="U1030" i="1"/>
  <c r="U1029" i="1"/>
  <c r="U1028" i="1"/>
  <c r="U1027" i="1"/>
  <c r="U1026" i="1"/>
  <c r="U1025" i="1"/>
  <c r="U1024" i="1"/>
  <c r="U1023" i="1"/>
  <c r="U1022" i="1"/>
  <c r="U1021" i="1"/>
  <c r="U1020" i="1"/>
  <c r="U1019" i="1"/>
  <c r="U1018" i="1"/>
  <c r="U1017" i="1"/>
  <c r="U1016" i="1"/>
  <c r="U1015" i="1"/>
  <c r="U1014" i="1"/>
  <c r="U1013" i="1"/>
  <c r="U1012" i="1"/>
  <c r="U1011" i="1"/>
  <c r="U1010" i="1"/>
  <c r="U1009" i="1"/>
  <c r="U1008" i="1"/>
  <c r="U1007" i="1"/>
  <c r="U1006" i="1"/>
  <c r="U1005" i="1"/>
  <c r="U1004" i="1"/>
  <c r="U1003" i="1"/>
  <c r="U1002" i="1"/>
  <c r="U1001" i="1"/>
  <c r="U1000" i="1"/>
  <c r="U999" i="1"/>
  <c r="U998" i="1"/>
  <c r="U997" i="1"/>
  <c r="U996" i="1"/>
  <c r="U995"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1" i="1"/>
  <c r="U20" i="1"/>
  <c r="U19" i="1"/>
  <c r="U18" i="1"/>
  <c r="U17" i="1"/>
  <c r="U16" i="1"/>
  <c r="U15" i="1"/>
  <c r="U14" i="1"/>
  <c r="U13" i="1"/>
  <c r="U12" i="1"/>
  <c r="U11" i="1"/>
  <c r="U10" i="1"/>
  <c r="U9" i="1"/>
  <c r="U8" i="1"/>
  <c r="U7" i="1"/>
  <c r="U6" i="1"/>
  <c r="U5" i="1"/>
  <c r="U4" i="1"/>
  <c r="U3" i="1"/>
  <c r="U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2" i="1"/>
  <c r="T13" i="1"/>
  <c r="T14" i="1"/>
  <c r="T15" i="1"/>
  <c r="T16" i="1"/>
  <c r="T17" i="1"/>
  <c r="T18" i="1"/>
  <c r="T19" i="1"/>
  <c r="T20" i="1"/>
  <c r="T21" i="1"/>
  <c r="T22" i="1"/>
  <c r="T23" i="1"/>
  <c r="T24" i="1"/>
  <c r="T3" i="1"/>
  <c r="T4" i="1"/>
  <c r="T5" i="1"/>
  <c r="T6" i="1"/>
  <c r="T7" i="1"/>
  <c r="T8" i="1"/>
  <c r="T9" i="1"/>
  <c r="T10" i="1"/>
  <c r="T11" i="1"/>
  <c r="T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<sst xmlns="http://schemas.openxmlformats.org/spreadsheetml/2006/main" count="33059" uniqueCount="8411">
  <si>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</si>
  <si>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</si>
  <si>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</si>
  <si>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</si>
  <si>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</si>
  <si>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</si>
  <si>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</si>
  <si>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</si>
  <si>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</si>
  <si>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</si>
  <si>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</si>
  <si>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</si>
  <si>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</si>
  <si>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</si>
  <si>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</si>
  <si>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</si>
  <si>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</si>
  <si>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</si>
  <si>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</si>
  <si>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</si>
  <si>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</si>
  <si>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</si>
  <si>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</si>
  <si>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</si>
  <si>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</si>
  <si>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</si>
  <si>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</si>
  <si>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</si>
  <si>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</si>
  <si>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</si>
  <si>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</si>
  <si>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</si>
  <si>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</si>
  <si>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</si>
  <si>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</si>
  <si>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</si>
  <si>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</si>
  <si>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</si>
  <si>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</si>
  <si>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</si>
  <si>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</si>
  <si>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</si>
  <si>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</si>
  <si>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</si>
  <si>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</si>
  <si>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</si>
  <si>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</si>
  <si>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</si>
  <si>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</si>
  <si>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</si>
  <si>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</si>
  <si>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</si>
  <si>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</si>
  <si>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</si>
  <si>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</si>
  <si>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</si>
  <si>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</si>
  <si>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</si>
  <si>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</si>
  <si>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</si>
  <si>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</si>
  <si>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</si>
  <si>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</si>
  <si>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</si>
  <si>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</si>
  <si>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</si>
  <si>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</si>
  <si>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</si>
  <si>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</si>
  <si>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</si>
  <si>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</si>
  <si>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</si>
  <si>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</si>
  <si>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</si>
  <si>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</si>
  <si>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</si>
  <si>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</si>
  <si>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</si>
  <si>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</si>
  <si>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</si>
  <si>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</si>
  <si>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</si>
  <si>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</si>
  <si>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</si>
  <si>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</si>
  <si>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</si>
  <si>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</si>
  <si>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</si>
  <si>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</si>
  <si>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</si>
  <si>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</si>
  <si>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</si>
  <si>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</si>
  <si>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</si>
  <si>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</si>
  <si>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</si>
  <si>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</si>
  <si>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</si>
  <si>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</si>
  <si>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</si>
  <si>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</si>
  <si>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</si>
  <si>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</si>
  <si>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</si>
  <si>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</si>
  <si>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</si>
  <si>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</si>
  <si>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</si>
  <si>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</si>
  <si>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</si>
  <si>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</si>
  <si>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</si>
  <si>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</si>
  <si>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</si>
  <si>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</si>
  <si>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</si>
  <si>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</si>
  <si>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</si>
  <si>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</si>
  <si>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</si>
  <si>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</si>
  <si>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</si>
  <si>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</si>
  <si>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</si>
  <si>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</si>
  <si>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</si>
  <si>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</si>
  <si>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</si>
  <si>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</si>
  <si>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</si>
  <si>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</si>
  <si>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</si>
  <si>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</si>
  <si>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</si>
  <si>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</si>
  <si>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</si>
  <si>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</si>
  <si>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</si>
  <si>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</si>
  <si>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</si>
  <si>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</si>
  <si>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</si>
  <si>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</si>
  <si>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</si>
  <si>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</si>
  <si>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</si>
  <si>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</si>
  <si>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</si>
  <si>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</si>
  <si>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</si>
  <si>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</si>
  <si>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</si>
  <si>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</si>
  <si>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</si>
  <si>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</si>
  <si>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</si>
  <si>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</si>
  <si>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</si>
  <si>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</si>
  <si>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</si>
  <si>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</si>
  <si>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</si>
  <si>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</si>
  <si>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</si>
  <si>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</si>
  <si>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</si>
  <si>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</si>
  <si>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</si>
  <si>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</si>
  <si>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</si>
  <si>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</si>
  <si>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</si>
  <si>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</si>
  <si>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</si>
  <si>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</si>
  <si>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</si>
  <si>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</si>
  <si>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</si>
  <si>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</si>
  <si>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</si>
  <si>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</si>
  <si>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</si>
  <si>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</si>
  <si>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</si>
  <si>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</si>
  <si>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</si>
  <si>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</si>
  <si>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</si>
  <si>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</si>
  <si>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</si>
  <si>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</si>
  <si>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</si>
  <si>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</si>
  <si>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</si>
  <si>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</si>
  <si>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</si>
  <si>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</si>
  <si>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</si>
  <si>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</si>
  <si>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</si>
  <si>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</si>
  <si>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</si>
  <si>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</si>
  <si>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</si>
  <si>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</si>
  <si>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</si>
  <si>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</si>
  <si>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</si>
  <si>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</si>
  <si>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</si>
  <si>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</si>
  <si>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</si>
  <si>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</si>
  <si>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</si>
  <si>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</si>
  <si>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</si>
  <si>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</si>
  <si>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</si>
  <si>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</si>
  <si>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</si>
  <si>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</si>
  <si>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</si>
  <si>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</si>
  <si>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</si>
  <si>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</si>
  <si>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</si>
  <si>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</si>
  <si>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</si>
  <si>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</si>
  <si>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</si>
  <si>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</si>
  <si>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</si>
  <si>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</si>
  <si>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</si>
  <si>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</si>
  <si>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</si>
  <si>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</si>
  <si>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</si>
  <si>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</si>
  <si>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</si>
  <si>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</si>
  <si>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</si>
  <si>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</si>
  <si>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</si>
  <si>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</si>
  <si>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</si>
  <si>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</si>
  <si>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</si>
  <si>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</si>
  <si>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</si>
  <si>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</si>
  <si>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</si>
  <si>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</si>
  <si>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</si>
  <si>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</si>
  <si>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</si>
  <si>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</si>
  <si>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</si>
  <si>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</si>
  <si>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</si>
  <si>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</si>
  <si>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</si>
  <si>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</si>
  <si>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</si>
  <si>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</si>
  <si>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</si>
  <si>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</si>
  <si>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</si>
  <si>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</si>
  <si>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</si>
  <si>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</si>
  <si>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</si>
  <si>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</si>
  <si>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</si>
  <si>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</si>
  <si>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</si>
  <si>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</si>
  <si>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</si>
  <si>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</si>
  <si>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</si>
  <si>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</si>
  <si>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</si>
  <si>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</si>
  <si>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</si>
  <si>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</si>
  <si>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</si>
  <si>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</si>
  <si>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</si>
  <si>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</si>
  <si>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</si>
  <si>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</si>
  <si>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</si>
  <si>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</si>
  <si>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</si>
  <si>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</si>
  <si>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</si>
  <si>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</si>
  <si>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</si>
  <si>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</si>
  <si>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</si>
  <si>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</si>
  <si>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</si>
  <si>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</si>
  <si>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</si>
  <si>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</si>
  <si>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</si>
  <si>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</si>
  <si>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</si>
  <si>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</si>
  <si>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</si>
  <si>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</si>
  <si>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</si>
  <si>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</si>
  <si>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</si>
  <si>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</si>
  <si>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</si>
  <si>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</si>
  <si>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</si>
  <si>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</si>
  <si>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</si>
  <si>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</si>
  <si>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</si>
  <si>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</si>
  <si>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</si>
  <si>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</si>
  <si>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</si>
  <si>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</si>
  <si>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</si>
  <si>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</si>
  <si>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</si>
  <si>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</si>
  <si>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</si>
  <si>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</si>
  <si>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</si>
  <si>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</si>
  <si>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</si>
  <si>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</si>
  <si>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</si>
  <si>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</si>
  <si>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</si>
  <si>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</si>
  <si>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</si>
  <si>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</si>
  <si>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</si>
  <si>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</si>
  <si>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</si>
  <si>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</si>
  <si>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</si>
  <si>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</si>
  <si>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</si>
  <si>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</si>
  <si>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</si>
  <si>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</si>
  <si>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</si>
  <si>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</si>
  <si>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</si>
  <si>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</si>
  <si>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</si>
  <si>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</si>
  <si>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</si>
  <si>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</si>
  <si>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</si>
  <si>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</si>
  <si>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</si>
  <si>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</si>
  <si>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</si>
  <si>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</si>
  <si>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</si>
  <si>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</si>
  <si>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</si>
  <si>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</si>
  <si>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</si>
  <si>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</si>
  <si>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</si>
  <si>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</si>
  <si>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</si>
  <si>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</si>
  <si>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</si>
  <si>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</si>
  <si>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</si>
  <si>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</si>
  <si>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</si>
  <si>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</si>
  <si>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</si>
  <si>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</si>
  <si>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</si>
  <si>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</si>
  <si>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</si>
  <si>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</si>
  <si>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</si>
  <si>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</si>
  <si>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</si>
  <si>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</si>
  <si>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</si>
  <si>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</si>
  <si>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</si>
  <si>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</si>
  <si>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</si>
  <si>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</si>
  <si>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</si>
  <si>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</si>
  <si>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</si>
  <si>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</si>
  <si>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</si>
  <si>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</si>
  <si>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</si>
  <si>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</si>
  <si>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</si>
  <si>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</si>
  <si>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</si>
  <si>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</si>
  <si>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</si>
  <si>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</si>
  <si>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</si>
  <si>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</si>
  <si>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</si>
  <si>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</si>
  <si>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</si>
  <si>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</si>
  <si>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</si>
  <si>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</si>
  <si>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</si>
  <si>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</si>
  <si>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</si>
  <si>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</si>
  <si>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</si>
  <si>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</si>
  <si>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</si>
  <si>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</si>
  <si>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</si>
  <si>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</si>
  <si>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</si>
  <si>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</si>
  <si>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</si>
  <si>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</si>
  <si>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</si>
  <si>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</si>
  <si>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</si>
  <si>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</si>
  <si>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</si>
  <si>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</si>
  <si>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</si>
  <si>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</si>
  <si>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</si>
  <si>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</si>
  <si>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</si>
  <si>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</si>
  <si>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</si>
  <si>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</si>
  <si>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</si>
  <si>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</si>
  <si>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</si>
  <si>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</si>
  <si>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</si>
  <si>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</si>
  <si>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</si>
  <si>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</si>
  <si>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</si>
  <si>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</si>
  <si>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</si>
  <si>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</si>
  <si>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</si>
  <si>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</si>
  <si>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</si>
  <si>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</si>
  <si>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</si>
  <si>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</si>
  <si>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</si>
  <si>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</si>
  <si>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</si>
  <si>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</si>
  <si>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</si>
  <si>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</si>
  <si>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</si>
  <si>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</si>
  <si>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</si>
  <si>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</si>
  <si>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</si>
  <si>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</si>
  <si>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</si>
  <si>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</si>
  <si>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</si>
  <si>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</si>
  <si>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</si>
  <si>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</si>
  <si>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</si>
  <si>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</si>
  <si>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</si>
  <si>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</si>
  <si>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</si>
  <si>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</si>
  <si>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</si>
  <si>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</si>
  <si>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</si>
  <si>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</si>
  <si>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</si>
  <si>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</si>
  <si>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</si>
  <si>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</si>
  <si>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</si>
  <si>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</si>
  <si>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</si>
  <si>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</si>
  <si>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</si>
  <si>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</si>
  <si>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</si>
  <si>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</si>
  <si>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</si>
  <si>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</si>
  <si>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</si>
  <si>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</si>
  <si>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</si>
  <si>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</si>
  <si>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</si>
  <si>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</si>
  <si>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</si>
  <si>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</si>
  <si>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</si>
  <si>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</si>
  <si>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</si>
  <si>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</si>
  <si>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</si>
  <si>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</si>
  <si>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</si>
  <si>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</si>
  <si>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</si>
  <si>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</si>
  <si>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</si>
  <si>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</si>
  <si>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</si>
  <si>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</si>
  <si>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</si>
  <si>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</si>
  <si>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</si>
  <si>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</si>
  <si>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</si>
  <si>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</si>
  <si>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</si>
  <si>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</si>
  <si>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</si>
  <si>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</si>
  <si>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</si>
  <si>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</si>
  <si>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</si>
  <si>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</si>
  <si>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</si>
  <si>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</si>
  <si>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</si>
  <si>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</si>
  <si>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</si>
  <si>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</si>
  <si>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</si>
  <si>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</si>
  <si>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</si>
  <si>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</si>
  <si>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</si>
  <si>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</si>
  <si>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</si>
  <si>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</si>
  <si>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</si>
  <si>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</si>
  <si>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</si>
  <si>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</si>
  <si>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</si>
  <si>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</si>
  <si>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</si>
  <si>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</si>
  <si>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</si>
  <si>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</si>
  <si>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</si>
  <si>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</si>
  <si>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</si>
  <si>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</si>
  <si>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</si>
  <si>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</si>
  <si>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</si>
  <si>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</si>
  <si>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</si>
  <si>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</si>
  <si>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</si>
  <si>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</si>
  <si>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</si>
  <si>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</si>
  <si>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</si>
  <si>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</si>
  <si>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</si>
  <si>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</si>
  <si>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</si>
  <si>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</si>
  <si>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</si>
  <si>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</si>
  <si>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</si>
  <si>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</si>
  <si>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</si>
  <si>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</si>
  <si>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</si>
  <si>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</si>
  <si>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</si>
  <si>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</si>
  <si>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</si>
  <si>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</si>
  <si>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</si>
  <si>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</si>
  <si>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</si>
  <si>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</si>
  <si>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</si>
  <si>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</si>
  <si>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</si>
  <si>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</si>
  <si>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</si>
  <si>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</si>
  <si>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</si>
  <si>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</si>
  <si>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</si>
  <si>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</si>
  <si>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</si>
  <si>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</si>
  <si>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</si>
  <si>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</si>
  <si>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</si>
  <si>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</si>
  <si>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</si>
  <si>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</si>
  <si>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</si>
  <si>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</si>
  <si>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</si>
  <si>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</si>
  <si>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</si>
  <si>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</si>
  <si>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</si>
  <si>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</si>
  <si>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</si>
  <si>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</si>
  <si>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</si>
  <si>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</si>
  <si>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</si>
  <si>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</si>
  <si>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</si>
  <si>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</si>
  <si>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</si>
  <si>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</si>
  <si>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</si>
  <si>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</si>
  <si>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</si>
  <si>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</si>
  <si>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</si>
  <si>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</si>
  <si>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</si>
  <si>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</si>
  <si>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</si>
  <si>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</si>
  <si>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</si>
  <si>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</si>
  <si>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</si>
  <si>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</si>
  <si>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</si>
  <si>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</si>
  <si>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</si>
  <si>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</si>
  <si>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</si>
  <si>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</si>
  <si>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</si>
  <si>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</si>
  <si>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</si>
  <si>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</si>
  <si>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</si>
  <si>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</si>
  <si>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</si>
  <si>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</si>
  <si>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</si>
  <si>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</si>
  <si>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</si>
  <si>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</si>
  <si>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</si>
  <si>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</si>
  <si>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</si>
  <si>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</si>
  <si>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</si>
  <si>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</si>
  <si>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</si>
  <si>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</si>
  <si>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</si>
  <si>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</si>
  <si>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</si>
  <si>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</si>
  <si>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</si>
  <si>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</si>
  <si>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</si>
  <si>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</si>
  <si>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</si>
  <si>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</si>
  <si>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</si>
  <si>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</si>
  <si>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</si>
  <si>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</si>
  <si>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</si>
  <si>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</si>
  <si>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</si>
  <si>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</si>
  <si>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</si>
  <si>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</si>
  <si>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</si>
  <si>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</si>
  <si>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</si>
  <si>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</si>
  <si>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</si>
  <si>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</si>
  <si>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</si>
  <si>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</si>
  <si>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</si>
  <si>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</si>
  <si>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</si>
  <si>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</si>
  <si>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</si>
  <si>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</si>
  <si>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</si>
  <si>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</si>
  <si>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</si>
  <si>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</si>
  <si>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</si>
  <si>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</si>
  <si>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</si>
  <si>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</si>
  <si>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</si>
  <si>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</si>
  <si>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</si>
  <si>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</si>
  <si>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</si>
  <si>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</si>
  <si>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</si>
  <si>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</si>
  <si>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</si>
  <si>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</si>
  <si>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</si>
  <si>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</si>
  <si>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</si>
  <si>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</si>
  <si>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</si>
  <si>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</si>
  <si>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</si>
  <si>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</si>
  <si>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</si>
  <si>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</si>
  <si>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</si>
  <si>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</si>
  <si>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</si>
  <si>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</si>
  <si>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</si>
  <si>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</si>
  <si>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</si>
  <si>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</si>
  <si>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</si>
  <si>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</si>
  <si>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</si>
  <si>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</si>
  <si>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</si>
  <si>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</si>
  <si>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</si>
  <si>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</si>
  <si>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</si>
  <si>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</si>
  <si>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</si>
  <si>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</si>
  <si>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</si>
  <si>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</si>
  <si>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</si>
  <si>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</si>
  <si>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</si>
  <si>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</si>
  <si>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</si>
  <si>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</si>
  <si>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</si>
  <si>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</si>
  <si>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</si>
  <si>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</si>
  <si>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</si>
  <si>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</si>
  <si>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</si>
  <si>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</si>
  <si>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</si>
  <si>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</si>
  <si>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</si>
  <si>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</si>
  <si>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</si>
  <si>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</si>
  <si>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</si>
  <si>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</si>
  <si>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</si>
  <si>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</si>
  <si>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</si>
  <si>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</si>
  <si>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</si>
  <si>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</si>
  <si>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</si>
  <si>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</si>
  <si>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</si>
  <si>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</si>
  <si>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</si>
  <si>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</si>
  <si>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</si>
  <si>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</si>
  <si>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</si>
  <si>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</si>
  <si>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</si>
  <si>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</si>
  <si>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</si>
  <si>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</si>
  <si>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</si>
  <si>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</si>
  <si>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</si>
  <si>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</si>
  <si>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</si>
  <si>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</si>
  <si>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</si>
  <si>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</si>
  <si>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</si>
  <si>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</si>
  <si>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</si>
  <si>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</si>
  <si>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</si>
  <si>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</si>
  <si>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</si>
  <si>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</si>
  <si>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</si>
  <si>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</si>
  <si>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</si>
  <si>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</si>
  <si>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</si>
  <si>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</si>
  <si>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</si>
  <si>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</si>
  <si>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</si>
  <si>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</si>
  <si>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</si>
  <si>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</si>
  <si>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</si>
  <si>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</si>
  <si>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</si>
  <si>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</si>
  <si>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</si>
  <si>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</si>
  <si>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</si>
  <si>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</si>
  <si>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</si>
  <si>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</si>
  <si>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</si>
  <si>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</si>
  <si>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</si>
  <si>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</si>
  <si>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</si>
  <si>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</si>
  <si>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</si>
  <si>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</si>
  <si>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</si>
  <si>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</si>
  <si>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</si>
  <si>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</si>
  <si>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</si>
  <si>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</si>
  <si>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</si>
  <si>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</si>
  <si>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</si>
  <si>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</si>
  <si>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</si>
  <si>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</si>
  <si>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</si>
  <si>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</si>
  <si>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</si>
  <si>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</si>
  <si>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</si>
  <si>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</si>
  <si>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</si>
  <si>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</si>
  <si>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</si>
  <si>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</si>
  <si>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</si>
  <si>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</si>
  <si>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</si>
  <si>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</si>
  <si>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</si>
  <si>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</si>
  <si>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</si>
  <si>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</si>
  <si>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</si>
  <si>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</si>
  <si>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</si>
  <si>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</si>
  <si>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</si>
  <si>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</si>
  <si>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</si>
  <si>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</si>
  <si>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</si>
  <si>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</si>
  <si>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</si>
  <si>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</si>
  <si>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</si>
  <si>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</si>
  <si>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</si>
  <si>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</si>
  <si>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</si>
  <si>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</si>
  <si>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</si>
  <si>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</si>
  <si>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</si>
  <si>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</si>
  <si>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</si>
  <si>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</si>
  <si>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</si>
  <si>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</si>
  <si>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</si>
  <si>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</si>
  <si>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</si>
  <si>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</si>
  <si>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</si>
  <si>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</si>
  <si>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</si>
  <si>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</si>
  <si>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</si>
  <si>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</si>
  <si>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</si>
  <si>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</si>
  <si>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</si>
  <si>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</si>
  <si>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</si>
  <si>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</si>
  <si>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</si>
  <si>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</si>
  <si>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</si>
  <si>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</si>
  <si>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</si>
  <si>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</si>
  <si>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</si>
  <si>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</si>
  <si>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</si>
  <si>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</si>
  <si>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</si>
  <si>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</si>
  <si>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</si>
  <si>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</si>
  <si>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</si>
  <si>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</si>
  <si>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</si>
  <si>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</si>
  <si>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</si>
  <si>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</si>
  <si>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</si>
  <si>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</si>
  <si>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</si>
  <si>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</si>
  <si>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</si>
  <si>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</si>
  <si>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</si>
  <si>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</si>
  <si>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</si>
  <si>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</si>
  <si>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</si>
  <si>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</si>
  <si>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</si>
  <si>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</si>
  <si>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</si>
  <si>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</si>
  <si>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</si>
  <si>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</si>
  <si>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</si>
  <si>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</si>
  <si>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</si>
  <si>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</si>
  <si>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</si>
  <si>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</si>
  <si>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</si>
  <si>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</si>
  <si>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</si>
  <si>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</si>
  <si>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</si>
  <si>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</si>
  <si>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</si>
  <si>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</si>
  <si>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</si>
  <si>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</si>
  <si>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</si>
  <si>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</si>
  <si>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</si>
  <si>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</si>
  <si>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</si>
  <si>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</si>
  <si>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</si>
  <si>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</si>
  <si>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</si>
  <si>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</si>
  <si>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</si>
  <si>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</si>
  <si>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</si>
  <si>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</si>
  <si>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</si>
  <si>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</si>
  <si>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</si>
  <si>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</si>
  <si>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</si>
  <si>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</si>
  <si>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</si>
  <si>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</si>
  <si>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</si>
  <si>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</si>
  <si>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</si>
  <si>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</si>
  <si>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</si>
  <si>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</si>
  <si>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</si>
  <si>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</si>
  <si>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</si>
  <si>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</si>
  <si>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</si>
  <si>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</si>
  <si>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</si>
  <si>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</si>
  <si>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</si>
  <si>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</si>
  <si>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</si>
  <si>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</si>
  <si>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</si>
  <si>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</si>
  <si>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</si>
  <si>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</si>
  <si>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</si>
  <si>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</si>
  <si>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</si>
  <si>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</si>
  <si>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</si>
  <si>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</si>
  <si>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</si>
  <si>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</si>
  <si>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</si>
  <si>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</si>
  <si>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</si>
  <si>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</si>
  <si>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</si>
  <si>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</si>
  <si>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</si>
  <si>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</si>
  <si>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</si>
  <si>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</si>
  <si>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</si>
  <si>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</si>
  <si>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</si>
  <si>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</si>
  <si>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</si>
  <si>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</si>
  <si>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</si>
  <si>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</si>
  <si>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</si>
  <si>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</si>
  <si>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</si>
  <si>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</si>
  <si>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</si>
  <si>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</si>
  <si>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</si>
  <si>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</si>
  <si>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</si>
  <si>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</si>
  <si>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</si>
  <si>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</si>
  <si>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</si>
  <si>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</si>
  <si>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</si>
  <si>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</si>
  <si>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</si>
  <si>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</si>
  <si>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</si>
  <si>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</si>
  <si>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</si>
  <si>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</si>
  <si>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</si>
  <si>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</si>
  <si>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</si>
  <si>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</si>
  <si>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</si>
  <si>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</si>
  <si>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</si>
  <si>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</si>
  <si>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</si>
  <si>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</si>
  <si>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</si>
  <si>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</si>
  <si>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</si>
  <si>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</si>
  <si>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</si>
  <si>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</si>
  <si>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</si>
  <si>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</si>
  <si>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</si>
  <si>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</si>
  <si>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</si>
  <si>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</si>
  <si>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</si>
  <si>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</si>
  <si>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</si>
  <si>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</si>
  <si>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</si>
  <si>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</si>
  <si>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</si>
  <si>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</si>
  <si>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</si>
  <si>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</si>
  <si>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</si>
  <si>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</si>
  <si>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</si>
  <si>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</si>
  <si>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</si>
  <si>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</si>
  <si>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</si>
  <si>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</si>
  <si>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</si>
  <si>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</si>
  <si>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</si>
  <si>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</si>
  <si>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</si>
  <si>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</si>
  <si>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</si>
  <si>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</si>
  <si>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</si>
  <si>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</si>
  <si>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</si>
  <si>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</si>
  <si>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</si>
  <si>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</si>
  <si>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</si>
  <si>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</si>
  <si>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</si>
  <si>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</si>
  <si>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</si>
  <si>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</si>
  <si>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</si>
  <si>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</si>
  <si>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</si>
  <si>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</si>
  <si>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</si>
  <si>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</si>
  <si>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</si>
  <si>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</si>
  <si>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</si>
  <si>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</si>
  <si>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</si>
  <si>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</si>
  <si>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</si>
  <si>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</si>
  <si>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</si>
  <si>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</si>
  <si>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</si>
  <si>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</si>
  <si>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</si>
  <si>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</si>
  <si>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</si>
  <si>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</si>
  <si>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</si>
  <si>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</si>
  <si>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</si>
  <si>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</si>
  <si>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</si>
  <si>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</si>
  <si>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</si>
  <si>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</si>
  <si>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</si>
  <si>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</si>
  <si>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</si>
  <si>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</si>
  <si>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</si>
  <si>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</si>
  <si>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</si>
  <si>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</si>
  <si>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</si>
  <si>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</si>
  <si>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</si>
  <si>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</si>
  <si>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</si>
  <si>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</si>
  <si>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</si>
  <si>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</si>
  <si>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</si>
  <si>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</si>
  <si>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</si>
  <si>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</si>
  <si>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</si>
  <si>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</si>
  <si>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</si>
  <si>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</si>
  <si>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</si>
  <si>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</si>
  <si>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</si>
  <si>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</si>
  <si>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</si>
  <si>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</si>
  <si>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</si>
  <si>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</si>
  <si>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</si>
  <si>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</si>
  <si>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</si>
  <si>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</si>
  <si>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</si>
  <si>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</si>
  <si>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</si>
  <si>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</si>
  <si>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</si>
  <si>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</si>
  <si>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</si>
  <si>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</si>
  <si>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</si>
  <si>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</si>
  <si>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</si>
  <si>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</si>
  <si>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</si>
  <si>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</si>
  <si>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</si>
  <si>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</si>
  <si>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</si>
  <si>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</si>
  <si>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</si>
  <si>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</si>
  <si>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</si>
  <si>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</si>
  <si>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</si>
  <si>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</si>
  <si>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</si>
  <si>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</si>
  <si>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</si>
  <si>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</si>
  <si>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</si>
  <si>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</si>
  <si>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</si>
  <si>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</si>
  <si>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</si>
  <si>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</si>
  <si>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</si>
  <si>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</si>
  <si>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</si>
  <si>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</si>
  <si>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</si>
  <si>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</si>
  <si>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</si>
  <si>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</si>
  <si>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</si>
  <si>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</si>
  <si>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</si>
  <si>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</si>
  <si>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</si>
  <si>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</si>
  <si>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</si>
  <si>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</si>
  <si>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</si>
  <si>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</si>
  <si>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</si>
  <si>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</si>
  <si>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</si>
  <si>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</si>
  <si>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</si>
  <si>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</si>
  <si>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</si>
  <si>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</si>
  <si>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</si>
  <si>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</si>
  <si>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</si>
  <si>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</si>
  <si>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</si>
  <si>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</si>
  <si>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</si>
  <si>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</si>
  <si>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</si>
  <si>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</si>
  <si>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</si>
  <si>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</si>
  <si>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</si>
  <si>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</si>
  <si>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</si>
  <si>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</si>
  <si>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</si>
  <si>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</si>
  <si>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</si>
  <si>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</si>
  <si>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</si>
  <si>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</si>
  <si>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</si>
  <si>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</si>
  <si>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</si>
  <si>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</si>
  <si>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</si>
  <si>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</si>
  <si>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</si>
  <si>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</si>
  <si>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</si>
  <si>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</si>
  <si>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</si>
  <si>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</si>
  <si>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</si>
  <si>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</si>
  <si>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</si>
  <si>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</si>
  <si>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</si>
  <si>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</si>
  <si>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</si>
  <si>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</si>
  <si>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</si>
  <si>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</si>
  <si>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</si>
  <si>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</si>
  <si>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</si>
  <si>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</si>
  <si>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</si>
  <si>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</si>
  <si>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</si>
  <si>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</si>
  <si>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</si>
  <si>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</si>
  <si>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</si>
  <si>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</si>
  <si>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</si>
  <si>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</si>
  <si>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</si>
  <si>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</si>
  <si>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</si>
  <si>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</si>
  <si>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</si>
  <si>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</si>
  <si>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</si>
  <si>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</si>
  <si>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</si>
  <si>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</si>
  <si>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</si>
  <si>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</si>
  <si>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</si>
  <si>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</si>
  <si>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</si>
  <si>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</si>
  <si>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</si>
  <si>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</si>
  <si>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</si>
  <si>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</si>
  <si>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</si>
  <si>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</si>
  <si>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</si>
  <si>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</si>
  <si>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</si>
  <si>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</si>
  <si>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</si>
  <si>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</si>
  <si>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</si>
  <si>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</si>
  <si>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</si>
  <si>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</si>
  <si>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</si>
  <si>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</si>
  <si>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</si>
  <si>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</si>
  <si>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</si>
  <si>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</si>
  <si>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</si>
  <si>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</si>
  <si>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</si>
  <si>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</si>
  <si>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</si>
  <si>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</si>
  <si>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</si>
  <si>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</si>
  <si>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</si>
  <si>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</si>
  <si>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</si>
  <si>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</si>
  <si>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</si>
  <si>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</si>
  <si>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</si>
  <si>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</si>
  <si>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</si>
  <si>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</si>
  <si>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</si>
  <si>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</si>
  <si>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</si>
  <si>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</si>
  <si>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</si>
  <si>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</si>
  <si>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</si>
  <si>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</si>
  <si>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</si>
  <si>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</si>
  <si>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</si>
  <si>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</si>
  <si>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</si>
  <si>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</si>
  <si>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</si>
  <si>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</si>
  <si>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</si>
  <si>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</si>
  <si>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</si>
  <si>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</si>
  <si>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</si>
  <si>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</si>
  <si>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</si>
  <si>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</si>
  <si>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</si>
  <si>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</si>
  <si>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</si>
  <si>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</si>
  <si>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</si>
  <si>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</si>
  <si>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</si>
  <si>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</si>
  <si>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</si>
  <si>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</si>
  <si>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</si>
  <si>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</si>
  <si>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</si>
  <si>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</si>
  <si>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</si>
  <si>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</si>
  <si>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</si>
  <si>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</si>
  <si>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</si>
  <si>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</si>
  <si>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</si>
  <si>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</si>
  <si>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</si>
  <si>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</si>
  <si>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</si>
  <si>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</si>
  <si>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</si>
  <si>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</si>
  <si>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</si>
  <si>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</si>
  <si>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</si>
  <si>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</si>
  <si>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</si>
  <si>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</si>
  <si>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</si>
  <si>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</si>
  <si>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</si>
  <si>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</si>
  <si>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</si>
  <si>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</si>
  <si>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</si>
  <si>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</si>
  <si>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</si>
  <si>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</si>
  <si>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</si>
  <si>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</si>
  <si>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</si>
  <si>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</si>
  <si>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</si>
  <si>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</si>
  <si>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</si>
  <si>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</si>
  <si>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</si>
  <si>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</si>
  <si>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</si>
  <si>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</si>
  <si>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</si>
  <si>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</si>
  <si>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</si>
  <si>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</si>
  <si>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</si>
  <si>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</si>
  <si>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</si>
  <si>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</si>
  <si>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</si>
  <si>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</si>
  <si>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</si>
  <si>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</si>
  <si>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</si>
  <si>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</si>
  <si>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</si>
  <si>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</si>
  <si>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</si>
  <si>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</si>
  <si>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</si>
  <si>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</si>
  <si>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</si>
  <si>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</si>
  <si>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</si>
  <si>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</si>
  <si>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</si>
  <si>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</si>
  <si>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</si>
  <si>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</si>
  <si>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</si>
  <si>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</si>
  <si>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</si>
  <si>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</si>
  <si>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</si>
  <si>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</si>
  <si>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</si>
  <si>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</si>
  <si>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</si>
  <si>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</si>
  <si>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</si>
  <si>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</si>
  <si>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</si>
  <si>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</si>
  <si>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</si>
  <si>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</si>
  <si>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</si>
  <si>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</si>
  <si>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</si>
  <si>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</si>
  <si>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</si>
  <si>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</si>
  <si>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</si>
  <si>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</si>
  <si>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</si>
  <si>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</si>
  <si>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</si>
  <si>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</si>
  <si>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</si>
  <si>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</si>
  <si>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</si>
  <si>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</si>
  <si>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</si>
  <si>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</si>
  <si>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</si>
  <si>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</si>
  <si>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</si>
  <si>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</si>
  <si>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</si>
  <si>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</si>
  <si>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</si>
  <si>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</si>
  <si>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</si>
  <si>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</si>
  <si>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</si>
  <si>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</si>
  <si>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</si>
  <si>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</si>
  <si>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</si>
  <si>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</si>
  <si>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</si>
  <si>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</si>
  <si>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</si>
  <si>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</si>
  <si>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</si>
  <si>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</si>
  <si>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</si>
  <si>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</si>
  <si>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</si>
  <si>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</si>
  <si>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</si>
  <si>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</si>
  <si>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</si>
  <si>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</si>
  <si>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</si>
  <si>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</si>
  <si>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</si>
  <si>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</si>
  <si>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</si>
  <si>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</si>
  <si>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</si>
  <si>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</si>
  <si>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</si>
  <si>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</si>
  <si>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</si>
  <si>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</si>
  <si>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</si>
  <si>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</si>
  <si>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</si>
  <si>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</si>
  <si>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</si>
  <si>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</si>
  <si>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</si>
  <si>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</si>
  <si>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</si>
  <si>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</si>
  <si>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</si>
  <si>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</si>
  <si>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</si>
  <si>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</si>
  <si>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</si>
  <si>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</si>
  <si>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</si>
  <si>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</si>
  <si>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</si>
  <si>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</si>
  <si>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</si>
  <si>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</si>
  <si>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</si>
  <si>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</si>
  <si>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</si>
  <si>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</si>
  <si>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</si>
  <si>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</si>
  <si>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</si>
  <si>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</si>
  <si>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</si>
  <si>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</si>
  <si>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</si>
  <si>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</si>
  <si>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</si>
  <si>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</si>
  <si>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</si>
  <si>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</si>
  <si>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</si>
  <si>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</si>
  <si>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</si>
  <si>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</si>
  <si>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</si>
  <si>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</si>
  <si>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</si>
  <si>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</si>
  <si>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</si>
  <si>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</si>
  <si>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</si>
  <si>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</si>
  <si>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</si>
  <si>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</si>
  <si>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</si>
  <si>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</si>
  <si>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</si>
  <si>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</si>
  <si>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</si>
  <si>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</si>
  <si>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</si>
  <si>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</si>
  <si>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</si>
  <si>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</si>
  <si>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</si>
  <si>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</si>
  <si>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</si>
  <si>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</si>
  <si>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</si>
  <si>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</si>
  <si>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</si>
  <si>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</si>
  <si>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</si>
  <si>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</si>
  <si>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</si>
  <si>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</si>
  <si>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</si>
  <si>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</si>
  <si>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</si>
  <si>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</si>
  <si>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</si>
  <si>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</si>
  <si>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</si>
  <si>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</si>
  <si>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</si>
  <si>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</si>
  <si>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</si>
  <si>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</si>
  <si>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</si>
  <si>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</si>
  <si>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</si>
  <si>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</si>
  <si>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</si>
  <si>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</si>
  <si>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</si>
  <si>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</si>
  <si>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</si>
  <si>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</si>
  <si>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</si>
  <si>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</si>
  <si>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</si>
  <si>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</si>
  <si>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</si>
  <si>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</si>
  <si>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</si>
  <si>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</si>
  <si>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</si>
  <si>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</si>
  <si>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</si>
  <si>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</si>
  <si>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</si>
  <si>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</si>
  <si>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</si>
  <si>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</si>
  <si>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</si>
  <si>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</si>
  <si>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</si>
  <si>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</si>
  <si>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</si>
  <si>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</si>
  <si>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</si>
  <si>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</si>
  <si>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</si>
  <si>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</si>
  <si>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</si>
  <si>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</si>
  <si>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</si>
  <si>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</si>
  <si>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</si>
  <si>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</si>
  <si>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</si>
  <si>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</si>
  <si>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</si>
  <si>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</si>
  <si>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</si>
  <si>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</si>
  <si>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</si>
  <si>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</si>
  <si>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</si>
  <si>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</si>
  <si>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</si>
  <si>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</si>
  <si>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</si>
  <si>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</si>
  <si>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</si>
  <si>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</si>
  <si>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</si>
  <si>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</si>
  <si>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</si>
  <si>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</si>
  <si>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</si>
  <si>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</si>
  <si>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</si>
  <si>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</si>
  <si>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</si>
  <si>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</si>
  <si>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</si>
  <si>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</si>
  <si>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</si>
  <si>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</si>
  <si>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</si>
  <si>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</si>
  <si>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</si>
  <si>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</si>
  <si>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</si>
  <si>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</si>
  <si>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</si>
  <si>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</si>
  <si>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</si>
  <si>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</si>
  <si>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</si>
  <si>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</si>
  <si>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</si>
  <si>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</si>
  <si>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</si>
  <si>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</si>
  <si>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</si>
  <si>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</si>
  <si>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</si>
  <si>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</si>
  <si>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</si>
  <si>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</si>
  <si>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</si>
  <si>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</si>
  <si>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</si>
  <si>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</si>
  <si>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</si>
  <si>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</si>
  <si>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</si>
  <si>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</si>
  <si>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</si>
  <si>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</si>
  <si>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</si>
  <si>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</si>
  <si>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</si>
  <si>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</si>
  <si>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</si>
  <si>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</si>
  <si>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</si>
  <si>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</si>
  <si>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</si>
  <si>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</si>
  <si>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</si>
  <si>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</si>
  <si>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</si>
  <si>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</si>
  <si>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</si>
  <si>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</si>
  <si>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</si>
  <si>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</si>
  <si>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</si>
  <si>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</si>
  <si>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</si>
  <si>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</si>
  <si>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</si>
  <si>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</si>
  <si>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</si>
  <si>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</si>
  <si>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</si>
  <si>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</si>
  <si>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</si>
  <si>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</si>
  <si>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</si>
  <si>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</si>
  <si>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</si>
  <si>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</si>
  <si>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</si>
  <si>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</si>
  <si>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</si>
  <si>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</si>
  <si>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</si>
  <si>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</si>
  <si>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</si>
  <si>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</si>
  <si>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</si>
  <si>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</si>
  <si>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</si>
  <si>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</si>
  <si>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</si>
  <si>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</si>
  <si>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</si>
  <si>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</si>
  <si>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</si>
  <si>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</si>
  <si>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</si>
  <si>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</si>
  <si>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</si>
  <si>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</si>
  <si>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</si>
  <si>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</si>
  <si>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</si>
  <si>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</si>
  <si>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</si>
  <si>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</si>
  <si>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</si>
  <si>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</si>
  <si>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</si>
  <si>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</si>
  <si>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</si>
  <si>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</si>
  <si>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</si>
  <si>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</si>
  <si>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</si>
  <si>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</si>
  <si>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</si>
  <si>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</si>
  <si>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</si>
  <si>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</si>
  <si>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</si>
  <si>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</si>
  <si>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</si>
  <si>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</si>
  <si>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</si>
  <si>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</si>
  <si>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</si>
  <si>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</si>
  <si>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</si>
  <si>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</si>
  <si>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</si>
  <si>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</si>
  <si>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</si>
  <si>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</si>
  <si>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</si>
  <si>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</si>
  <si>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</si>
  <si>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</si>
  <si>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</si>
  <si>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</si>
  <si>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</si>
  <si>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</si>
  <si>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</si>
  <si>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</si>
  <si>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</si>
  <si>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</si>
  <si>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</si>
  <si>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</si>
  <si>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</si>
  <si>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</si>
  <si>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</si>
  <si>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</si>
  <si>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</si>
  <si>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</si>
  <si>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</si>
  <si>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</si>
  <si>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</si>
  <si>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</si>
  <si>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</si>
  <si>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</si>
  <si>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</si>
  <si>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</si>
  <si>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</si>
  <si>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</si>
  <si>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</si>
  <si>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</si>
  <si>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</si>
  <si>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</si>
  <si>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</si>
  <si>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</si>
  <si>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</si>
  <si>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</si>
  <si>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</si>
  <si>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</si>
  <si>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</si>
  <si>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</si>
  <si>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</si>
  <si>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</si>
  <si>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</si>
  <si>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</si>
  <si>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</si>
  <si>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</si>
  <si>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</si>
  <si>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</si>
  <si>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</si>
  <si>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</si>
  <si>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</si>
  <si>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</si>
  <si>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</si>
  <si>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</si>
  <si>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</si>
  <si>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</si>
  <si>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</si>
  <si>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</si>
  <si>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</si>
  <si>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</si>
  <si>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</si>
  <si>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</si>
  <si>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</si>
  <si>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</si>
  <si>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</si>
  <si>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</si>
  <si>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</si>
  <si>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</si>
  <si>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</si>
  <si>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</si>
  <si>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</si>
  <si>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</si>
  <si>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</si>
  <si>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</si>
  <si>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</si>
  <si>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</si>
  <si>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</si>
  <si>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</si>
  <si>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</si>
  <si>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</si>
  <si>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</si>
  <si>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</si>
  <si>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</si>
  <si>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</si>
  <si>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</si>
  <si>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</si>
  <si>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</si>
  <si>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</si>
  <si>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</si>
  <si>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</si>
  <si>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</si>
  <si>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</si>
  <si>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</si>
  <si>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</si>
  <si>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</si>
  <si>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</si>
  <si>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</si>
  <si>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</si>
  <si>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</si>
  <si>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</si>
  <si>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</si>
  <si>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</si>
  <si>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</si>
  <si>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</si>
  <si>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</si>
  <si>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</si>
  <si>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</si>
  <si>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</si>
  <si>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</si>
  <si>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</si>
  <si>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</si>
  <si>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</si>
  <si>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</si>
  <si>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</si>
  <si>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</si>
  <si>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</si>
  <si>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</si>
  <si>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</si>
  <si>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</si>
  <si>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</si>
  <si>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</si>
  <si>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</si>
  <si>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</si>
  <si>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</si>
  <si>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</si>
  <si>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</si>
  <si>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</si>
  <si>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</si>
  <si>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</si>
  <si>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</si>
  <si>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</si>
  <si>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</si>
  <si>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</si>
  <si>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</si>
  <si>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</si>
  <si>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</si>
  <si>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</si>
  <si>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</si>
  <si>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</si>
  <si>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</si>
  <si>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</si>
  <si>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</si>
  <si>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</si>
  <si>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</si>
  <si>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</si>
  <si>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</si>
  <si>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</si>
  <si>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</si>
  <si>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</si>
  <si>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</si>
  <si>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</si>
  <si>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</si>
  <si>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</si>
  <si>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</si>
  <si>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</si>
  <si>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</si>
  <si>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</si>
  <si>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</si>
  <si>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</si>
  <si>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</si>
  <si>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</si>
  <si>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</si>
  <si>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</si>
  <si>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</si>
  <si>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</si>
  <si>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</si>
  <si>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</si>
  <si>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</si>
  <si>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</si>
  <si>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</si>
  <si>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</si>
  <si>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</si>
  <si>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</si>
  <si>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</si>
  <si>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</si>
  <si>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</si>
  <si>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</si>
  <si>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</si>
  <si>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</si>
  <si>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</si>
  <si>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</si>
  <si>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</si>
  <si>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</si>
  <si>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</si>
  <si>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</si>
  <si>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</si>
  <si>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</si>
  <si>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</si>
  <si>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</si>
  <si>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</si>
  <si>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</si>
  <si>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</si>
  <si>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</si>
  <si>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</si>
  <si>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</si>
  <si>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</si>
  <si>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</si>
  <si>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</si>
  <si>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</si>
  <si>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</si>
  <si>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</si>
  <si>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</si>
  <si>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</si>
  <si>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</si>
  <si>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</si>
  <si>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</si>
  <si>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</si>
  <si>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</si>
  <si>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</si>
  <si>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</si>
  <si>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</si>
  <si>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</si>
  <si>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</si>
  <si>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</si>
  <si>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</si>
  <si>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</si>
  <si>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</si>
  <si>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</si>
  <si>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</si>
  <si>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</si>
  <si>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</si>
  <si>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</si>
  <si>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</si>
  <si>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</si>
  <si>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</si>
  <si>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</si>
  <si>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</si>
  <si>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</si>
  <si>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</si>
  <si>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</si>
  <si>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</si>
  <si>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</si>
  <si>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</si>
  <si>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</si>
  <si>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</si>
  <si>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</si>
  <si>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</si>
  <si>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</si>
  <si>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</si>
  <si>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</si>
  <si>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</si>
  <si>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</si>
  <si>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</si>
  <si>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</si>
  <si>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</si>
  <si>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</si>
  <si>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</si>
  <si>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</si>
  <si>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</si>
  <si>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</si>
  <si>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</si>
  <si>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</si>
  <si>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</si>
  <si>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</si>
  <si>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</si>
  <si>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</si>
  <si>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</si>
  <si>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</si>
  <si>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</si>
  <si>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</si>
  <si>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</si>
  <si>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</si>
  <si>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</si>
  <si>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</si>
  <si>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</si>
  <si>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</si>
  <si>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</si>
  <si>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</si>
  <si>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</si>
  <si>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</si>
  <si>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</si>
  <si>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</si>
  <si>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</si>
  <si>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</si>
  <si>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</si>
  <si>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</si>
  <si>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</si>
  <si>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</si>
  <si>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</si>
  <si>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</si>
  <si>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</si>
  <si>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</si>
  <si>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</si>
  <si>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</si>
  <si>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</si>
  <si>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</si>
  <si>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</si>
  <si>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</si>
  <si>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</si>
  <si>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</si>
  <si>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</si>
  <si>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</si>
  <si>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</si>
  <si>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</si>
  <si>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</si>
  <si>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</si>
  <si>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</si>
  <si>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</si>
  <si>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</si>
  <si>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</si>
  <si>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</si>
  <si>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</si>
  <si>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</si>
  <si>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</si>
  <si>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</si>
  <si>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</si>
  <si>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</si>
  <si>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</si>
  <si>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</si>
  <si>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</si>
  <si>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</si>
  <si>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</si>
  <si>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</si>
  <si>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</si>
  <si>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</si>
  <si>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</si>
  <si>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</si>
  <si>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</si>
  <si>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</si>
  <si>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</si>
  <si>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</si>
  <si>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</si>
  <si>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</si>
  <si>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</si>
  <si>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</si>
  <si>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</si>
  <si>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</si>
  <si>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</si>
  <si>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</si>
  <si>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</si>
  <si>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</si>
  <si>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</si>
  <si>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</si>
  <si>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</si>
  <si>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</si>
  <si>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</si>
  <si>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</si>
  <si>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</si>
  <si>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</si>
  <si>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</si>
  <si>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</si>
  <si>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</si>
  <si>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</si>
  <si>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</si>
  <si>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</si>
  <si>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</si>
  <si>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</si>
  <si>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</si>
  <si>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</si>
  <si>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</si>
  <si>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</si>
  <si>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</si>
  <si>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</si>
  <si>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</si>
  <si>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</si>
  <si>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</si>
  <si>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</si>
  <si>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</si>
  <si>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</si>
  <si>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</si>
  <si>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</si>
  <si>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</si>
  <si>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</si>
  <si>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</si>
  <si>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</si>
  <si>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</si>
  <si>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</si>
  <si>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</si>
  <si>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</si>
  <si>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</si>
  <si>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</si>
  <si>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</si>
  <si>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</si>
  <si>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</si>
  <si>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</si>
  <si>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</si>
  <si>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</si>
  <si>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</si>
  <si>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</si>
  <si>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</si>
  <si>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</si>
  <si>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</si>
  <si>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</si>
  <si>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</si>
  <si>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</si>
  <si>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</si>
  <si>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</si>
  <si>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</si>
  <si>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</si>
  <si>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</si>
  <si>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</si>
  <si>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</si>
  <si>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</si>
  <si>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</si>
  <si>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</si>
  <si>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</si>
  <si>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</si>
  <si>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</si>
  <si>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</si>
  <si>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</si>
  <si>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</si>
  <si>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</si>
  <si>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</si>
  <si>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</si>
  <si>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</si>
  <si>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</si>
  <si>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</si>
  <si>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</si>
  <si>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</si>
  <si>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</si>
  <si>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</si>
  <si>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</si>
  <si>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</si>
  <si>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</si>
  <si>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</si>
  <si>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</si>
  <si>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</si>
  <si>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</si>
  <si>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</si>
  <si>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</si>
  <si>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</si>
  <si>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</si>
  <si>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</si>
  <si>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</si>
  <si>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</si>
  <si>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</si>
  <si>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</si>
  <si>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</si>
  <si>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</si>
  <si>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</si>
  <si>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</si>
  <si>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</si>
  <si>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</si>
  <si>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</si>
  <si>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</si>
  <si>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</si>
  <si>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</si>
  <si>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</si>
  <si>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</si>
  <si>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</si>
  <si>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</si>
  <si>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</si>
  <si>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</si>
  <si>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</si>
  <si>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</si>
  <si>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</si>
  <si>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</si>
  <si>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</si>
  <si>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</si>
  <si>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</si>
  <si>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</si>
  <si>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</si>
  <si>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</si>
  <si>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</si>
  <si>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</si>
  <si>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</si>
  <si>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</si>
  <si>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</si>
  <si>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</si>
  <si>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</si>
  <si>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</si>
  <si>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</si>
  <si>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</si>
  <si>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</si>
  <si>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</si>
  <si>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</si>
  <si>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</si>
  <si>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</si>
  <si>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</si>
  <si>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</si>
  <si>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</si>
  <si>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</si>
  <si>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</si>
  <si>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</si>
  <si>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</si>
  <si>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</si>
  <si>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</si>
  <si>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</si>
  <si>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</si>
  <si>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</si>
  <si>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</si>
  <si>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</si>
  <si>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</si>
  <si>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</si>
  <si>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</si>
  <si>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</si>
  <si>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</si>
  <si>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</si>
  <si>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</si>
  <si>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</si>
  <si>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</si>
  <si>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</si>
  <si>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</si>
  <si>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</si>
  <si>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</si>
  <si>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</si>
  <si>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</si>
  <si>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</si>
  <si>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</si>
  <si>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</si>
  <si>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</si>
  <si>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</si>
  <si>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</si>
  <si>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</si>
  <si>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</si>
  <si>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</si>
  <si>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</si>
  <si>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</si>
  <si>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</si>
  <si>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</si>
  <si>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</si>
  <si>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</si>
  <si>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</si>
  <si>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</si>
  <si>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</si>
  <si>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</si>
  <si>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</si>
  <si>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</si>
  <si>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</si>
  <si>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</si>
  <si>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</si>
  <si>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</si>
  <si>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</si>
  <si>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</si>
  <si>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</si>
  <si>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</si>
  <si>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</si>
  <si>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</si>
  <si>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</si>
  <si>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</si>
  <si>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</si>
  <si>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</si>
  <si>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</si>
  <si>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</si>
  <si>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</si>
  <si>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</si>
  <si>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</si>
  <si>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</si>
  <si>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</si>
  <si>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</si>
  <si>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</si>
  <si>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</si>
  <si>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</si>
  <si>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</si>
  <si>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</si>
  <si>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</si>
  <si>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</si>
  <si>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</si>
  <si>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</si>
  <si>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</si>
  <si>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</si>
  <si>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</si>
  <si>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</si>
  <si>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</si>
  <si>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</si>
  <si>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</si>
  <si>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</si>
  <si>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</si>
  <si>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</si>
  <si>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</si>
  <si>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</si>
  <si>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</si>
  <si>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</si>
  <si>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</si>
  <si>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</si>
  <si>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</si>
  <si>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</si>
  <si>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</si>
  <si>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</si>
  <si>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</si>
  <si>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</si>
  <si>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</si>
  <si>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</si>
  <si>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</si>
  <si>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</si>
  <si>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</si>
  <si>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</si>
  <si>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</si>
  <si>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</si>
  <si>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</si>
  <si>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</si>
  <si>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</si>
  <si>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</si>
  <si>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</si>
  <si>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</si>
  <si>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</si>
  <si>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</si>
  <si>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</si>
  <si>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</si>
  <si>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</si>
  <si>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</si>
  <si>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</si>
  <si>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</si>
  <si>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</si>
  <si>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</si>
  <si>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</si>
  <si>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</si>
  <si>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</si>
  <si>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</si>
  <si>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</si>
  <si>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</si>
  <si>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</si>
  <si>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</si>
  <si>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</si>
  <si>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</si>
  <si>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</si>
  <si>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</si>
  <si>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</si>
  <si>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</si>
  <si>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</si>
  <si>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</si>
  <si>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</si>
  <si>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</si>
  <si>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</si>
  <si>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</si>
  <si>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</si>
  <si>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</si>
  <si>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</si>
  <si>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</si>
  <si>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</si>
  <si>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</si>
  <si>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</si>
  <si>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</si>
  <si>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</si>
  <si>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</si>
  <si>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</si>
  <si>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</si>
  <si>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</si>
  <si>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</si>
  <si>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</si>
  <si>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</si>
  <si>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</si>
  <si>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</si>
  <si>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</si>
  <si>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</si>
  <si>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</si>
  <si>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</si>
  <si>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</si>
  <si>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</si>
  <si>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</si>
  <si>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</si>
  <si>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</si>
  <si>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</si>
  <si>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</si>
  <si>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</si>
  <si>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</si>
  <si>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</si>
  <si>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</si>
  <si>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</si>
  <si>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</si>
  <si>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</si>
  <si>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</si>
  <si>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</si>
  <si>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</si>
  <si>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</si>
  <si>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</si>
  <si>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</si>
  <si>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</si>
  <si>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</si>
  <si>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</si>
  <si>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</si>
  <si>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</si>
  <si>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</si>
  <si>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</si>
  <si>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</si>
  <si>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</si>
  <si>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</si>
  <si>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</si>
  <si>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</si>
  <si>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</si>
  <si>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</si>
  <si>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</si>
  <si>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</si>
  <si>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</si>
  <si>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</si>
  <si>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</si>
  <si>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</si>
  <si>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</si>
  <si>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</si>
  <si>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</si>
  <si>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</si>
  <si>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</si>
  <si>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</si>
  <si>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</si>
  <si>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</si>
  <si>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</si>
  <si>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</si>
  <si>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</si>
  <si>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</si>
  <si>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</si>
  <si>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</si>
  <si>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</si>
  <si>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</si>
  <si>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</si>
  <si>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</si>
  <si>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</si>
  <si>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</si>
  <si>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</si>
  <si>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</si>
  <si>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</si>
  <si>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</si>
  <si>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</si>
  <si>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</si>
  <si>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</si>
  <si>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</si>
  <si>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</si>
  <si>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</si>
  <si>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</si>
  <si>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</si>
  <si>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</si>
  <si>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</si>
  <si>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</si>
  <si>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</si>
  <si>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</si>
  <si>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</si>
  <si>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</si>
  <si>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</si>
  <si>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</si>
  <si>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</si>
  <si>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</si>
  <si>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</si>
  <si>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</si>
  <si>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</si>
  <si>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</si>
  <si>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</si>
  <si>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</si>
  <si>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</si>
  <si>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</si>
  <si>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</si>
  <si>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</si>
  <si>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</si>
  <si>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</si>
  <si>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</si>
  <si>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</si>
  <si>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</si>
  <si>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</si>
  <si>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</si>
  <si>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</si>
  <si>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</si>
  <si>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</si>
  <si>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</si>
  <si>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</si>
  <si>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</si>
  <si>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</si>
  <si>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</si>
  <si>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</si>
  <si>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</si>
  <si>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</si>
  <si>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</si>
  <si>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</si>
  <si>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</si>
  <si>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</si>
  <si>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</si>
  <si>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</si>
  <si>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</si>
  <si>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</si>
  <si>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</si>
  <si>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</si>
  <si>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</si>
  <si>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</si>
  <si>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</si>
  <si>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</si>
  <si>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</si>
  <si>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</si>
  <si>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</si>
  <si>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</si>
  <si>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</si>
  <si>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</si>
  <si>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</si>
  <si>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</si>
  <si>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</si>
  <si>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</si>
  <si>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</si>
  <si>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</si>
  <si>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</si>
  <si>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</si>
  <si>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</si>
  <si>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</si>
  <si>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</si>
  <si>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</si>
  <si>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</si>
  <si>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</si>
  <si>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</si>
  <si>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</si>
  <si>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</si>
  <si>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</si>
  <si>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</si>
  <si>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</si>
  <si>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</si>
  <si>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</si>
  <si>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</si>
  <si>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</si>
  <si>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</si>
  <si>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</si>
  <si>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</si>
  <si>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</si>
  <si>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</si>
  <si>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</si>
  <si>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</si>
  <si>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</si>
  <si>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</si>
  <si>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</si>
  <si>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</si>
  <si>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</si>
  <si>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</si>
  <si>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</si>
  <si>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</si>
  <si>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</si>
  <si>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</si>
  <si>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</si>
  <si>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</si>
  <si>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</si>
  <si>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</si>
  <si>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</si>
  <si>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</si>
  <si>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</si>
  <si>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</si>
  <si>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</si>
  <si>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</si>
  <si>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</si>
  <si>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</si>
  <si>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</si>
  <si>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</si>
  <si>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</si>
  <si>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</si>
  <si>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</si>
  <si>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</si>
  <si>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</si>
  <si>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</si>
  <si>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</si>
  <si>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</si>
  <si>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</si>
  <si>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</si>
  <si>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</si>
  <si>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</si>
  <si>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</si>
  <si>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</si>
  <si>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</si>
  <si>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</si>
  <si>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</si>
  <si>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</si>
  <si>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</si>
  <si>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</si>
  <si>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</si>
  <si>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</si>
  <si>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</si>
  <si>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</si>
  <si>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</si>
  <si>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</si>
  <si>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</si>
  <si>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</si>
  <si>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</si>
  <si>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</si>
  <si>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</si>
  <si>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</si>
  <si>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</si>
  <si>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</si>
  <si>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</si>
  <si>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</si>
  <si>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</si>
  <si>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</si>
  <si>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</si>
  <si>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</si>
  <si>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</si>
  <si>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</si>
  <si>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</si>
  <si>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</si>
  <si>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</si>
  <si>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</si>
  <si>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</si>
  <si>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</si>
  <si>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</si>
  <si>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</si>
  <si>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</si>
  <si>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</si>
  <si>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</si>
  <si>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</si>
  <si>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</si>
  <si>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</si>
  <si>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</si>
  <si>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</si>
  <si>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</si>
  <si>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</si>
  <si>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</si>
  <si>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</si>
  <si>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</si>
  <si>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</si>
  <si>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</si>
  <si>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</si>
  <si>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</si>
  <si>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</si>
  <si>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</si>
  <si>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</si>
  <si>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</si>
  <si>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</si>
  <si>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</si>
  <si>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</si>
  <si>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</si>
  <si>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</si>
  <si>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</si>
  <si>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</si>
  <si>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</si>
  <si>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</si>
  <si>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</si>
  <si>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</si>
  <si>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</si>
  <si>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</si>
  <si>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</si>
  <si>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</si>
  <si>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</si>
  <si>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</si>
  <si>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</si>
  <si>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</si>
  <si>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</si>
  <si>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</si>
  <si>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</si>
  <si>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</si>
  <si>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</si>
  <si>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</si>
  <si>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</si>
  <si>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</si>
  <si>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</si>
  <si>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</si>
  <si>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</si>
  <si>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</si>
  <si>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</si>
  <si>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</si>
  <si>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</si>
  <si>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</si>
  <si>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</si>
  <si>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</si>
  <si>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</si>
  <si>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</si>
  <si>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</si>
  <si>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</si>
  <si>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</si>
  <si>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</si>
  <si>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</si>
  <si>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</si>
  <si>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</si>
  <si>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</si>
  <si>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</si>
  <si>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</si>
  <si>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</si>
  <si>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</si>
  <si>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</si>
  <si>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</si>
  <si>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</si>
  <si>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</si>
  <si>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</si>
  <si>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</si>
  <si>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</si>
  <si>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</si>
  <si>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</si>
  <si>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</si>
  <si>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</si>
  <si>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</si>
  <si>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</si>
  <si>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</si>
  <si>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</si>
  <si>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</si>
  <si>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</si>
  <si>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</si>
  <si>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</si>
  <si>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</si>
  <si>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</si>
  <si>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</si>
  <si>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</si>
  <si>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</si>
  <si>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</si>
  <si>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</si>
  <si>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</si>
  <si>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</si>
  <si>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</si>
  <si>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</si>
  <si>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</si>
  <si>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</si>
  <si>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</si>
  <si>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</si>
  <si>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</si>
  <si>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</si>
  <si>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</si>
  <si>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</si>
  <si>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</si>
  <si>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</si>
  <si>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</si>
  <si>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</si>
  <si>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</si>
  <si>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</si>
  <si>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</si>
  <si>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</si>
  <si>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</si>
  <si>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</si>
  <si>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</si>
  <si>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</si>
  <si>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</si>
  <si>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</si>
  <si>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</si>
  <si>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</si>
  <si>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</si>
  <si>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</si>
  <si>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</si>
  <si>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</si>
  <si>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</si>
  <si>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</si>
  <si>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</si>
  <si>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</si>
  <si>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</si>
  <si>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</si>
  <si>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</si>
  <si>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</si>
  <si>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</si>
  <si>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</si>
  <si>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</si>
  <si>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</si>
  <si>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</si>
  <si>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</si>
  <si>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</si>
  <si>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</si>
  <si>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</si>
  <si>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</si>
  <si>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</si>
  <si>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</si>
  <si>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</si>
  <si>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</si>
  <si>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</si>
  <si>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</si>
  <si>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</si>
  <si>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</si>
  <si>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</si>
  <si>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</si>
  <si>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</si>
  <si>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</si>
  <si>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</si>
  <si>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</si>
  <si>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</si>
  <si>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</si>
  <si>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</si>
  <si>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</si>
  <si>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</si>
  <si>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</si>
  <si>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</si>
  <si>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</si>
  <si>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</si>
  <si>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</si>
  <si>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</si>
  <si>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</si>
  <si>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</si>
  <si>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</si>
  <si>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</si>
  <si>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</si>
  <si>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</si>
  <si>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</si>
  <si>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</si>
  <si>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</si>
  <si>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</si>
  <si>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</si>
  <si>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</si>
  <si>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</si>
  <si>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</si>
  <si>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</si>
  <si>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</si>
  <si>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</si>
  <si>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</si>
  <si>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</si>
  <si>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</si>
  <si>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</si>
  <si>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</si>
  <si>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</si>
  <si>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</si>
  <si>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</si>
  <si>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</si>
  <si>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</si>
  <si>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</si>
  <si>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</si>
  <si>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</si>
  <si>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</si>
  <si>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</si>
  <si>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</si>
  <si>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</si>
  <si>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</si>
  <si>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</si>
  <si>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</si>
  <si>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</si>
  <si>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</si>
  <si>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</si>
  <si>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</si>
  <si>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</si>
  <si>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</si>
  <si>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</si>
  <si>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</si>
  <si>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</si>
  <si>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</si>
  <si>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</si>
  <si>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</si>
  <si>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</si>
  <si>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</si>
  <si>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</si>
  <si>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</si>
  <si>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</si>
  <si>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</si>
  <si>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</si>
  <si>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</si>
  <si>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</si>
  <si>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</si>
  <si>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</si>
  <si>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</si>
  <si>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</si>
  <si>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</si>
  <si>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</si>
  <si>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</si>
  <si>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</si>
  <si>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</si>
  <si>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</si>
  <si>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</si>
  <si>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</si>
  <si>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</si>
  <si>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</si>
  <si>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</si>
  <si>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</si>
  <si>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</si>
  <si>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</si>
  <si>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</si>
  <si>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</si>
  <si>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</si>
  <si>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</si>
  <si>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</si>
  <si>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</si>
  <si>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</si>
  <si>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</si>
  <si>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</si>
  <si>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</si>
  <si>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</si>
  <si>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</si>
  <si>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</si>
  <si>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</si>
  <si>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</si>
  <si>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</si>
  <si>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</si>
  <si>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</si>
  <si>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</si>
  <si>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</si>
  <si>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</si>
  <si>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</si>
  <si>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</si>
  <si>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</si>
  <si>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</si>
  <si>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</si>
  <si>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</si>
  <si>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</si>
  <si>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</si>
  <si>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</si>
  <si>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</si>
  <si>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</si>
  <si>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</si>
  <si>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</si>
  <si>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</si>
  <si>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</si>
  <si>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</si>
  <si>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</si>
  <si>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</si>
  <si>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</si>
  <si>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</si>
  <si>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</si>
  <si>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</si>
  <si>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</si>
  <si>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</si>
  <si>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</si>
  <si>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</si>
  <si>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</si>
  <si>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</si>
  <si>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</si>
  <si>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</si>
  <si>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</si>
  <si>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</si>
  <si>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</si>
  <si>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</si>
  <si>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</si>
  <si>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</si>
  <si>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</si>
  <si>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</si>
  <si>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</si>
  <si>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</si>
  <si>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</si>
  <si>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</si>
  <si>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</si>
  <si>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</si>
  <si>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</si>
  <si>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</si>
  <si>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</si>
  <si>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</si>
  <si>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</si>
  <si>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</si>
  <si>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</si>
  <si>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</si>
  <si>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</si>
  <si>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</si>
  <si>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</si>
  <si>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</si>
  <si>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</si>
  <si>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</si>
  <si>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</si>
  <si>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</si>
  <si>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</si>
  <si>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</si>
  <si>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</si>
  <si>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</si>
  <si>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</si>
  <si>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</si>
  <si>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</si>
  <si>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</si>
  <si>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</si>
  <si>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</si>
  <si>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</si>
  <si>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</si>
  <si>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</si>
  <si>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</si>
  <si>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</si>
  <si>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</si>
  <si>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</si>
  <si>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</si>
  <si>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</si>
  <si>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</si>
  <si>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</si>
  <si>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</si>
  <si>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</si>
  <si>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</si>
  <si>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</si>
  <si>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</si>
  <si>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</si>
  <si>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</si>
  <si>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</si>
  <si>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</si>
  <si>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</si>
  <si>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</si>
  <si>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</si>
  <si>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</si>
  <si>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</si>
  <si>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</si>
  <si>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</si>
  <si>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</si>
  <si>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</si>
  <si>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</si>
  <si>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</si>
  <si>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</si>
  <si>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</si>
  <si>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</si>
  <si>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</si>
  <si>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</si>
  <si>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</si>
  <si>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</si>
  <si>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</si>
  <si>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</si>
  <si>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</si>
  <si>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</si>
  <si>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</si>
  <si>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</si>
  <si>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</si>
  <si>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</si>
  <si>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</si>
  <si>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</si>
  <si>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</si>
  <si>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</si>
  <si>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</si>
  <si>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</si>
  <si>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</si>
  <si>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</si>
  <si>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</si>
  <si>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</si>
  <si>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</si>
  <si>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</si>
  <si>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</si>
  <si>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</si>
  <si>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</si>
  <si>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</si>
  <si>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</si>
  <si>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</si>
  <si>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</si>
  <si>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</si>
  <si>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</si>
  <si>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</si>
  <si>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</si>
  <si>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</si>
  <si>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</si>
  <si>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</si>
  <si>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</si>
  <si>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</si>
  <si>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</si>
  <si>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</si>
  <si>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</si>
  <si>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</si>
  <si>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</si>
  <si>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</si>
  <si>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</si>
  <si>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</si>
  <si>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</si>
  <si>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</si>
  <si>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</si>
  <si>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</si>
  <si>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</si>
  <si>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</si>
  <si>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</si>
  <si>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</si>
  <si>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</si>
  <si>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</si>
  <si>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</si>
  <si>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</si>
  <si>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</si>
  <si>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</si>
  <si>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</si>
  <si>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</si>
  <si>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</si>
  <si>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</si>
  <si>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</si>
  <si>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</si>
  <si>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</si>
  <si>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</si>
  <si>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</si>
  <si>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</si>
  <si>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</si>
  <si>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</si>
  <si>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</si>
  <si>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</si>
  <si>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</si>
  <si>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</si>
  <si>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</si>
  <si>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</si>
  <si>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</si>
  <si>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</si>
  <si>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</si>
  <si>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</si>
  <si>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</si>
  <si>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</si>
  <si>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</si>
  <si>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</si>
  <si>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</si>
  <si>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</si>
  <si>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</si>
  <si>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</si>
  <si>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</si>
  <si>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</si>
  <si>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</si>
  <si>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</si>
  <si>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</si>
  <si>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</si>
  <si>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</si>
  <si>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</si>
  <si>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</si>
  <si>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</si>
  <si>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</si>
  <si>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</si>
  <si>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</si>
  <si>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</si>
  <si>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</si>
  <si>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</si>
  <si>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</si>
  <si>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</si>
  <si>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</si>
  <si>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</si>
  <si>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</si>
  <si>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</si>
  <si>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</si>
  <si>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</si>
  <si>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</si>
  <si>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</si>
  <si>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</si>
  <si>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</si>
  <si>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</si>
  <si>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</si>
  <si>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</si>
  <si>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</si>
  <si>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</si>
  <si>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</si>
  <si>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</si>
  <si>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</si>
  <si>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</si>
  <si>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</si>
  <si>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</si>
  <si>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</si>
  <si>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</si>
  <si>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</si>
  <si>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</si>
  <si>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</si>
  <si>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</si>
  <si>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</si>
  <si>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</si>
  <si>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</si>
  <si>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</si>
  <si>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</si>
  <si>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</si>
  <si>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</si>
  <si>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</si>
  <si>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</si>
  <si>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</si>
  <si>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</si>
  <si>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</si>
  <si>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</si>
  <si>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</si>
  <si>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</si>
  <si>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</si>
  <si>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</si>
  <si>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</si>
  <si>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</si>
  <si>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</si>
  <si>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</si>
  <si>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</si>
  <si>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</si>
  <si>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</si>
  <si>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</si>
  <si>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</si>
  <si>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</si>
  <si>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</si>
  <si>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</si>
  <si>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</si>
  <si>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</si>
  <si>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</si>
  <si>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</si>
  <si>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</si>
  <si>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</si>
  <si>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</si>
  <si>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</si>
  <si>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</si>
  <si>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</si>
  <si>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</si>
  <si>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</si>
  <si>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</si>
  <si>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</si>
  <si>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</si>
  <si>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</si>
  <si>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</si>
  <si>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</si>
  <si>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</si>
  <si>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</si>
  <si>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</si>
  <si>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</si>
  <si>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</si>
  <si>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</si>
  <si>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</si>
  <si>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</si>
  <si>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</si>
  <si>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</si>
  <si>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</si>
  <si>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</si>
  <si>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</si>
  <si>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</si>
  <si>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</si>
  <si>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</si>
  <si>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</si>
  <si>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</si>
  <si>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</si>
  <si>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</si>
  <si>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</si>
  <si>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</si>
  <si>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</si>
  <si>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</si>
  <si>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</si>
  <si>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</si>
  <si>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</si>
  <si>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</si>
  <si>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</si>
  <si>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</si>
  <si>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</si>
  <si>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</si>
  <si>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</si>
  <si>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</si>
  <si>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</si>
  <si>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</si>
  <si>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</si>
  <si>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</si>
  <si>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</si>
  <si>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</si>
  <si>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</si>
  <si>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</si>
  <si>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</si>
  <si>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</si>
  <si>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</si>
  <si>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</si>
  <si>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</si>
  <si>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</si>
  <si>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</si>
  <si>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</si>
  <si>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</si>
  <si>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</si>
  <si>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</si>
  <si>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</si>
  <si>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</si>
  <si>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</si>
  <si>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</si>
  <si>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</si>
  <si>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</si>
  <si>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</si>
  <si>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</si>
  <si>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</si>
  <si>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</si>
  <si>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</si>
  <si>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</si>
  <si>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</si>
  <si>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</si>
  <si>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</si>
  <si>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</si>
  <si>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</si>
  <si>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</si>
  <si>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</si>
  <si>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</si>
  <si>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</si>
  <si>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</si>
  <si>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</si>
  <si>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</si>
  <si>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</si>
  <si>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</si>
  <si>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</si>
  <si>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</si>
  <si>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</si>
  <si>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</si>
  <si>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</si>
  <si>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</si>
  <si>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</si>
  <si>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</si>
  <si>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</si>
  <si>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</si>
  <si>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</si>
  <si>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</si>
  <si>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</si>
  <si>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</si>
  <si>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</si>
  <si>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</si>
  <si>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</si>
  <si>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</si>
  <si>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</si>
  <si>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</si>
  <si>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</si>
  <si>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</si>
  <si>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</si>
  <si>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</si>
  <si>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</si>
  <si>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</si>
  <si>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</si>
  <si>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</si>
  <si>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</si>
  <si>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</si>
  <si>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</si>
  <si>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</si>
  <si>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</si>
  <si>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</si>
  <si>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</si>
  <si>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</si>
  <si>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</si>
  <si>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</si>
  <si>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</si>
  <si>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</si>
  <si>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</si>
  <si>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</si>
  <si>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</si>
  <si>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</si>
  <si>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</si>
  <si>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</si>
  <si>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</si>
  <si>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</si>
  <si>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</si>
  <si>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</si>
  <si>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</si>
  <si>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</si>
  <si>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</si>
  <si>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</si>
  <si>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</si>
  <si>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</si>
  <si>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</si>
  <si>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</si>
  <si>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</si>
  <si>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</si>
  <si>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</si>
  <si>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</si>
  <si>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</si>
  <si>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</si>
  <si>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</si>
  <si>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</si>
  <si>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</si>
  <si>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</si>
  <si>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</si>
  <si>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</si>
  <si>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</si>
  <si>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</si>
  <si>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</si>
  <si>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</si>
  <si>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</si>
  <si>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</si>
  <si>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</si>
  <si>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</si>
  <si>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</si>
  <si>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</si>
  <si>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</si>
  <si>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</si>
  <si>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</si>
  <si>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</si>
  <si>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</si>
  <si>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</si>
  <si>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</si>
  <si>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</si>
  <si>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</si>
  <si>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</si>
  <si>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</si>
  <si>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</si>
  <si>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</si>
  <si>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</si>
  <si>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</si>
  <si>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</si>
  <si>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</si>
  <si>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</si>
  <si>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</si>
  <si>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</si>
  <si>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</si>
  <si>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</si>
  <si>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</si>
  <si>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</si>
  <si>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</si>
  <si>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</si>
  <si>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</si>
  <si>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</si>
  <si>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</si>
  <si>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</si>
  <si>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</si>
  <si>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</si>
  <si>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</si>
  <si>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</si>
  <si>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</si>
  <si>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</si>
  <si>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</si>
  <si>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</si>
  <si>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</si>
  <si>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</si>
  <si>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</si>
  <si>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</si>
  <si>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</si>
  <si>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</si>
  <si>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</si>
  <si>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</si>
  <si>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</si>
  <si>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</si>
  <si>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</si>
  <si>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</si>
  <si>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</si>
  <si>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</si>
  <si>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</si>
  <si>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</si>
  <si>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</si>
  <si>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</si>
  <si>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</si>
  <si>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</si>
  <si>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</si>
  <si>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</si>
  <si>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</si>
  <si>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</si>
  <si>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</si>
  <si>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</si>
  <si>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</si>
  <si>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</si>
  <si>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</si>
  <si>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</si>
  <si>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</si>
  <si>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</si>
  <si>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</si>
  <si>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</si>
  <si>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</si>
  <si>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</si>
  <si>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</si>
  <si>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</si>
  <si>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</si>
  <si>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</si>
  <si>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</si>
  <si>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</si>
  <si>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</si>
  <si>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</si>
  <si>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</si>
  <si>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</si>
  <si>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</si>
  <si>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</si>
  <si>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</si>
  <si>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</si>
  <si>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</si>
  <si>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</si>
  <si>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</si>
  <si>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</si>
  <si>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</si>
  <si>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</si>
  <si>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</si>
  <si>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</si>
  <si>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</si>
  <si>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</si>
  <si>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</si>
  <si>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</si>
  <si>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</si>
  <si>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</si>
  <si>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</si>
  <si>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</si>
  <si>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</si>
  <si>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</si>
  <si>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</si>
  <si>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</si>
  <si>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</si>
  <si>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</si>
  <si>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</si>
  <si>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</si>
  <si>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</si>
  <si>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</si>
  <si>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</si>
  <si>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</si>
  <si>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</si>
  <si>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</si>
  <si>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</si>
  <si>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</si>
  <si>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</si>
  <si>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</si>
  <si>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</si>
  <si>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</si>
  <si>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</si>
  <si>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</si>
  <si>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</si>
  <si>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</si>
  <si>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</si>
  <si>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</si>
  <si>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</si>
  <si>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</si>
  <si>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</si>
  <si>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</si>
  <si>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</si>
  <si>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</si>
  <si>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</si>
  <si>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</si>
  <si>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</si>
  <si>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</si>
  <si>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</si>
  <si>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</si>
  <si>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</si>
  <si>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</si>
  <si>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</si>
  <si>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</si>
  <si>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</si>
  <si>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</si>
  <si>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</si>
  <si>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</si>
  <si>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</si>
  <si>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</si>
  <si>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</si>
  <si>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</si>
  <si>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</si>
  <si>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</si>
  <si>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</si>
  <si>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</si>
  <si>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</si>
  <si>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</si>
  <si>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</si>
  <si>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</si>
  <si>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</si>
  <si>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</si>
  <si>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</si>
  <si>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</si>
  <si>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</si>
  <si>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</si>
  <si>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</si>
  <si>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</si>
  <si>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</si>
  <si>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</si>
  <si>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</si>
  <si>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</si>
  <si>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</si>
  <si>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</si>
  <si>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</si>
  <si>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</si>
  <si>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</si>
  <si>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</si>
  <si>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</si>
  <si>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</si>
  <si>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</si>
  <si>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</si>
  <si>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</si>
  <si>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</si>
  <si>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</si>
  <si>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</si>
  <si>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</si>
  <si>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</si>
  <si>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</si>
  <si>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</si>
  <si>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</si>
  <si>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</si>
  <si>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</si>
  <si>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</si>
  <si>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</si>
  <si>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</si>
  <si>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</si>
  <si>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</si>
  <si>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</si>
  <si>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</si>
  <si>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</si>
  <si>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</si>
  <si>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</si>
  <si>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</si>
  <si>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</si>
  <si>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</si>
  <si>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</si>
  <si>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</si>
  <si>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</si>
  <si>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</si>
  <si>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</si>
  <si>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</si>
  <si>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</si>
  <si>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</si>
  <si>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</si>
  <si>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</si>
  <si>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</si>
  <si>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</si>
  <si>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</si>
  <si>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</si>
  <si>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</si>
  <si>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</si>
  <si>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</si>
  <si>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</si>
  <si>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</si>
  <si>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</si>
  <si>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</si>
  <si>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</si>
  <si>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</si>
  <si>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</si>
  <si>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</si>
  <si>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</si>
  <si>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</si>
  <si>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</si>
  <si>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</si>
  <si>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</si>
  <si>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</si>
  <si>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</si>
  <si>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</si>
  <si>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</si>
  <si>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</si>
  <si>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</si>
  <si>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</si>
  <si>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</si>
  <si>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</si>
  <si>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</si>
  <si>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</si>
  <si>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</si>
  <si>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</si>
  <si>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</si>
  <si>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</si>
  <si>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</si>
  <si>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</si>
  <si>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</si>
  <si>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</si>
  <si>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</si>
  <si>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</si>
  <si>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</si>
  <si>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</si>
  <si>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</si>
  <si>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</si>
  <si>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</si>
  <si>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</si>
  <si>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</si>
  <si>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</si>
  <si>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</si>
  <si>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</si>
  <si>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</si>
  <si>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</si>
  <si>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</si>
  <si>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</si>
  <si>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</si>
  <si>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</si>
  <si>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</si>
  <si>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</si>
  <si>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</si>
  <si>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</si>
  <si>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</si>
  <si>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</si>
  <si>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</si>
  <si>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</si>
  <si>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</si>
  <si>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</si>
  <si>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</si>
  <si>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</si>
  <si>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</si>
  <si>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</si>
  <si>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</si>
  <si>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</si>
  <si>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</si>
  <si>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</si>
  <si>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</si>
  <si>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</si>
  <si>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</si>
  <si>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</si>
  <si>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</si>
  <si>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</si>
  <si>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</si>
  <si>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</si>
  <si>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</si>
  <si>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</si>
  <si>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</si>
  <si>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</si>
  <si>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</si>
  <si>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</si>
  <si>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</si>
  <si>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</si>
  <si>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</si>
  <si>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</si>
  <si>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</si>
  <si>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</si>
  <si>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</si>
  <si>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</si>
  <si>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</si>
  <si>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</si>
  <si>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</si>
  <si>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</si>
  <si>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</si>
  <si>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</si>
  <si>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</si>
  <si>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</si>
  <si>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</si>
  <si>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</si>
  <si>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</si>
  <si>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</si>
  <si>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</si>
  <si>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</si>
  <si>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</si>
  <si>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</si>
  <si>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</si>
  <si>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</si>
  <si>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</si>
  <si>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</si>
  <si>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</si>
  <si>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</si>
  <si>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</si>
  <si>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</si>
  <si>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</si>
  <si>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</si>
  <si>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</si>
  <si>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</si>
  <si>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</si>
  <si>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</si>
  <si>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</si>
  <si>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</si>
  <si>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</si>
  <si>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</si>
  <si>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</si>
  <si>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</si>
  <si>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</si>
  <si>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</si>
  <si>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</si>
  <si>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</si>
  <si>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</si>
  <si>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</si>
  <si>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</si>
  <si>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</si>
  <si>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</si>
  <si>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</si>
  <si>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</si>
  <si>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</si>
  <si>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</si>
  <si>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</si>
  <si>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</si>
  <si>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</si>
  <si>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</si>
  <si>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</si>
  <si>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</si>
  <si>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</si>
  <si>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</si>
  <si>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</si>
  <si>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</si>
  <si>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</si>
  <si>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</si>
  <si>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</si>
  <si>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</si>
  <si>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</si>
  <si>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</si>
  <si>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</si>
  <si>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</si>
  <si>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</si>
  <si>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</si>
  <si>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</si>
  <si>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</si>
  <si>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</si>
  <si>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</si>
  <si>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</si>
  <si>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</si>
  <si>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</si>
  <si>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</si>
  <si>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</si>
  <si>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</si>
  <si>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</si>
  <si>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</si>
  <si>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</si>
  <si>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</si>
  <si>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</si>
  <si>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</si>
  <si>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</si>
  <si>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</si>
  <si>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</si>
  <si>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</si>
  <si>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</si>
  <si>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</si>
  <si>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</si>
  <si>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</si>
  <si>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</si>
  <si>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</si>
  <si>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</si>
  <si>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</si>
  <si>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</si>
  <si>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</si>
  <si>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</si>
  <si>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</si>
  <si>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</si>
  <si>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</si>
  <si>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</si>
  <si>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</si>
  <si>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</si>
  <si>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</si>
  <si>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</si>
  <si>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</si>
  <si>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</si>
  <si>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</si>
  <si>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</si>
  <si>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</si>
  <si>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</si>
  <si>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</si>
  <si>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</si>
  <si>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</si>
  <si>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</si>
  <si>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</si>
  <si>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</si>
  <si>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</si>
  <si>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</si>
  <si>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</si>
  <si>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</si>
  <si>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</si>
  <si>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</si>
  <si>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</si>
  <si>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</si>
  <si>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</si>
  <si>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</si>
  <si>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</si>
  <si>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</si>
  <si>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</si>
  <si>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</si>
  <si>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</si>
  <si>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</si>
  <si>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</si>
  <si>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</si>
  <si>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</si>
  <si>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</si>
  <si>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</si>
  <si>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</si>
  <si>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</si>
  <si>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</si>
  <si>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</si>
  <si>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</si>
  <si>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</si>
  <si>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</si>
  <si>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</si>
  <si>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</si>
  <si>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</si>
  <si>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</si>
  <si>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</si>
  <si>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</si>
  <si>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</si>
  <si>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</si>
  <si>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</si>
  <si>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</si>
  <si>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</si>
  <si>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</si>
  <si>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</si>
  <si>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</si>
  <si>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</si>
  <si>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</si>
  <si>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</si>
  <si>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</si>
  <si>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</si>
  <si>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</si>
  <si>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</si>
  <si>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</si>
  <si>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</si>
  <si>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</si>
  <si>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</si>
  <si>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</si>
  <si>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</si>
  <si>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</si>
  <si>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</si>
  <si>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</si>
  <si>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</si>
  <si>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</si>
  <si>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</si>
  <si>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</si>
  <si>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</si>
  <si>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</si>
  <si>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</si>
  <si>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</si>
  <si>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</si>
  <si>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</si>
  <si>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</si>
  <si>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</si>
  <si>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</si>
  <si>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</si>
  <si>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</si>
  <si>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</si>
  <si>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</si>
  <si>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</si>
  <si>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</si>
  <si>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</si>
  <si>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</si>
  <si>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</si>
  <si>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</si>
  <si>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</si>
  <si>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</si>
  <si>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</si>
  <si>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</si>
  <si>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</si>
  <si>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</si>
  <si>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</si>
  <si>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</si>
  <si>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</si>
  <si>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</si>
  <si>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</si>
  <si>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</si>
  <si>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</si>
  <si>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</si>
  <si>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</si>
  <si>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</si>
  <si>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</si>
  <si>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</si>
  <si>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</si>
  <si>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</si>
  <si>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</si>
  <si>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</si>
  <si>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</si>
  <si>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</si>
  <si>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</si>
  <si>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</si>
  <si>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</si>
  <si>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</si>
  <si>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</si>
  <si>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</si>
  <si>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</si>
  <si>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</si>
  <si>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</si>
  <si>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</si>
  <si>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</si>
  <si>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</si>
  <si>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</si>
  <si>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</si>
  <si>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</si>
  <si>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</si>
  <si>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</si>
  <si>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</si>
  <si>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</si>
  <si>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</si>
  <si>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</si>
  <si>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</si>
  <si>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</si>
  <si>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</si>
  <si>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</si>
  <si>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</si>
  <si>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</si>
  <si>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</si>
  <si>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</si>
  <si>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</si>
  <si>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</si>
  <si>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</si>
  <si>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</si>
  <si>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</si>
  <si>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</si>
  <si>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</si>
  <si>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</si>
  <si>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</si>
  <si>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</si>
  <si>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</si>
  <si>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</si>
  <si>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</si>
  <si>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</si>
  <si>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</si>
  <si>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</si>
  <si>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</si>
  <si>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</si>
  <si>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</si>
  <si>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</si>
  <si>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</si>
  <si>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</si>
  <si>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</si>
  <si>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</si>
  <si>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</si>
  <si>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</si>
  <si>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</si>
  <si>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</si>
  <si>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</si>
  <si>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</si>
  <si>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</si>
  <si>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</si>
  <si>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</si>
  <si>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</si>
  <si>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</si>
  <si>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</si>
  <si>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</si>
  <si>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</si>
  <si>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</si>
  <si>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</si>
  <si>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</si>
  <si>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</si>
  <si>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</si>
  <si>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</si>
  <si>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</si>
  <si>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</si>
  <si>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</si>
  <si>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</si>
  <si>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</si>
  <si>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</si>
  <si>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</si>
  <si>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</si>
  <si>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</si>
  <si>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</si>
  <si>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</si>
  <si>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</si>
  <si>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</si>
  <si>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</si>
  <si>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</si>
  <si>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</si>
  <si>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</si>
  <si>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</si>
  <si>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</si>
  <si>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</si>
  <si>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</si>
  <si>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</si>
  <si>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</si>
  <si>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</si>
  <si>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</si>
  <si>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</si>
  <si>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</si>
  <si>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</si>
  <si>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</si>
  <si>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</si>
  <si>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</si>
  <si>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</si>
  <si>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</si>
  <si>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</si>
  <si>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</si>
  <si>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</si>
  <si>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</si>
  <si>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</si>
  <si>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</si>
  <si>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</si>
  <si>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</si>
  <si>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</si>
  <si>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</si>
  <si>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</si>
  <si>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</si>
  <si>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</si>
  <si>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</si>
  <si>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</si>
  <si>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</si>
  <si>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</si>
  <si>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</si>
  <si>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</si>
  <si>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</si>
  <si>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</si>
  <si>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</si>
  <si>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</si>
  <si>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</si>
  <si>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</si>
  <si>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</si>
  <si>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</si>
  <si>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</si>
  <si>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</si>
  <si>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</si>
  <si>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</si>
  <si>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</si>
  <si>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</si>
  <si>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</si>
  <si>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</si>
  <si>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</si>
  <si>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</si>
  <si>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</si>
  <si>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</si>
  <si>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</si>
  <si>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</si>
  <si>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</si>
  <si>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</si>
  <si>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</si>
  <si>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</si>
  <si>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</si>
  <si>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</si>
  <si>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</si>
  <si>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</si>
  <si>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</si>
  <si>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</si>
  <si>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</si>
  <si>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</si>
  <si>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</si>
  <si>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</si>
  <si>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</si>
  <si>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</si>
  <si>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</si>
  <si>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</si>
  <si>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</si>
  <si>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</si>
  <si>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</si>
  <si>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</si>
  <si>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</si>
  <si>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</si>
  <si>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</si>
  <si>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</si>
  <si>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</si>
  <si>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</si>
  <si>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</si>
  <si>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</si>
  <si>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</si>
  <si>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</si>
  <si>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</si>
  <si>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</si>
  <si>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</si>
  <si>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</si>
  <si>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</si>
  <si>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</si>
  <si>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</si>
  <si>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</si>
  <si>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</si>
  <si>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</si>
  <si>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</si>
  <si>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</si>
  <si>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</si>
  <si>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</si>
  <si>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</si>
  <si>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</si>
  <si>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</si>
  <si>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</si>
  <si>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</si>
  <si>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</si>
  <si>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</si>
  <si>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</si>
  <si>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</si>
  <si>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</si>
  <si>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</si>
  <si>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</si>
  <si>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</si>
  <si>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</si>
  <si>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</si>
  <si>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</si>
  <si>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</si>
  <si>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</si>
  <si>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</si>
  <si>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</si>
  <si>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</si>
  <si>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</si>
  <si>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</si>
  <si>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</si>
  <si>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</si>
  <si>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</si>
  <si>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</si>
  <si>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</si>
  <si>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</si>
  <si>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</si>
  <si>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</si>
  <si>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</si>
  <si>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</si>
  <si>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</si>
  <si>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</si>
  <si>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</si>
  <si>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</si>
  <si>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</si>
  <si>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</si>
  <si>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</si>
  <si>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</si>
  <si>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</si>
  <si>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</si>
  <si>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</si>
  <si>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</si>
  <si>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</si>
  <si>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</si>
  <si>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</si>
  <si>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</si>
  <si>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</si>
  <si>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</si>
  <si>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</si>
  <si>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</si>
  <si>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</si>
  <si>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</si>
  <si>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</si>
  <si>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</si>
  <si>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</si>
  <si>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</si>
  <si>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</si>
  <si>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</si>
  <si>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</si>
  <si>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</si>
  <si>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</si>
  <si>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</si>
  <si>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</si>
  <si>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</si>
  <si>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</si>
  <si>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</si>
  <si>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</si>
  <si>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</si>
  <si>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</si>
  <si>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</si>
  <si>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</si>
  <si>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</si>
  <si>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</si>
  <si>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</si>
  <si>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</si>
  <si>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</si>
  <si>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</si>
  <si>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</si>
  <si>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</si>
  <si>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</si>
  <si>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</si>
  <si>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</si>
  <si>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</si>
  <si>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</si>
  <si>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</si>
  <si>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</si>
  <si>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</si>
  <si>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</si>
  <si>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</si>
  <si>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</si>
  <si>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</si>
  <si>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</si>
  <si>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</si>
  <si>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</si>
  <si>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</si>
  <si>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</si>
  <si>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</si>
  <si>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</si>
  <si>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</si>
  <si>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</si>
  <si>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</si>
  <si>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</si>
  <si>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</si>
  <si>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</si>
  <si>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</si>
  <si>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</si>
  <si>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</si>
  <si>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</si>
  <si>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</si>
  <si>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</si>
  <si>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</si>
  <si>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</si>
  <si>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</si>
  <si>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</si>
  <si>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</si>
  <si>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</si>
  <si>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</si>
  <si>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</si>
  <si>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</si>
  <si>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</si>
  <si>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</si>
  <si>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</si>
  <si>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</si>
  <si>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</si>
  <si>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</si>
  <si>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</si>
  <si>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</si>
  <si>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</si>
  <si>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</si>
  <si>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</si>
  <si>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</si>
  <si>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</si>
  <si>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</si>
  <si>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</si>
  <si>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</si>
  <si>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</si>
  <si>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</si>
  <si>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</si>
  <si>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</si>
  <si>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</si>
  <si>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</si>
  <si>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</si>
  <si>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</si>
  <si>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</si>
  <si>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</si>
  <si>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</si>
  <si>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</si>
  <si>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</si>
  <si>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</si>
  <si>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</si>
  <si>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</si>
  <si>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</si>
  <si>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</si>
  <si>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</si>
  <si>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</si>
  <si>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</si>
  <si>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</si>
  <si>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</si>
  <si>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</si>
  <si>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</si>
  <si>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</si>
  <si>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</si>
  <si>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</si>
  <si>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</si>
  <si>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</si>
  <si>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</si>
  <si>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</si>
  <si>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</si>
  <si>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</si>
  <si>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</si>
  <si>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</si>
  <si>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</si>
  <si>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</si>
  <si>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</si>
  <si>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</si>
  <si>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</si>
  <si>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</si>
  <si>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</si>
  <si>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</si>
  <si>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</si>
  <si>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</si>
  <si>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</si>
  <si>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</si>
  <si>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</si>
  <si>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</si>
  <si>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</si>
  <si>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</si>
  <si>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</si>
  <si>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</si>
  <si>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</si>
  <si>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</si>
  <si>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</si>
  <si>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</si>
  <si>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</si>
  <si>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</si>
  <si>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</si>
  <si>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</si>
  <si>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</si>
  <si>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</si>
  <si>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</si>
  <si>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</si>
  <si>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</si>
  <si>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</si>
  <si>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</si>
  <si>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</si>
  <si>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</si>
  <si>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</si>
  <si>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</si>
  <si>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</si>
  <si>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</si>
  <si>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</si>
  <si>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</si>
  <si>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</si>
  <si>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</si>
  <si>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</si>
  <si>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</si>
  <si>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</si>
  <si>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</si>
  <si>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</si>
  <si>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</si>
  <si>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</si>
  <si>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</si>
  <si>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</si>
  <si>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</si>
  <si>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</si>
  <si>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</si>
  <si>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</si>
  <si>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</si>
  <si>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</si>
  <si>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</si>
  <si>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</si>
  <si>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</si>
  <si>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</si>
  <si>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</si>
  <si>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</si>
  <si>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</si>
  <si>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</si>
  <si>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</si>
  <si>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</si>
  <si>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</si>
  <si>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</si>
  <si>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</si>
  <si>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</si>
  <si>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</si>
  <si>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</si>
  <si>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</si>
  <si>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</si>
  <si>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</si>
  <si>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</si>
  <si>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</si>
  <si>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</si>
  <si>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</si>
  <si>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</si>
  <si>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</si>
  <si>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</si>
  <si>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</si>
  <si>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</si>
  <si>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</si>
  <si>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</si>
  <si>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</si>
  <si>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</si>
  <si>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</si>
  <si>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</si>
  <si>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</si>
  <si>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</si>
  <si>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</si>
  <si>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</si>
  <si>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</si>
  <si>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</si>
  <si>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</si>
  <si>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</si>
  <si>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</si>
  <si>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</si>
  <si>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</si>
  <si>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</si>
  <si>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</si>
  <si>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</si>
  <si>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</si>
  <si>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</si>
  <si>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</si>
  <si>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</si>
  <si>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</si>
  <si>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</si>
  <si>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</si>
  <si>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</si>
  <si>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</si>
  <si>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</si>
  <si>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</si>
  <si>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</si>
  <si>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</si>
  <si>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</si>
  <si>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</si>
  <si>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</si>
  <si>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</si>
  <si>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</si>
  <si>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</si>
  <si>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</si>
  <si>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</si>
  <si>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</si>
  <si>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</si>
  <si>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</si>
  <si>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</si>
  <si>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</si>
  <si>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</si>
  <si>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</si>
  <si>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</si>
  <si>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</si>
  <si>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</si>
  <si>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</si>
  <si>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</si>
  <si>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</si>
  <si>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</si>
  <si>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</si>
  <si>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</si>
  <si>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</si>
  <si>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</si>
  <si>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</si>
  <si>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</si>
  <si>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</si>
  <si>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</si>
  <si>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</si>
  <si>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</si>
  <si>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</si>
  <si>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</si>
  <si>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</si>
  <si>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</si>
  <si>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</si>
  <si>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</si>
  <si>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</si>
  <si>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</si>
  <si>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</si>
  <si>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</si>
  <si>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</si>
  <si>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</si>
  <si>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</si>
  <si>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</si>
  <si>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</si>
  <si>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</si>
  <si>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</si>
  <si>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</si>
  <si>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</si>
  <si>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</si>
  <si>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</si>
  <si>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</si>
  <si>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</si>
  <si>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</si>
  <si>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</si>
  <si>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</si>
  <si>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</si>
  <si>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</si>
  <si>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</si>
  <si>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</si>
  <si>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</si>
  <si>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</si>
  <si>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</si>
  <si>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</si>
  <si>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</si>
  <si>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</si>
  <si>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</si>
  <si>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</si>
  <si>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</si>
  <si>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</si>
  <si>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</si>
  <si>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</si>
  <si>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</si>
  <si>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</si>
  <si>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</si>
  <si>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</si>
  <si>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</si>
  <si>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</si>
  <si>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</si>
  <si>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</si>
  <si>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</si>
  <si>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</si>
  <si>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</si>
  <si>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</si>
  <si>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</si>
  <si>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</si>
  <si>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</si>
  <si>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</si>
  <si>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</si>
  <si>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</si>
  <si>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</si>
  <si>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</si>
  <si>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</si>
  <si>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</si>
  <si>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</si>
  <si>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</si>
  <si>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</si>
  <si>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</si>
  <si>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</si>
  <si>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</si>
  <si>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</si>
  <si>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</si>
  <si>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</si>
  <si>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</si>
  <si>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</si>
  <si>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</si>
  <si>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</si>
  <si>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</si>
  <si>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</si>
  <si>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</si>
  <si>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</si>
  <si>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</si>
  <si>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</si>
  <si>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</si>
  <si>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</si>
  <si>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</si>
  <si>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</si>
  <si>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</si>
  <si>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</si>
  <si>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</si>
  <si>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</si>
  <si>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</si>
  <si>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</si>
  <si>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</si>
  <si>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</si>
  <si>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</si>
  <si>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</si>
  <si>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</si>
  <si>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</si>
  <si>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</si>
  <si>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</si>
  <si>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</si>
  <si>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</si>
  <si>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</si>
  <si>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</si>
  <si>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</si>
  <si>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</si>
  <si>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</si>
  <si>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</si>
  <si>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</si>
  <si>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</si>
  <si>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</si>
  <si>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</si>
  <si>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</si>
  <si>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</si>
  <si>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</si>
  <si>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</si>
  <si>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</si>
  <si>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</si>
  <si>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</si>
  <si>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</si>
  <si>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</si>
  <si>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</si>
  <si>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</si>
  <si>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</si>
  <si>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</si>
  <si>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</si>
  <si>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</si>
  <si>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</si>
  <si>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</si>
  <si>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</si>
  <si>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</si>
  <si>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</si>
  <si>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</si>
  <si>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</si>
  <si>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</si>
  <si>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</si>
  <si>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</si>
  <si>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</si>
  <si>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</si>
  <si>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</si>
  <si>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</si>
  <si>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</si>
  <si>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</si>
  <si>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</si>
  <si>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</si>
  <si>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</si>
  <si>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</si>
  <si>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</si>
  <si>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</si>
  <si>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</si>
  <si>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</si>
  <si>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</si>
  <si>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</si>
  <si>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</si>
  <si>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</si>
  <si>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</si>
  <si>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</si>
  <si>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</si>
  <si>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</si>
  <si>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</si>
  <si>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</si>
  <si>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</si>
  <si>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</si>
  <si>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</si>
  <si>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</si>
  <si>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</si>
  <si>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</si>
  <si>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</si>
  <si>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</si>
  <si>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</si>
  <si>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</si>
  <si>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</si>
  <si>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</si>
  <si>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</si>
  <si>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</si>
  <si>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</si>
  <si>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</si>
  <si>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</si>
  <si>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</si>
  <si>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</si>
  <si>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</si>
  <si>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</si>
  <si>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</si>
  <si>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</si>
  <si>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</si>
  <si>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</si>
  <si>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</si>
  <si>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</si>
  <si>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</si>
  <si>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</si>
  <si>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</si>
  <si>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</si>
  <si>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</si>
  <si>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</si>
  <si>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</si>
  <si>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</si>
  <si>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</si>
  <si>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</si>
  <si>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</si>
  <si>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</si>
  <si>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</si>
  <si>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</si>
  <si>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</si>
  <si>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</si>
  <si>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</si>
  <si>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</si>
  <si>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</si>
  <si>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</si>
  <si>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</si>
  <si>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</si>
  <si>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</si>
  <si>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</si>
  <si>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</si>
  <si>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</si>
  <si>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</si>
  <si>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</si>
  <si>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</si>
  <si>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</si>
  <si>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</si>
  <si>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</si>
  <si>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</si>
  <si>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</si>
  <si>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</si>
  <si>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</si>
  <si>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</si>
  <si>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</si>
  <si>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</si>
  <si>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</si>
  <si>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</si>
  <si>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</si>
  <si>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</si>
  <si>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</si>
  <si>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</si>
  <si>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</si>
  <si>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</si>
  <si>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</si>
  <si>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</si>
  <si>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</si>
  <si>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</si>
  <si>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</si>
  <si>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</si>
  <si>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</si>
  <si>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</si>
  <si>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</si>
  <si>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</si>
  <si>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</si>
  <si>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</si>
  <si>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</si>
  <si>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</si>
  <si>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</si>
  <si>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</si>
  <si>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</si>
  <si>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</si>
  <si>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</si>
  <si>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</si>
  <si>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</si>
  <si>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</si>
  <si>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</si>
  <si>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</si>
  <si>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</si>
  <si>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</si>
  <si>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</si>
  <si>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</si>
  <si>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</si>
  <si>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</si>
  <si>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</si>
  <si>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</si>
  <si>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</si>
  <si>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</si>
  <si>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</si>
  <si>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</si>
  <si>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</si>
  <si>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</si>
  <si>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</si>
  <si>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</si>
  <si>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</si>
  <si>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</si>
  <si>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</si>
  <si>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</si>
  <si>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</si>
  <si>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</si>
  <si>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</si>
  <si>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</si>
  <si>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</si>
  <si>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</si>
  <si>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</si>
  <si>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</si>
  <si>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</si>
  <si>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</si>
  <si>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</si>
  <si>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</si>
  <si>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</si>
  <si>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</si>
  <si>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</si>
  <si>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</si>
  <si>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</si>
  <si>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</si>
  <si>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</si>
  <si>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</si>
  <si>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</si>
  <si>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</si>
  <si>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</si>
  <si>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</si>
  <si>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</si>
  <si>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</si>
  <si>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</si>
  <si>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</si>
  <si>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</si>
  <si>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</si>
  <si>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</si>
  <si>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</si>
  <si>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</si>
  <si>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</si>
  <si>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</si>
  <si>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</si>
  <si>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</si>
  <si>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</si>
  <si>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</si>
  <si>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</si>
  <si>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</si>
  <si>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</si>
  <si>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</si>
  <si>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</si>
  <si>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</si>
  <si>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</si>
  <si>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</si>
  <si>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</si>
  <si>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</si>
  <si>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</si>
  <si>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</si>
  <si>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</si>
  <si>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</si>
  <si>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</si>
  <si>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</si>
  <si>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</si>
  <si>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</si>
  <si>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</si>
  <si>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</si>
  <si>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</si>
  <si>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</si>
  <si>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</si>
  <si>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</si>
  <si>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</si>
  <si>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</si>
  <si>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</si>
  <si>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</si>
  <si>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</si>
  <si>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</si>
  <si>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</si>
  <si>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</si>
  <si>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</si>
  <si>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</si>
  <si>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</si>
  <si>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</si>
  <si>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</si>
  <si>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</si>
  <si>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</si>
  <si>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</si>
  <si>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</si>
  <si>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</si>
  <si>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</si>
  <si>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</si>
  <si>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</si>
  <si>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</si>
  <si>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</si>
  <si>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</si>
  <si>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</si>
  <si>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</si>
  <si>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</si>
  <si>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</si>
  <si>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</si>
  <si>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</si>
  <si>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</si>
  <si>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</si>
  <si>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</si>
  <si>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</si>
  <si>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</si>
  <si>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</si>
  <si>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</si>
  <si>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</si>
  <si>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</si>
  <si>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</si>
  <si>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</si>
  <si>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</si>
  <si>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</si>
  <si>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</si>
  <si>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</si>
  <si>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</si>
  <si>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</si>
  <si>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</si>
  <si>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</si>
  <si>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</si>
  <si>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</si>
  <si>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</si>
  <si>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</si>
  <si>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</si>
  <si>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</si>
  <si>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</si>
  <si>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</si>
  <si>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</si>
  <si>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</si>
  <si>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</si>
  <si>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</si>
  <si>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</si>
  <si>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</si>
  <si>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</si>
  <si>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</si>
  <si>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</si>
  <si>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</si>
  <si>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</si>
  <si>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</si>
  <si>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</si>
  <si>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</si>
  <si>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</si>
  <si>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</si>
  <si>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</si>
  <si>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</si>
  <si>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</si>
  <si>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</si>
  <si>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</si>
  <si>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</si>
  <si>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</si>
  <si>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</si>
  <si>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</si>
  <si>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</si>
  <si>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</si>
  <si>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</si>
  <si>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</si>
  <si>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</si>
  <si>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</si>
  <si>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</si>
  <si>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</si>
  <si>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</si>
  <si>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</si>
  <si>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</si>
  <si>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</si>
  <si>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</si>
  <si>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</si>
  <si>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</si>
  <si>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</si>
  <si>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</si>
  <si>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</si>
  <si>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</si>
  <si>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</si>
  <si>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</si>
  <si>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</si>
  <si>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</si>
  <si>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</si>
  <si>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</si>
  <si>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</si>
  <si>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</si>
  <si>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</si>
  <si>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</si>
  <si>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</si>
  <si>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</si>
  <si>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</si>
  <si>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</si>
  <si>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</si>
  <si>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</si>
  <si>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</si>
  <si>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</si>
  <si>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</si>
  <si>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</si>
  <si>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</si>
  <si>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</si>
  <si>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</si>
  <si>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</si>
  <si>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</si>
  <si>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</si>
  <si>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</si>
  <si>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</si>
  <si>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</si>
  <si>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</si>
  <si>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</si>
  <si>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</si>
  <si>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</si>
  <si>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</si>
  <si>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</si>
  <si>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</si>
  <si>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</si>
  <si>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</si>
  <si>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</si>
  <si>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</si>
  <si>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</si>
  <si>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</si>
  <si>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</si>
  <si>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</si>
  <si>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</si>
  <si>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</si>
  <si>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</si>
  <si>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</si>
  <si>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</si>
  <si>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</si>
  <si>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</si>
  <si>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</si>
  <si>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</si>
  <si>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</si>
  <si>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</si>
  <si>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</si>
  <si>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</si>
  <si>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</si>
  <si>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</si>
  <si>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</si>
  <si>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</si>
  <si>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</si>
  <si>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</si>
  <si>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</si>
  <si>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</si>
  <si>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</si>
  <si>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</si>
  <si>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</si>
  <si>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</si>
  <si>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</si>
  <si>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</si>
  <si>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</si>
  <si>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</si>
  <si>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</si>
  <si>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</si>
  <si>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</si>
  <si>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</si>
  <si>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</si>
  <si>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</si>
  <si>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</si>
  <si>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</si>
  <si>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</si>
  <si>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</si>
  <si>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</si>
  <si>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</si>
  <si>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</si>
  <si>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</si>
  <si>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</si>
  <si>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</si>
  <si>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</si>
  <si>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</si>
  <si>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</si>
  <si>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</si>
  <si>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</si>
  <si>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</si>
  <si>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</si>
  <si>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</si>
  <si>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</si>
  <si>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</si>
  <si>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</si>
  <si>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</si>
  <si>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</si>
  <si>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</si>
  <si>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</si>
  <si>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</si>
  <si>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</si>
  <si>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</si>
  <si>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</si>
  <si>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</si>
  <si>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</si>
  <si>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</si>
  <si>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</si>
  <si>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</si>
  <si>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</si>
  <si>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</si>
  <si>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</si>
  <si>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</si>
  <si>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</si>
  <si>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</si>
  <si>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</si>
  <si>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</si>
  <si>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</si>
  <si>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</si>
  <si>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</si>
  <si>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</si>
  <si>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</si>
  <si>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</si>
  <si>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</si>
  <si>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</si>
  <si>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</si>
  <si>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</si>
  <si>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</si>
  <si>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</si>
  <si>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</si>
  <si>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</si>
  <si>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</si>
  <si>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</si>
  <si>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</si>
  <si>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</si>
  <si>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</si>
  <si>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</si>
  <si>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</si>
  <si>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</si>
  <si>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</si>
  <si>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</si>
  <si>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</si>
  <si>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</si>
  <si>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</si>
  <si>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</si>
  <si>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</si>
  <si>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</si>
  <si>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</si>
  <si>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</si>
  <si>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</si>
  <si>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</si>
  <si>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</si>
  <si>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</si>
  <si>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</si>
  <si>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</si>
  <si>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</si>
  <si>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</si>
  <si>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</si>
  <si>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</si>
  <si>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</si>
  <si>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</si>
  <si>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</si>
  <si>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</si>
  <si>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</si>
  <si>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</si>
  <si>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</si>
  <si>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</si>
  <si>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</si>
  <si>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</si>
  <si>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</si>
  <si>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</si>
  <si>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</si>
  <si>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</si>
  <si>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</si>
  <si>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</si>
  <si>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</si>
  <si>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</si>
  <si>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</si>
  <si>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</si>
  <si>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</si>
  <si>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</si>
  <si>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</si>
  <si>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</si>
  <si>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</si>
  <si>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</si>
  <si>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</si>
  <si>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</si>
  <si>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</si>
  <si>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</si>
  <si>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</si>
  <si>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</si>
  <si>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</si>
  <si>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</si>
  <si>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</si>
  <si>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</si>
  <si>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</si>
  <si>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</si>
  <si>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</si>
  <si>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</si>
  <si>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</si>
  <si>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</si>
  <si>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</si>
  <si>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</si>
  <si>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</si>
  <si>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</si>
  <si>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</si>
  <si>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</si>
  <si>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</si>
  <si>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</si>
  <si>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</si>
  <si>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</si>
  <si>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</si>
  <si>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</si>
  <si>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</si>
  <si>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</si>
  <si>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</si>
  <si>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</si>
  <si>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</si>
  <si>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</si>
  <si>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</si>
  <si>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</si>
  <si>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</si>
  <si>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</si>
  <si>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</si>
  <si>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</si>
  <si>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</si>
  <si>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</si>
  <si>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</si>
  <si>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</si>
  <si>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</si>
  <si>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</si>
  <si>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</si>
  <si>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</si>
  <si>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</si>
  <si>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</si>
  <si>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</si>
  <si>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</si>
  <si>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</si>
  <si>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</si>
  <si>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</si>
  <si>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</si>
  <si>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</si>
  <si>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</si>
  <si>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</si>
  <si>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</si>
  <si>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</si>
  <si>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</si>
  <si>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</si>
  <si>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</si>
  <si>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</si>
  <si>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</si>
  <si>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</si>
  <si>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</si>
  <si>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</si>
  <si>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</si>
  <si>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</si>
  <si>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</si>
  <si>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</si>
  <si>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</si>
  <si>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</si>
  <si>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</si>
  <si>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</si>
  <si>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</si>
  <si>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</si>
  <si>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</si>
  <si>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</si>
  <si>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</si>
  <si>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</si>
  <si>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</si>
  <si>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</si>
  <si>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</si>
  <si>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</si>
  <si>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</si>
  <si>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</si>
  <si>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</si>
  <si>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</si>
  <si>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</si>
  <si>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</si>
  <si>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</si>
  <si>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</si>
  <si>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</si>
  <si>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</si>
  <si>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</si>
  <si>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</si>
  <si>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</si>
  <si>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</si>
  <si>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</si>
  <si>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</si>
  <si>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</si>
  <si>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</si>
  <si>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</si>
  <si>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</si>
  <si>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</si>
  <si>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</si>
  <si>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</si>
  <si>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</si>
  <si>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</si>
  <si>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</si>
  <si>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</si>
  <si>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</si>
  <si>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</si>
  <si>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</si>
  <si>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</si>
  <si>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</si>
  <si>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</si>
  <si>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</si>
  <si>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</si>
  <si>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</si>
  <si>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</si>
  <si>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</si>
  <si>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</si>
  <si>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</si>
  <si>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</si>
  <si>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</si>
  <si>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</si>
  <si>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</si>
  <si>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</si>
  <si>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</si>
  <si>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</si>
  <si>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</si>
  <si>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</si>
  <si>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</si>
  <si>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</si>
  <si>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</si>
  <si>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</si>
  <si>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</si>
  <si>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</si>
  <si>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</si>
  <si>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</si>
  <si>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</si>
  <si>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</si>
  <si>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</si>
  <si>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</si>
  <si>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</si>
  <si>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</si>
  <si>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</si>
  <si>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</si>
  <si>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</si>
  <si>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</si>
  <si>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</si>
  <si>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</si>
  <si>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</si>
  <si>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</si>
  <si>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</si>
  <si>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</si>
  <si>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</si>
  <si>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</si>
  <si>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</si>
  <si>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</si>
  <si>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</si>
  <si>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</si>
  <si>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</si>
  <si>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</si>
  <si>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</si>
  <si>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</si>
  <si>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</si>
  <si>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</si>
  <si>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</si>
  <si>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</si>
  <si>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</si>
  <si>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</si>
  <si>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</si>
  <si>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</si>
  <si>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</si>
  <si>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</si>
  <si>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</si>
  <si>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</si>
  <si>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</si>
  <si>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</si>
  <si>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</si>
  <si>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</si>
  <si>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</si>
  <si>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</si>
  <si>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</si>
  <si>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</si>
  <si>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</si>
  <si>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</si>
  <si>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</si>
  <si>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</si>
  <si>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</si>
  <si>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</si>
  <si>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</si>
  <si>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</si>
  <si>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</si>
  <si>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</si>
  <si>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</si>
  <si>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</si>
  <si>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</si>
  <si>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</si>
  <si>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</si>
  <si>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</si>
  <si>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</si>
  <si>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</si>
  <si>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</si>
  <si>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</si>
  <si>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</si>
  <si>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</si>
  <si>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</si>
  <si>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</si>
  <si>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</si>
  <si>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</si>
  <si>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</si>
  <si>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</si>
  <si>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</si>
  <si>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</si>
  <si>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</si>
  <si>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</si>
  <si>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</si>
  <si>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</si>
  <si>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</si>
  <si>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</si>
  <si>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</si>
  <si>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</si>
  <si>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</si>
  <si>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</si>
  <si>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</si>
  <si>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</si>
  <si>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</si>
  <si>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</si>
  <si>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</si>
  <si>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</si>
  <si>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</si>
  <si>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</si>
  <si>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</si>
  <si>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</si>
  <si>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</si>
  <si>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</si>
  <si>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</si>
  <si>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</si>
  <si>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</si>
  <si>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</si>
  <si>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</si>
  <si>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</si>
  <si>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</si>
  <si>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</si>
  <si>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</si>
  <si>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</si>
  <si>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</si>
  <si>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</si>
  <si>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</si>
  <si>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</si>
  <si>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</si>
  <si>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</si>
  <si>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</si>
  <si>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</si>
  <si>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</si>
  <si>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</si>
  <si>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</si>
  <si>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</si>
  <si>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</si>
  <si>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</si>
  <si>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</si>
  <si>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</si>
  <si>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</si>
  <si>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</si>
  <si>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</si>
  <si>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</si>
  <si>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</si>
  <si>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</si>
  <si>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</si>
  <si>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</si>
  <si>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</si>
  <si>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</si>
  <si>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</si>
  <si>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</si>
  <si>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</si>
  <si>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</si>
  <si>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</si>
  <si>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</si>
  <si>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</si>
  <si>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</si>
  <si>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</si>
  <si>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</si>
  <si>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</si>
  <si>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</si>
  <si>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</si>
  <si>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</si>
  <si>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</si>
  <si>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</si>
  <si>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</si>
  <si>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</si>
  <si>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</si>
  <si>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</si>
  <si>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</si>
  <si>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</si>
  <si>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</si>
  <si>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</si>
  <si>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</si>
  <si>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</si>
  <si>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</si>
  <si>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</si>
  <si>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</si>
  <si>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</si>
  <si>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</si>
  <si>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</si>
  <si>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</si>
  <si>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</si>
  <si>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</si>
  <si>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</si>
  <si>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</si>
  <si>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</si>
  <si>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</si>
  <si>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</si>
  <si>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</si>
  <si>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</si>
  <si>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</si>
  <si>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</si>
  <si>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</si>
  <si>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</si>
  <si>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</si>
  <si>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</si>
  <si>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</si>
  <si>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</si>
  <si>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</si>
  <si>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</si>
  <si>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</si>
  <si>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</si>
  <si>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</si>
  <si>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</si>
  <si>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</si>
  <si>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</si>
  <si>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</si>
  <si>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</si>
  <si>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</si>
  <si>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</si>
  <si>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</si>
  <si>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</si>
  <si>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</si>
  <si>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</si>
  <si>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</si>
  <si>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</si>
  <si>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</si>
  <si>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</si>
  <si>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</si>
  <si>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</si>
  <si>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</si>
  <si>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</si>
  <si>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</si>
  <si>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</si>
  <si>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</si>
  <si>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</si>
  <si>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</si>
  <si>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</si>
  <si>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</si>
  <si>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</si>
  <si>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</si>
  <si>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</si>
  <si>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</si>
  <si>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</si>
  <si>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</si>
  <si>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</si>
  <si>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</si>
  <si>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</si>
  <si>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</si>
  <si>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</si>
  <si>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</si>
  <si>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</si>
  <si>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</si>
  <si>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</si>
  <si>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</si>
  <si>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</si>
  <si>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</si>
  <si>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</si>
  <si>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</si>
  <si>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</si>
  <si>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</si>
  <si>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</si>
  <si>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</si>
  <si>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</si>
  <si>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</si>
  <si>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</si>
  <si>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</si>
  <si>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</si>
  <si>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</si>
  <si>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</si>
  <si>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</si>
  <si>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</si>
  <si>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</si>
  <si>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</si>
  <si>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</si>
  <si>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</si>
  <si>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</si>
  <si>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</si>
  <si>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</si>
  <si>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</si>
  <si>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</si>
  <si>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</si>
  <si>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</si>
  <si>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</si>
  <si>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</si>
  <si>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</si>
  <si>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</si>
  <si>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</si>
  <si>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</si>
  <si>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</si>
  <si>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</si>
  <si>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</si>
  <si>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</si>
  <si>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</si>
  <si>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</si>
  <si>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</si>
  <si>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</si>
  <si>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</si>
  <si>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</si>
  <si>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</si>
  <si>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</si>
  <si>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</si>
  <si>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</si>
  <si>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</si>
  <si>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</si>
  <si>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</si>
  <si>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</si>
  <si>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</si>
  <si>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</si>
  <si>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</si>
  <si>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</si>
  <si>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</si>
  <si>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</si>
  <si>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</si>
  <si>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</si>
  <si>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</si>
  <si>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</si>
  <si>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</si>
  <si>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</si>
  <si>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</si>
  <si>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</si>
  <si>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</si>
  <si>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</si>
  <si>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</si>
  <si>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</si>
  <si>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</si>
  <si>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</si>
  <si>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</si>
  <si>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</si>
  <si>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</si>
  <si>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</si>
  <si>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</si>
  <si>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</si>
  <si>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</si>
  <si>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</si>
  <si>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</si>
  <si>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</si>
  <si>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</si>
  <si>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</si>
  <si>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</si>
  <si>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</si>
  <si>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</si>
  <si>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</si>
  <si>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</si>
  <si>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</si>
  <si>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</si>
  <si>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</si>
  <si>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</si>
  <si>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</si>
  <si>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</si>
  <si>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</si>
  <si>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</si>
  <si>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</si>
  <si>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</si>
  <si>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</si>
  <si>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</si>
  <si>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</si>
  <si>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</si>
  <si>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</si>
  <si>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</si>
  <si>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</si>
  <si>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</si>
  <si>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</si>
  <si>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</si>
  <si>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</si>
  <si>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</si>
  <si>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</si>
  <si>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</si>
  <si>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</si>
  <si>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</si>
  <si>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</si>
  <si>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</si>
  <si>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</si>
  <si>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</si>
  <si>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</si>
  <si>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</si>
  <si>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</si>
  <si>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</si>
  <si>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</si>
  <si>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</si>
  <si>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</si>
  <si>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</si>
  <si>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</si>
  <si>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</si>
  <si>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</si>
  <si>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</si>
  <si>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</si>
  <si>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</si>
  <si>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</si>
  <si>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</si>
  <si>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</si>
  <si>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</si>
  <si>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</si>
  <si>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</si>
  <si>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</si>
  <si>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</si>
  <si>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</si>
  <si>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</si>
  <si>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</si>
  <si>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</si>
  <si>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</si>
  <si>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</si>
  <si>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</si>
  <si>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</si>
  <si>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</si>
  <si>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</si>
  <si>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</si>
  <si>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</si>
  <si>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</si>
  <si>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</si>
  <si>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</si>
  <si>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</si>
  <si>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</si>
  <si>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</si>
  <si>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</si>
  <si>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</si>
  <si>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</si>
  <si>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</si>
  <si>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</si>
  <si>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</si>
  <si>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</si>
  <si>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</si>
  <si>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</si>
  <si>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</si>
  <si>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</si>
  <si>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</si>
  <si>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</si>
  <si>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</si>
  <si>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</si>
  <si>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</si>
  <si>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</si>
  <si>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</si>
  <si>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</si>
  <si>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</si>
  <si>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</si>
  <si>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</si>
  <si>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</si>
  <si>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</si>
  <si>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</si>
  <si>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</si>
  <si>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</si>
  <si>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</si>
  <si>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</si>
  <si>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</si>
  <si>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</si>
  <si>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</si>
  <si>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</si>
  <si>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</si>
  <si>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</si>
  <si>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</si>
  <si>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</si>
  <si>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</si>
  <si>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</si>
  <si>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</si>
  <si>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</si>
  <si>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</si>
  <si>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</si>
  <si>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</si>
  <si>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</si>
  <si>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</si>
  <si>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</si>
  <si>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</si>
  <si>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</si>
  <si>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</si>
  <si>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</si>
  <si>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</si>
  <si>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</si>
  <si>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</si>
  <si>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</si>
  <si>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</si>
  <si>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</si>
  <si>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</si>
  <si>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</si>
  <si>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</si>
  <si>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</si>
  <si>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</si>
  <si>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</si>
  <si>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</si>
  <si>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</si>
  <si>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</si>
  <si>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</si>
  <si>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</si>
  <si>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</si>
  <si>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</si>
  <si>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</si>
  <si>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</si>
  <si>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</si>
  <si>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</si>
  <si>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</si>
  <si>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</si>
  <si>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</si>
  <si>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</si>
  <si>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</si>
  <si>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</si>
  <si>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</si>
  <si>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</si>
  <si>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</si>
  <si>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</si>
  <si>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</si>
  <si>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</si>
  <si>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</si>
  <si>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</si>
  <si>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</si>
  <si>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</si>
  <si>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</si>
  <si>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</si>
  <si>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</si>
  <si>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</si>
  <si>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</si>
  <si>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</si>
  <si>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</si>
  <si>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</si>
  <si>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</si>
  <si>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</si>
  <si>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</si>
  <si>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</si>
  <si>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</si>
  <si>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</si>
  <si>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</si>
  <si>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</si>
  <si>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</si>
  <si>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</si>
  <si>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</si>
  <si>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</si>
  <si>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</si>
  <si>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</si>
  <si>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</si>
  <si>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</si>
  <si>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</si>
  <si>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</si>
  <si>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</si>
  <si>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</si>
  <si>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</si>
  <si>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</si>
  <si>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</si>
  <si>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</si>
  <si>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</si>
  <si>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</si>
  <si>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</si>
  <si>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</si>
  <si>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</si>
  <si>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</si>
  <si>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</si>
  <si>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</si>
  <si>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</si>
  <si>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</si>
  <si>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</si>
  <si>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</si>
  <si>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</si>
  <si>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</si>
  <si>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</si>
  <si>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</si>
  <si>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</si>
  <si>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</si>
  <si>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</si>
  <si>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</si>
  <si>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</si>
  <si>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</si>
  <si>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</si>
  <si>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</si>
  <si>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</si>
  <si>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</si>
  <si>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</si>
  <si>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</si>
  <si>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</si>
  <si>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</si>
  <si>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</si>
  <si>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</si>
  <si>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</si>
  <si>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</si>
  <si>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</si>
  <si>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</si>
  <si>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</si>
  <si>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</si>
  <si>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</si>
  <si>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</si>
  <si>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</si>
  <si>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</si>
  <si>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</si>
  <si>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</si>
  <si>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</si>
  <si>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</si>
  <si>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</si>
  <si>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</si>
  <si>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</si>
  <si>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</si>
  <si>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</si>
  <si>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</si>
  <si>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</si>
  <si>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</si>
  <si>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</si>
  <si>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</si>
  <si>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</si>
  <si>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</si>
  <si>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</si>
  <si>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</si>
  <si>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</si>
  <si>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</si>
  <si>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</si>
  <si>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</si>
  <si>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</si>
  <si>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</si>
  <si>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</si>
  <si>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</si>
  <si>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</si>
  <si>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</si>
  <si>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</si>
  <si>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</si>
  <si>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</si>
  <si>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</si>
  <si>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</si>
  <si>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</si>
  <si>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</si>
  <si>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</si>
  <si>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</si>
  <si>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</si>
  <si>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</si>
  <si>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</si>
  <si>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</si>
  <si>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</si>
  <si>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</si>
  <si>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</si>
  <si>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</si>
  <si>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</si>
  <si>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</si>
  <si>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</si>
  <si>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</si>
  <si>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</si>
  <si>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</si>
  <si>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</si>
  <si>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</si>
  <si>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</si>
  <si>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</si>
  <si>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</si>
  <si>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</si>
  <si>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</si>
  <si>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</si>
  <si>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</si>
  <si>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</si>
  <si>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</si>
  <si>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</si>
  <si>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</si>
  <si>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</si>
  <si>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</si>
  <si>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</si>
  <si>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</si>
  <si>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</si>
  <si>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</si>
  <si>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</si>
  <si>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</si>
  <si>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</si>
  <si>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</si>
  <si>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</si>
  <si>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</si>
  <si>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</si>
  <si>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</si>
  <si>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</si>
  <si>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</si>
  <si>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</si>
  <si>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</si>
  <si>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</si>
  <si>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</si>
  <si>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</si>
  <si>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</si>
  <si>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</si>
  <si>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</si>
  <si>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</si>
  <si>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</si>
  <si>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</si>
  <si>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</si>
  <si>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</si>
  <si>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</si>
  <si>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</si>
  <si>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</si>
  <si>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</si>
  <si>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</si>
  <si>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</si>
  <si>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</si>
  <si>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</si>
  <si>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</si>
  <si>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</si>
  <si>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</si>
  <si>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</si>
  <si>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</si>
  <si>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</si>
  <si>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</si>
  <si>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</si>
  <si>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</si>
  <si>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</si>
  <si>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</si>
  <si>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</si>
  <si>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</si>
  <si>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</si>
  <si>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</si>
  <si>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</si>
  <si>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</si>
  <si>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</si>
  <si>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</si>
  <si>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</si>
  <si>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</si>
  <si>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</si>
  <si>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</si>
  <si>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</si>
  <si>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</si>
  <si>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</si>
  <si>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</si>
  <si>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</si>
  <si>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</si>
  <si>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</si>
  <si>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</si>
  <si>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</si>
  <si>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</si>
  <si>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</si>
  <si>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</si>
  <si>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</si>
  <si>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</si>
  <si>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</si>
  <si>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</si>
  <si>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</si>
  <si>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</si>
  <si>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</si>
  <si>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</si>
  <si>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</si>
  <si>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</si>
  <si>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</si>
  <si>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</si>
  <si>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</si>
  <si>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</si>
  <si>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</si>
  <si>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</si>
  <si>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</si>
  <si>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</si>
  <si>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</si>
  <si>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</si>
  <si>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</si>
  <si>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</si>
  <si>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</si>
  <si>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</si>
  <si>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</si>
  <si>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</si>
  <si>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</si>
  <si>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</si>
  <si>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</si>
  <si>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</si>
  <si>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</si>
  <si>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</si>
  <si>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</si>
  <si>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</si>
  <si>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</si>
  <si>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</si>
  <si>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</si>
  <si>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</si>
  <si>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</si>
  <si>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</si>
  <si>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</si>
  <si>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</si>
  <si>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</si>
  <si>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</si>
  <si>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</si>
  <si>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</si>
  <si>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</si>
  <si>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</si>
  <si>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</si>
  <si>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</si>
  <si>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</si>
  <si>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</si>
  <si>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</si>
  <si>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</si>
  <si>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</si>
  <si>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</si>
  <si>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</si>
  <si>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</si>
  <si>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</si>
  <si>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</si>
  <si>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</si>
  <si>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</si>
  <si>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</si>
  <si>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</si>
  <si>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</si>
  <si>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</si>
  <si>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</si>
  <si>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</si>
  <si>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</si>
  <si>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</si>
  <si>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</si>
  <si>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</si>
  <si>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</si>
  <si>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</si>
  <si>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</si>
  <si>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</si>
  <si>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</si>
  <si>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</si>
  <si>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</si>
  <si>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</si>
  <si>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</si>
  <si>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</si>
  <si>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</si>
  <si>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</si>
  <si>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</si>
  <si>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</si>
  <si>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</si>
  <si>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</si>
  <si>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</si>
  <si>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</si>
  <si>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</si>
  <si>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</si>
  <si>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</si>
  <si>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</si>
  <si>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</si>
  <si>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</si>
  <si>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</si>
  <si>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</si>
  <si>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</si>
  <si>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</si>
  <si>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</si>
  <si>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</si>
  <si>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</si>
  <si>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</si>
  <si>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</si>
  <si>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</si>
  <si>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</si>
  <si>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</si>
  <si>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</si>
  <si>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</si>
  <si>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</si>
  <si>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</si>
  <si>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</si>
  <si>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</si>
  <si>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</si>
  <si>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</si>
  <si>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</si>
  <si>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</si>
  <si>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</si>
  <si>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</si>
  <si>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</si>
  <si>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</si>
  <si>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</si>
  <si>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</si>
  <si>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</si>
  <si>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</si>
  <si>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</si>
  <si>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</si>
  <si>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</si>
  <si>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</si>
  <si>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</si>
  <si>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</si>
  <si>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</si>
  <si>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</si>
  <si>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</si>
  <si>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</si>
  <si>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</si>
  <si>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</si>
  <si>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</si>
  <si>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</si>
  <si>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</si>
  <si>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</si>
  <si>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</si>
  <si>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</si>
  <si>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</si>
  <si>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</si>
  <si>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</si>
  <si>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</si>
  <si>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</si>
  <si>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</si>
  <si>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</si>
  <si>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</si>
  <si>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</si>
  <si>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</si>
  <si>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</si>
  <si>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</si>
  <si>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</si>
  <si>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</si>
  <si>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</si>
  <si>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</si>
  <si>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</si>
  <si>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</si>
  <si>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</si>
  <si>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</si>
  <si>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</si>
  <si>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</si>
  <si>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</si>
  <si>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</si>
  <si>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</si>
  <si>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</si>
  <si>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</si>
  <si>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</si>
  <si>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</si>
  <si>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</si>
  <si>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</si>
  <si>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</si>
  <si>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</si>
  <si>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</si>
  <si>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</si>
  <si>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</si>
  <si>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</si>
  <si>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</si>
  <si>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</si>
  <si>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</si>
  <si>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</si>
  <si>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</si>
  <si>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</si>
  <si>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</si>
  <si>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</si>
  <si>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</si>
  <si>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</si>
  <si>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</si>
  <si>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</si>
  <si>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</si>
  <si>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</si>
  <si>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</si>
  <si>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</si>
  <si>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</si>
  <si>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</si>
  <si>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</si>
  <si>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</si>
  <si>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</si>
  <si>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</si>
  <si>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</si>
  <si>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</si>
  <si>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</si>
  <si>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</si>
  <si>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</si>
  <si>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</si>
  <si>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</si>
  <si>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</si>
  <si>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</si>
  <si>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</si>
  <si>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</si>
  <si>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</si>
  <si>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</si>
  <si>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</si>
  <si>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</si>
  <si>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</si>
  <si>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</si>
  <si>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</si>
  <si>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</si>
  <si>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</si>
  <si>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</si>
  <si>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</si>
  <si>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</si>
  <si>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</si>
  <si>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</si>
  <si>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</si>
  <si>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</si>
  <si>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</si>
  <si>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</si>
  <si>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</si>
  <si>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</si>
  <si>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</si>
  <si>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</si>
  <si>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</si>
  <si>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</si>
  <si>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</si>
  <si>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</si>
  <si>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</si>
  <si>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</si>
  <si>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</si>
  <si>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</si>
  <si>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</si>
  <si>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</si>
  <si>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</si>
  <si>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</si>
  <si>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</si>
  <si>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</si>
  <si>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</si>
  <si>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</si>
  <si>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</si>
  <si>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</si>
  <si>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</si>
  <si>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</si>
  <si>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</si>
  <si>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</si>
  <si>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</si>
  <si>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</si>
  <si>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</si>
  <si>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</si>
  <si>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</si>
  <si>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</si>
  <si>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</si>
  <si>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</si>
  <si>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</si>
  <si>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</si>
  <si>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</si>
  <si>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</si>
  <si>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</si>
  <si>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</si>
  <si>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</si>
  <si>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</si>
  <si>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</si>
  <si>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</si>
  <si>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</si>
  <si>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</si>
  <si>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</si>
  <si>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</si>
  <si>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</si>
  <si>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</si>
  <si>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</si>
  <si>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</si>
  <si>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</si>
  <si>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</si>
  <si>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</si>
  <si>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</si>
  <si>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</si>
  <si>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</si>
  <si>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</si>
  <si>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</si>
  <si>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</si>
  <si>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</si>
  <si>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</si>
  <si>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</si>
  <si>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</si>
  <si>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</si>
  <si>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</si>
  <si>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</si>
  <si>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</si>
  <si>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</si>
  <si>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</si>
  <si>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</si>
  <si>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</si>
  <si>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</si>
  <si>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</si>
  <si>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</si>
  <si>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</si>
  <si>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</si>
  <si>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</si>
  <si>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</si>
  <si>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</si>
  <si>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</si>
  <si>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</si>
  <si>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</si>
  <si>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</si>
  <si>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</si>
  <si>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</si>
  <si>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</si>
  <si>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</si>
  <si>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</si>
  <si>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</si>
  <si>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</si>
  <si>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</si>
  <si>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</si>
  <si>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</si>
  <si>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</si>
  <si>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</si>
  <si>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</si>
  <si>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</si>
  <si>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</si>
  <si>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</si>
  <si>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</si>
  <si>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</si>
  <si>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</si>
  <si>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</si>
  <si>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</si>
  <si>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</si>
  <si>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</si>
  <si>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</si>
  <si>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</si>
  <si>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</si>
  <si>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</si>
  <si>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</si>
  <si>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</si>
  <si>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</si>
  <si>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</si>
  <si>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</si>
  <si>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</si>
  <si>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</si>
  <si>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</si>
  <si>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</si>
  <si>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</si>
  <si>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</si>
  <si>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</si>
  <si>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</si>
  <si>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</si>
  <si>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</si>
  <si>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</si>
  <si>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</si>
  <si>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</si>
  <si>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</si>
  <si>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</si>
  <si>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</si>
  <si>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</si>
  <si>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</si>
  <si>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</si>
  <si>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</si>
  <si>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</si>
  <si>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</si>
  <si>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</si>
  <si>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</si>
  <si>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</si>
  <si>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</si>
  <si>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</si>
  <si>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</si>
  <si>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</si>
  <si>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</si>
  <si>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</si>
  <si>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</si>
  <si>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</si>
  <si>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</si>
  <si>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</si>
  <si>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</si>
  <si>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</si>
  <si>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</si>
  <si>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</si>
  <si>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</si>
  <si>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</si>
  <si>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</si>
  <si>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</si>
  <si>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</si>
  <si>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</si>
  <si>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</si>
  <si>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</si>
  <si>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</si>
  <si>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</si>
  <si>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</si>
  <si>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</si>
  <si>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</si>
  <si>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</si>
  <si>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</si>
  <si>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</si>
  <si>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</si>
  <si>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</si>
  <si>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</si>
  <si>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</si>
  <si>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</si>
  <si>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</si>
  <si>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</si>
  <si>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</si>
  <si>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</si>
  <si>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</si>
  <si>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</si>
  <si>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</si>
  <si>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</si>
  <si>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</si>
  <si>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</si>
  <si>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</si>
  <si>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</si>
  <si>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</si>
  <si>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</si>
  <si>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</si>
  <si>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</si>
  <si>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</si>
  <si>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</si>
  <si>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</si>
  <si>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</si>
  <si>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</si>
  <si>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</si>
  <si>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</si>
  <si>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</si>
  <si>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</si>
  <si>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</si>
  <si>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</si>
  <si>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</si>
  <si>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</si>
  <si>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</si>
  <si>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</si>
  <si>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</si>
  <si>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</si>
  <si>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</si>
  <si>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</si>
  <si>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</si>
  <si>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</si>
  <si>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</si>
  <si>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</si>
  <si>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</si>
  <si>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</si>
  <si>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</si>
  <si>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</si>
  <si>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</si>
  <si>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</si>
  <si>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</si>
  <si>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</si>
  <si>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</si>
  <si>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</si>
  <si>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</si>
  <si>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</si>
  <si>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</si>
  <si>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</si>
  <si>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</si>
  <si>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</si>
  <si>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</si>
  <si>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</si>
  <si>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</si>
  <si>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</si>
  <si>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</si>
  <si>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</si>
  <si>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</si>
  <si>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</si>
  <si>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</si>
  <si>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</si>
  <si>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</si>
  <si>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</si>
  <si>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</si>
  <si>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</si>
  <si>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</si>
  <si>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</si>
  <si>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</si>
  <si>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</si>
  <si>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</si>
  <si>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</si>
  <si>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</si>
  <si>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</si>
  <si>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</si>
  <si>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</si>
  <si>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</si>
  <si>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</si>
  <si>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</si>
  <si>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</si>
  <si>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</si>
  <si>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</si>
  <si>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</si>
  <si>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</si>
  <si>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</si>
  <si>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</si>
  <si>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</si>
  <si>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</si>
  <si>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</si>
  <si>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</si>
  <si>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</si>
  <si>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</si>
  <si>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</si>
  <si>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</si>
  <si>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</si>
  <si>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</si>
  <si>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</si>
  <si>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</si>
  <si>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</si>
  <si>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</si>
  <si>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</si>
  <si>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</si>
  <si>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</si>
  <si>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</si>
  <si>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</si>
  <si>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</si>
  <si>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</si>
  <si>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</si>
  <si>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</si>
  <si>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</si>
  <si>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</si>
  <si>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</si>
  <si>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</si>
  <si>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</si>
  <si>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</si>
  <si>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</si>
  <si>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</si>
  <si>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</si>
  <si>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</si>
  <si>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</si>
  <si>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</si>
  <si>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</si>
  <si>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</si>
  <si>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</si>
  <si>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</si>
  <si>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</si>
  <si>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</si>
  <si>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</si>
  <si>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</si>
  <si>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</si>
  <si>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</si>
  <si>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</si>
  <si>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</si>
  <si>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</si>
  <si>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</si>
  <si>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</si>
  <si>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</si>
  <si>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</si>
  <si>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</si>
  <si>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</si>
  <si>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</si>
  <si>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</si>
  <si>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</si>
  <si>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</si>
  <si>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</si>
  <si>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</si>
  <si>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</si>
  <si>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</si>
  <si>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</si>
  <si>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</si>
  <si>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</si>
  <si>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</si>
  <si>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</si>
  <si>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</si>
  <si>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</si>
  <si>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</si>
  <si>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</si>
  <si>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</si>
  <si>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</si>
  <si>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</si>
  <si>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</si>
  <si>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</si>
  <si>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</si>
  <si>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</si>
  <si>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</si>
  <si>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</si>
  <si>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</si>
  <si>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</si>
  <si>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</si>
  <si>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</si>
  <si>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</si>
  <si>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</si>
  <si>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</si>
  <si>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</si>
  <si>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</si>
  <si>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</si>
  <si>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</si>
  <si>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</si>
  <si>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</si>
  <si>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</si>
  <si>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</si>
  <si>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</si>
  <si>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</si>
  <si>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</si>
  <si>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</si>
  <si>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</si>
  <si>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</si>
  <si>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</si>
  <si>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</si>
  <si>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</si>
  <si>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</si>
  <si>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</si>
  <si>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</si>
  <si>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</si>
  <si>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</si>
  <si>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</si>
  <si>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</si>
  <si>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</si>
  <si>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</si>
  <si>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</si>
  <si>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</si>
  <si>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</si>
  <si>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</si>
  <si>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</si>
  <si>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</si>
  <si>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</si>
  <si>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</si>
  <si>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</si>
  <si>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</si>
  <si>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</si>
  <si>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</si>
  <si>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</si>
  <si>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</si>
  <si>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</si>
  <si>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</si>
  <si>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</si>
  <si>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</si>
  <si>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</si>
  <si>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</si>
  <si>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</si>
  <si>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</si>
  <si>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</si>
  <si>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</si>
  <si>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</si>
  <si>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</si>
  <si>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</si>
  <si>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</si>
  <si>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</si>
  <si>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</si>
  <si>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</si>
  <si>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</si>
  <si>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</si>
  <si>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</si>
  <si>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</si>
  <si>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</si>
  <si>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</si>
  <si>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</si>
  <si>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</si>
  <si>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</si>
  <si>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</si>
  <si>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</si>
  <si>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</si>
  <si>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</si>
  <si>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</si>
  <si>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</si>
  <si>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</si>
  <si>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</si>
  <si>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</si>
  <si>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</si>
  <si>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</si>
  <si>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</si>
  <si>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</si>
  <si>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</si>
  <si>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</si>
  <si>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</si>
  <si>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</si>
  <si>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</si>
  <si>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</si>
  <si>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</si>
  <si>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</si>
  <si>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</si>
  <si>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</si>
  <si>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</si>
  <si>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</si>
  <si>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</si>
  <si>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</si>
  <si>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</si>
  <si>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</si>
  <si>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</si>
  <si>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</si>
  <si>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</si>
  <si>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</si>
  <si>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</si>
  <si>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</si>
  <si>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</si>
  <si>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</si>
  <si>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</si>
  <si>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</si>
  <si>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</si>
  <si>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</si>
  <si>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</si>
  <si>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</si>
  <si>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</si>
  <si>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</si>
  <si>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</si>
  <si>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</si>
  <si>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</si>
  <si>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</si>
  <si>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</si>
  <si>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</si>
  <si>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</si>
  <si>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</si>
  <si>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</si>
  <si>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</si>
  <si>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</si>
  <si>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</si>
  <si>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</si>
  <si>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</si>
  <si>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</si>
  <si>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</si>
  <si>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</si>
  <si>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</si>
  <si>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</si>
  <si>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</si>
  <si>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</si>
  <si>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</si>
  <si>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</si>
  <si>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</si>
  <si>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</si>
  <si>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</si>
  <si>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</si>
  <si>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</si>
  <si>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</si>
  <si>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</si>
  <si>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</si>
  <si>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</si>
  <si>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</si>
  <si>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</si>
  <si>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</si>
  <si>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</si>
  <si>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</si>
  <si>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</si>
  <si>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</si>
  <si>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</si>
  <si>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</si>
  <si>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</si>
  <si>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</si>
  <si>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</si>
  <si>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</si>
  <si>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</si>
  <si>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</si>
  <si>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</si>
  <si>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</si>
  <si>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</si>
  <si>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</si>
  <si>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</si>
  <si>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</si>
  <si>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</si>
  <si>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</si>
  <si>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</si>
  <si>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</si>
  <si>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</si>
  <si>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</si>
  <si>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</si>
  <si>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</si>
  <si>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</si>
  <si>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</si>
  <si>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</si>
  <si>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</si>
  <si>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</si>
  <si>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</si>
  <si>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</si>
  <si>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</si>
  <si>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</si>
  <si>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</si>
  <si>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</si>
  <si>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</si>
  <si>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</si>
  <si>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</si>
  <si>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</si>
  <si>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</si>
  <si>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</si>
  <si>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</si>
  <si>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</si>
  <si>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</si>
  <si>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</si>
  <si>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</si>
  <si>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</si>
  <si>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</si>
  <si>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</si>
  <si>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</si>
  <si>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</si>
  <si>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</si>
  <si>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</si>
  <si>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</si>
  <si>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</si>
  <si>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</si>
  <si>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</si>
  <si>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</si>
  <si>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</si>
  <si>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</si>
  <si>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</si>
  <si>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</si>
  <si>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</si>
  <si>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</si>
  <si>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</si>
  <si>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</si>
  <si>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</si>
  <si>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</si>
  <si>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</si>
  <si>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</si>
  <si>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</si>
  <si>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</si>
  <si>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</si>
  <si>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</si>
  <si>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</si>
  <si>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</si>
  <si>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</si>
  <si>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</si>
  <si>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</si>
  <si>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</si>
  <si>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</si>
  <si>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</si>
  <si>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</si>
  <si>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</si>
  <si>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</si>
  <si>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</si>
  <si>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</si>
  <si>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</si>
  <si>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</si>
  <si>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</si>
  <si>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</si>
  <si>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</si>
  <si>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</si>
  <si>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</si>
  <si>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</si>
  <si>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</si>
  <si>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</si>
  <si>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</si>
  <si>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</si>
  <si>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</si>
  <si>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</si>
  <si>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</si>
  <si>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</si>
  <si>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</si>
  <si>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</si>
  <si>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</si>
  <si>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</si>
  <si>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</si>
  <si>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</si>
  <si>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</si>
  <si>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</si>
  <si>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</si>
  <si>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</si>
  <si>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</si>
  <si>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</si>
  <si>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</si>
  <si>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</si>
  <si>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</si>
  <si>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</si>
  <si>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</si>
  <si>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</si>
  <si>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</si>
  <si>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</si>
  <si>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</si>
  <si>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</si>
  <si>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</si>
  <si>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</si>
  <si>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</si>
  <si>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</si>
  <si>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</si>
  <si>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</si>
  <si>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</si>
  <si>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</si>
  <si>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</si>
  <si>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</si>
  <si>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</si>
  <si>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</si>
  <si>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</si>
  <si>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</si>
  <si>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</si>
  <si>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</si>
  <si>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</si>
  <si>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</si>
  <si>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</si>
  <si>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</si>
  <si>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</si>
  <si>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</si>
  <si>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</si>
  <si>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</si>
  <si>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</si>
  <si>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</si>
  <si>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</si>
  <si>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</si>
  <si>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</si>
  <si>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</si>
  <si>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</si>
  <si>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</si>
  <si>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</si>
  <si>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</si>
  <si>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</si>
  <si>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</si>
  <si>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</si>
  <si>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</si>
  <si>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</si>
  <si>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</si>
  <si>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</si>
  <si>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</si>
  <si>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</si>
  <si>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</si>
  <si>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</si>
  <si>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</si>
  <si>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</si>
  <si>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</si>
  <si>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</si>
  <si>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</si>
  <si>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</si>
  <si>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</si>
  <si>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</si>
  <si>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</si>
  <si>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</si>
  <si>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</si>
  <si>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</si>
  <si>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</si>
  <si>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</si>
  <si>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</si>
  <si>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</si>
  <si>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</si>
  <si>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</si>
  <si>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</si>
  <si>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</si>
  <si>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</si>
  <si>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</si>
  <si>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</si>
  <si>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</si>
  <si>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</si>
  <si>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</si>
  <si>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</si>
  <si>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</si>
  <si>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</si>
  <si>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</si>
  <si>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</si>
  <si>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</si>
  <si>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</si>
  <si>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</si>
  <si>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</si>
  <si>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</si>
  <si>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</si>
  <si>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</si>
  <si>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</si>
  <si>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</si>
  <si>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</si>
  <si>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</si>
  <si>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</si>
  <si>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</si>
  <si>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</si>
  <si>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</si>
  <si>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</si>
  <si>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</si>
  <si>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</si>
  <si>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</si>
  <si>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</si>
  <si>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</si>
  <si>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</si>
  <si>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</si>
  <si>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</si>
  <si>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</si>
  <si>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</si>
  <si>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</si>
  <si>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</si>
  <si>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</si>
  <si>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</si>
  <si>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</si>
  <si>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</si>
  <si>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</si>
  <si>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</si>
  <si>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</si>
  <si>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</si>
  <si>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</si>
  <si>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</si>
  <si>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</si>
  <si>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</si>
  <si>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</si>
  <si>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</si>
  <si>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</si>
  <si>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</si>
  <si>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</si>
  <si>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</si>
  <si>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</si>
  <si>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</si>
  <si>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</si>
  <si>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</si>
  <si>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</si>
  <si>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</si>
  <si>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</si>
  <si>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</si>
  <si>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</si>
  <si>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</si>
  <si>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</si>
  <si>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</si>
  <si>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</si>
  <si>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</si>
  <si>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</si>
  <si>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</si>
  <si>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</si>
  <si>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</si>
  <si>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</si>
  <si>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</si>
  <si>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</si>
  <si>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</si>
  <si>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</si>
  <si>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</si>
  <si>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</si>
  <si>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</si>
  <si>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</si>
  <si>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</si>
  <si>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</si>
  <si>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</si>
  <si>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</si>
  <si>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</si>
  <si>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</si>
  <si>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</si>
  <si>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</si>
  <si>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</si>
  <si>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</si>
  <si>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</si>
  <si>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</si>
  <si>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</si>
  <si>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</si>
  <si>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</si>
  <si>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</si>
  <si>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</si>
  <si>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</si>
  <si>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</si>
  <si>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</si>
  <si>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</si>
  <si>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</si>
  <si>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</si>
  <si>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</si>
  <si>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</si>
  <si>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</si>
  <si>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</si>
  <si>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</si>
  <si>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</si>
  <si>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</si>
  <si>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</si>
  <si>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</si>
  <si>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</si>
  <si>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</si>
  <si>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</si>
  <si>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</si>
  <si>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</si>
  <si>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</si>
  <si>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</si>
  <si>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</si>
  <si>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</si>
  <si>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</si>
  <si>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</si>
  <si>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</si>
  <si>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</si>
  <si>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</si>
  <si>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</si>
  <si>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</si>
  <si>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</si>
  <si>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</si>
  <si>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</si>
  <si>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</si>
  <si>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</si>
  <si>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</si>
  <si>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</si>
  <si>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</si>
  <si>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</si>
  <si>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</si>
  <si>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</si>
  <si>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</si>
  <si>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</si>
  <si>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</si>
  <si>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</si>
  <si>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</si>
  <si>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</si>
  <si>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</si>
  <si>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</si>
  <si>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</si>
  <si>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</si>
  <si>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</si>
  <si>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</si>
  <si>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</si>
  <si>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</si>
  <si>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</si>
  <si>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</si>
  <si>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</si>
  <si>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</si>
  <si>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</si>
  <si>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</si>
  <si>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</si>
  <si>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</si>
  <si>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</si>
  <si>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</si>
  <si>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</si>
  <si>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</si>
  <si>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</si>
  <si>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</si>
  <si>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</si>
  <si>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</si>
  <si>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</si>
  <si>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</si>
  <si>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</si>
  <si>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</si>
  <si>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</si>
  <si>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</si>
  <si>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</si>
  <si>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</si>
  <si>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</si>
  <si>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</si>
  <si>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</si>
  <si>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</si>
  <si>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</si>
  <si>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</si>
  <si>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</si>
  <si>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</si>
  <si>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</si>
  <si>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</si>
  <si>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</si>
  <si>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</si>
  <si>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</si>
  <si>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</si>
  <si>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</si>
  <si>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</si>
  <si>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</si>
  <si>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</si>
  <si>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</si>
  <si>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</si>
  <si>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</si>
  <si>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</si>
  <si>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</si>
  <si>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</si>
  <si>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</si>
  <si>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</si>
  <si>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</si>
  <si>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</si>
  <si>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</si>
  <si>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</si>
  <si>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</si>
  <si>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</si>
  <si>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</si>
  <si>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</si>
  <si>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</si>
  <si>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</si>
  <si>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</si>
  <si>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</si>
  <si>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</si>
  <si>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</si>
  <si>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</si>
  <si>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</si>
  <si>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</si>
  <si>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</si>
  <si>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</si>
  <si>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</si>
  <si>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</si>
  <si>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</si>
  <si>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</si>
  <si>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</si>
  <si>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</si>
  <si>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</si>
  <si>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</si>
  <si>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</si>
  <si>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</si>
  <si>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</si>
  <si>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</si>
  <si>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</si>
  <si>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</si>
  <si>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</si>
  <si>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</si>
  <si>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</si>
  <si>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</si>
  <si>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</si>
  <si>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</si>
  <si>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</si>
  <si>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</si>
  <si>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</si>
  <si>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</si>
  <si>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</si>
  <si>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</si>
  <si>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</si>
  <si>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</si>
  <si>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</si>
  <si>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</si>
  <si>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</si>
  <si>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</si>
  <si>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</si>
  <si>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</si>
  <si>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</si>
  <si>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</si>
  <si>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</si>
  <si>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</si>
  <si>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</si>
  <si>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</si>
  <si>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</si>
  <si>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</si>
  <si>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</si>
  <si>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</si>
  <si>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</si>
  <si>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</si>
  <si>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</si>
  <si>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</si>
  <si>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</si>
  <si>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</si>
  <si>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</si>
  <si>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</si>
  <si>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</si>
  <si>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</si>
  <si>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</si>
  <si>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</si>
  <si>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</si>
  <si>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</si>
  <si>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</si>
  <si>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</si>
  <si>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</si>
  <si>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</si>
  <si>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</si>
  <si>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</si>
  <si>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</si>
  <si>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</si>
  <si>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</si>
  <si>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</si>
  <si>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</si>
  <si>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</si>
  <si>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</si>
  <si>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</si>
  <si>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</si>
  <si>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</si>
  <si>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</si>
  <si>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</si>
  <si>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</si>
  <si>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</si>
  <si>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</si>
  <si>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</si>
  <si>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</si>
  <si>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</si>
  <si>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</si>
  <si>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</si>
  <si>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</si>
  <si>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</si>
  <si>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</si>
  <si>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</si>
  <si>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</si>
  <si>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</si>
  <si>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</si>
  <si>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</si>
  <si>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</si>
  <si>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</si>
  <si>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</si>
  <si>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</si>
  <si>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</si>
  <si>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</si>
  <si>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</si>
  <si>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</si>
  <si>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</si>
  <si>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</si>
  <si>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</si>
  <si>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</si>
  <si>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</si>
  <si>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</si>
  <si>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</si>
  <si>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</si>
  <si>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</si>
  <si>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</si>
  <si>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</si>
  <si>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</si>
  <si>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</si>
  <si>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</si>
  <si>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</si>
  <si>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</si>
  <si>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</si>
  <si>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</si>
  <si>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</si>
  <si>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</si>
  <si>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</si>
  <si>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</si>
  <si>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</si>
  <si>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</si>
  <si>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</si>
  <si>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</si>
  <si>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</si>
  <si>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</si>
  <si>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</si>
  <si>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</si>
  <si>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</si>
  <si>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</si>
  <si>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</si>
  <si>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</si>
  <si>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</si>
  <si>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</si>
  <si>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</si>
  <si>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</si>
  <si>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</si>
  <si>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</si>
  <si>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</si>
  <si>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</si>
  <si>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</si>
  <si>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</si>
  <si>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</si>
  <si>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</si>
  <si>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</si>
  <si>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</si>
  <si>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</si>
  <si>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</si>
  <si>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</si>
  <si>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</si>
  <si>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</si>
  <si>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</si>
  <si>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</si>
  <si>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</si>
  <si>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</si>
  <si>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</si>
  <si>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</si>
  <si>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</si>
  <si>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</si>
  <si>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</si>
  <si>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</si>
  <si>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</si>
  <si>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</si>
  <si>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</si>
  <si>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</si>
  <si>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</si>
  <si>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</si>
  <si>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</si>
  <si>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</si>
  <si>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</si>
  <si>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</si>
  <si>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</si>
  <si>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</si>
  <si>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</si>
  <si>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</si>
  <si>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</si>
  <si>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</si>
  <si>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</si>
  <si>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</si>
  <si>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</si>
  <si>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</si>
  <si>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</si>
  <si>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</si>
  <si>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</si>
  <si>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</si>
  <si>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</si>
  <si>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</si>
  <si>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</si>
  <si>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</si>
  <si>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</si>
  <si>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</si>
  <si>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</si>
  <si>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</si>
  <si>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</si>
  <si>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</si>
  <si>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</si>
  <si>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</si>
  <si>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</si>
  <si>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</si>
  <si>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</si>
  <si>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</si>
  <si>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</si>
  <si>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</si>
  <si>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</si>
  <si>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</si>
  <si>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</si>
  <si>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</si>
  <si>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</si>
  <si>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</si>
  <si>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</si>
  <si>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</si>
  <si>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</si>
  <si>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</si>
  <si>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</si>
  <si>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</si>
  <si>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</si>
  <si>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</si>
  <si>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</si>
  <si>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</si>
  <si>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</si>
  <si>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</si>
  <si>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</si>
  <si>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</si>
  <si>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</si>
  <si>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</si>
  <si>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</si>
  <si>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</si>
  <si>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</si>
  <si>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</si>
  <si>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</si>
  <si>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</si>
  <si>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</si>
  <si>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</si>
  <si>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</si>
  <si>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</si>
  <si>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</si>
  <si>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</si>
  <si>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</si>
  <si>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</si>
  <si>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</si>
  <si>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</si>
  <si>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</si>
  <si>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</si>
  <si>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</si>
  <si>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</si>
  <si>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</si>
  <si>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</si>
  <si>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</si>
  <si>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</si>
  <si>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</si>
  <si>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</si>
  <si>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</si>
  <si>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</si>
  <si>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</si>
  <si>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</si>
  <si>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</si>
  <si>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</si>
  <si>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</si>
  <si>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</si>
  <si>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</si>
  <si>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</si>
  <si>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</si>
  <si>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</si>
  <si>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</si>
  <si>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</si>
  <si>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</si>
  <si>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</si>
  <si>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</si>
  <si>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</si>
  <si>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</si>
  <si>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</si>
  <si>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</si>
  <si>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</si>
  <si>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</si>
  <si>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</si>
  <si>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</si>
  <si>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</si>
  <si>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</si>
  <si>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</si>
  <si>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</si>
  <si>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</si>
  <si>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</si>
  <si>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</si>
  <si>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</si>
  <si>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</si>
  <si>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</si>
  <si>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</si>
  <si>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</si>
  <si>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</si>
  <si>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</si>
  <si>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</si>
  <si>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</si>
  <si>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</si>
  <si>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</si>
  <si>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</si>
  <si>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</si>
  <si>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</si>
  <si>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</si>
  <si>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</si>
  <si>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</si>
  <si>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</si>
  <si>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</si>
  <si>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</si>
  <si>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</si>
  <si>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</si>
  <si>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</si>
  <si>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</si>
  <si>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</si>
  <si>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</si>
  <si>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</si>
  <si>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</si>
  <si>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</si>
  <si>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</si>
  <si>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</si>
  <si>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</si>
  <si>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</si>
  <si>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</si>
  <si>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</si>
  <si>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</si>
  <si>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</si>
  <si>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</si>
  <si>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</si>
  <si>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</si>
  <si>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</si>
  <si>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</si>
  <si>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</si>
  <si>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</si>
  <si>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</si>
  <si>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</si>
  <si>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</si>
  <si>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</si>
  <si>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</si>
  <si>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</si>
  <si>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</si>
  <si>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</si>
  <si>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</si>
  <si>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</si>
  <si>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</si>
  <si>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</si>
  <si>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</si>
  <si>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</si>
  <si>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</si>
  <si>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</si>
  <si>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</si>
  <si>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</si>
  <si>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</si>
  <si>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</si>
  <si>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</si>
  <si>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</si>
  <si>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</si>
  <si>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</si>
  <si>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</si>
  <si>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</si>
  <si>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</si>
  <si>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</si>
  <si>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</si>
  <si>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</si>
  <si>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</si>
  <si>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</si>
  <si>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</si>
  <si>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</si>
  <si>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</si>
  <si>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</si>
  <si>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</si>
  <si>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</si>
  <si>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</si>
  <si>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</si>
  <si>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</si>
  <si>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</si>
  <si>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</si>
  <si>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</si>
  <si>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</si>
  <si>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</si>
  <si>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</si>
  <si>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</si>
  <si>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</si>
  <si>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</si>
  <si>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</si>
  <si>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</si>
  <si>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</si>
  <si>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</si>
  <si>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</si>
  <si>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</si>
  <si>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</si>
  <si>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</si>
  <si>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</si>
  <si>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</si>
  <si>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</si>
  <si>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</si>
  <si>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</si>
  <si>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</si>
  <si>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</si>
  <si>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</si>
  <si>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</si>
  <si>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</si>
  <si>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</si>
  <si>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</si>
  <si>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</si>
  <si>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</si>
  <si>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</si>
  <si>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</si>
  <si>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</si>
  <si>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</si>
  <si>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</si>
  <si>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</si>
  <si>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</si>
  <si>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</si>
  <si>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</si>
  <si>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</si>
  <si>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</si>
  <si>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</si>
  <si>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</si>
  <si>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</si>
  <si>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</si>
  <si>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</si>
  <si>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</si>
  <si>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</si>
  <si>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</si>
  <si>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</si>
  <si>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</si>
  <si>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</si>
  <si>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</si>
  <si>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</si>
  <si>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</si>
  <si>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</si>
  <si>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</si>
  <si>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</si>
  <si>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</si>
  <si>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</si>
  <si>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</si>
  <si>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</si>
  <si>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</si>
  <si>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</si>
  <si>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</si>
  <si>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</si>
  <si>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</si>
  <si>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</si>
  <si>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</si>
  <si>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</si>
  <si>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</si>
  <si>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</si>
  <si>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</si>
  <si>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</si>
  <si>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</si>
  <si>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</si>
  <si>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</si>
  <si>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</si>
  <si>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</si>
  <si>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</si>
  <si>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</si>
  <si>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</si>
  <si>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</si>
  <si>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</si>
  <si>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</si>
  <si>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</si>
  <si>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</si>
  <si>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</si>
  <si>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</si>
  <si>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</si>
  <si>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</si>
  <si>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</si>
  <si>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</si>
  <si>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</si>
  <si>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</si>
  <si>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</si>
  <si>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</si>
  <si>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</si>
  <si>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</si>
  <si>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</si>
  <si>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</si>
  <si>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</si>
  <si>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</si>
  <si>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</si>
  <si>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</si>
  <si>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</si>
  <si>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</si>
  <si>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</si>
  <si>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</si>
  <si>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</si>
  <si>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</si>
  <si>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</si>
  <si>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</si>
  <si>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</si>
  <si>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</si>
  <si>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</si>
  <si>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</si>
  <si>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</si>
  <si>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</si>
  <si>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</si>
  <si>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</si>
  <si>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</si>
  <si>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</si>
  <si>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</si>
  <si>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</si>
  <si>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</si>
  <si>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</si>
  <si>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</si>
  <si>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</si>
  <si>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</si>
  <si>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</si>
  <si>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</si>
  <si>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</si>
  <si>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</si>
  <si>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</si>
  <si>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</si>
  <si>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</si>
  <si>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</si>
  <si>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</si>
  <si>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</si>
  <si>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</si>
  <si>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</si>
  <si>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</si>
  <si>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</si>
  <si>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</si>
  <si>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</si>
  <si>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</si>
  <si>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</si>
  <si>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</si>
  <si>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</si>
  <si>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</si>
  <si>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</si>
  <si>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</si>
  <si>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</si>
  <si>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</si>
  <si>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</si>
  <si>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</si>
  <si>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</si>
  <si>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</si>
  <si>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</si>
  <si>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</si>
  <si>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</si>
  <si>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</si>
  <si>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</si>
  <si>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</si>
  <si>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</si>
  <si>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</si>
  <si>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</si>
  <si>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</si>
  <si>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</si>
  <si>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</si>
  <si>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</si>
  <si>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</si>
  <si>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</si>
  <si>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</si>
  <si>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</si>
  <si>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</si>
  <si>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</si>
  <si>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</si>
  <si>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</si>
  <si>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</si>
  <si>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</si>
  <si>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</si>
  <si>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</si>
  <si>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</si>
  <si>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</si>
  <si>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</si>
  <si>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</si>
  <si>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</si>
  <si>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</si>
  <si>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</si>
  <si>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</si>
  <si>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</si>
  <si>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</si>
  <si>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</si>
  <si>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</si>
  <si>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</si>
  <si>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</si>
  <si>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</si>
  <si>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</si>
  <si>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</si>
  <si>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</si>
  <si>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</si>
  <si>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</si>
  <si>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</si>
  <si>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</si>
  <si>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</si>
  <si>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</si>
  <si>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</si>
  <si>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</si>
  <si>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</si>
  <si>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</si>
  <si>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</si>
  <si>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</si>
  <si>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</si>
  <si>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</si>
  <si>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</si>
  <si>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</si>
  <si>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</si>
  <si>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</si>
  <si>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</si>
  <si>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</si>
  <si>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</si>
  <si>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</si>
  <si>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</si>
  <si>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</si>
  <si>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</si>
  <si>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</si>
  <si>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</si>
  <si>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</si>
  <si>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</si>
  <si>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</si>
  <si>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</si>
  <si>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</si>
  <si>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</si>
  <si>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</si>
  <si>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</si>
  <si>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</si>
  <si>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</si>
  <si>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</si>
  <si>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</si>
  <si>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</si>
  <si>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</si>
  <si>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</si>
  <si>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</si>
  <si>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</si>
  <si>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</si>
  <si>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</si>
  <si>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</si>
  <si>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</si>
  <si>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</si>
  <si>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</si>
  <si>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</si>
  <si>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</si>
  <si>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</si>
  <si>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</si>
  <si>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</si>
  <si>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</si>
  <si>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</si>
  <si>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</si>
  <si>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</si>
  <si>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</si>
  <si>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</si>
  <si>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</si>
  <si>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</si>
  <si>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</si>
  <si>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</si>
  <si>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</si>
  <si>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</si>
  <si>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</si>
  <si>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</si>
  <si>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</si>
  <si>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</si>
  <si>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</si>
  <si>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</si>
  <si>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</si>
  <si>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</si>
  <si>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</si>
  <si>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</si>
  <si>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</si>
  <si>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</si>
  <si>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</si>
  <si>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</si>
  <si>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</si>
  <si>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</si>
  <si>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</si>
  <si>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</si>
  <si>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</si>
  <si>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</si>
  <si>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</si>
  <si>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</si>
  <si>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</si>
  <si>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</si>
  <si>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</si>
  <si>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</si>
  <si>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</si>
  <si>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</si>
  <si>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</si>
  <si>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</si>
  <si>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</si>
  <si>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</si>
  <si>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</si>
  <si>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</si>
  <si>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</si>
  <si>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</si>
  <si>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</si>
  <si>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</si>
  <si>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</si>
  <si>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</si>
  <si>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</si>
  <si>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</si>
  <si>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</si>
  <si>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</si>
  <si>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</si>
  <si>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</si>
  <si>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</si>
  <si>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</si>
  <si>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</si>
  <si>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</si>
  <si>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</si>
  <si>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</si>
  <si>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</si>
  <si>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</si>
  <si>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</si>
  <si>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</si>
  <si>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</si>
  <si>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</si>
  <si>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</si>
  <si>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</si>
  <si>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</si>
  <si>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</si>
  <si>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</si>
  <si>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</si>
  <si>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</si>
  <si>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</si>
  <si>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</si>
  <si>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</si>
  <si>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</si>
  <si>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</si>
  <si>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</si>
  <si>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</si>
  <si>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</si>
  <si>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</si>
  <si>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</si>
  <si>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</si>
  <si>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</si>
  <si>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</si>
  <si>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</si>
  <si>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</si>
  <si>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</si>
  <si>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</si>
  <si>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</si>
  <si>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</si>
  <si>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</si>
  <si>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</si>
  <si>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</si>
  <si>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</si>
  <si>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</si>
  <si>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</si>
  <si>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</si>
  <si>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</si>
  <si>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</si>
  <si>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</si>
  <si>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</si>
  <si>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</si>
  <si>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</si>
  <si>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</si>
  <si>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</si>
  <si>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</si>
  <si>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</si>
  <si>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</si>
  <si>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</si>
  <si>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</si>
  <si>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</si>
  <si>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</si>
  <si>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</si>
  <si>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</si>
  <si>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</si>
  <si>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</si>
  <si>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</si>
  <si>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</si>
  <si>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</si>
  <si>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</si>
  <si>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</si>
  <si>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</si>
  <si>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</si>
  <si>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</si>
  <si>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</si>
  <si>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</si>
  <si>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</si>
  <si>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</si>
  <si>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</si>
  <si>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</si>
  <si>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</si>
  <si>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</si>
  <si>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</si>
  <si>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</si>
  <si>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</si>
  <si>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</si>
  <si>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</si>
  <si>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</si>
  <si>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</si>
  <si>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</si>
  <si>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</si>
  <si>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</si>
  <si>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</si>
  <si>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</si>
  <si>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</si>
  <si>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</si>
  <si>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</si>
  <si>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</si>
  <si>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</si>
  <si>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</si>
  <si>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</si>
  <si>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</si>
  <si>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</si>
  <si>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</si>
  <si>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</si>
  <si>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</si>
  <si>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</si>
  <si>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</si>
  <si>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</si>
  <si>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</si>
  <si>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</si>
  <si>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</si>
  <si>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</si>
  <si>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</si>
  <si>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</si>
  <si>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</si>
  <si>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</si>
  <si>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</si>
  <si>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</si>
  <si>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</si>
  <si>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</si>
  <si>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</si>
  <si>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</si>
  <si>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</si>
  <si>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</si>
  <si>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</si>
  <si>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</si>
  <si>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</si>
  <si>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</si>
  <si>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</si>
  <si>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</si>
  <si>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</si>
  <si>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</si>
  <si>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</si>
  <si>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</si>
  <si>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</si>
  <si>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</si>
  <si>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</si>
  <si>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</si>
  <si>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</si>
  <si>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</si>
  <si>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</si>
  <si>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</si>
  <si>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</si>
  <si>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</si>
  <si>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</si>
  <si>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</si>
  <si>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</si>
  <si>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</si>
  <si>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</si>
  <si>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</si>
  <si>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</si>
  <si>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</si>
  <si>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</si>
  <si>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</si>
  <si>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</si>
  <si>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</si>
  <si>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</si>
  <si>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</si>
  <si>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</si>
  <si>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</si>
  <si>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</si>
  <si>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</si>
  <si>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</si>
  <si>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</si>
  <si>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</si>
  <si>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</si>
  <si>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</si>
  <si>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</si>
  <si>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</si>
  <si>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</si>
  <si>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</si>
  <si>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</si>
  <si>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</si>
  <si>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</si>
  <si>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</si>
  <si>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</si>
  <si>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</si>
  <si>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</si>
  <si>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</si>
  <si>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</si>
  <si>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</si>
  <si>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</si>
  <si>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</si>
  <si>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</si>
  <si>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</si>
  <si>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</si>
  <si>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</si>
  <si>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</si>
  <si>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</si>
  <si>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</si>
  <si>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</si>
  <si>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</si>
  <si>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</si>
  <si>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</si>
  <si>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</si>
  <si>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</si>
  <si>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</si>
  <si>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</si>
  <si>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</si>
  <si>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</si>
  <si>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</si>
  <si>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</si>
  <si>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</si>
  <si>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</si>
  <si>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</si>
  <si>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</si>
  <si>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</si>
  <si>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</si>
  <si>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</si>
  <si>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</si>
  <si>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</si>
  <si>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</si>
  <si>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</si>
  <si>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</si>
  <si>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</si>
  <si>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</si>
  <si>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</si>
  <si>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</si>
  <si>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</si>
  <si>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</si>
  <si>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</si>
  <si>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</si>
  <si>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</si>
  <si>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</si>
  <si>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</si>
  <si>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</si>
  <si>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</si>
  <si>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</si>
  <si>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</si>
  <si>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</si>
  <si>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</si>
  <si>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</si>
  <si>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</si>
  <si>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</si>
  <si>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</si>
  <si>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</si>
  <si>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</si>
  <si>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</si>
  <si>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</si>
  <si>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</si>
  <si>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</si>
  <si>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</si>
  <si>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</si>
  <si>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</si>
  <si>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</si>
  <si>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</si>
  <si>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</si>
  <si>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</si>
  <si>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</si>
  <si>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</si>
  <si>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</si>
  <si>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</si>
  <si>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</si>
  <si>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</si>
  <si>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</si>
  <si>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</si>
  <si>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</si>
  <si>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</si>
  <si>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</si>
  <si>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</si>
  <si>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</si>
  <si>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</si>
  <si>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</si>
  <si>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</si>
  <si>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</si>
  <si>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</si>
  <si>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</si>
  <si>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</si>
  <si>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</si>
  <si>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</si>
  <si>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</si>
  <si>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</si>
  <si>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</si>
  <si>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</si>
  <si>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</si>
  <si>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</si>
  <si>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</si>
  <si>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</si>
  <si>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</si>
  <si>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</si>
  <si>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</si>
  <si>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</si>
  <si>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</si>
  <si>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</si>
  <si>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</si>
  <si>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</si>
  <si>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</si>
  <si>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</si>
  <si>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</si>
  <si>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</si>
  <si>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</si>
  <si>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</si>
  <si>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</si>
  <si>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</si>
  <si>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</si>
  <si>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</si>
  <si>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</si>
  <si>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</si>
  <si>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</si>
  <si>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</si>
  <si>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</si>
  <si>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</si>
  <si>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</si>
  <si>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</si>
  <si>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</si>
  <si>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</si>
  <si>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</si>
  <si>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</si>
  <si>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</si>
  <si>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</si>
  <si>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</si>
  <si>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</si>
  <si>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</si>
  <si>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</si>
  <si>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</si>
  <si>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</si>
  <si>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</si>
  <si>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</si>
  <si>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</si>
  <si>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</si>
  <si>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</si>
  <si>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</si>
  <si>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</si>
  <si>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</si>
  <si>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</si>
  <si>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</si>
  <si>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</si>
  <si>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</si>
  <si>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</si>
  <si>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</si>
  <si>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</si>
  <si>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</si>
  <si>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</si>
  <si>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</si>
  <si>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</si>
  <si>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</si>
  <si>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</si>
  <si>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</si>
  <si>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</si>
  <si>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</si>
  <si>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</si>
  <si>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</si>
  <si>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</si>
  <si>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</si>
  <si>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</si>
  <si>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</si>
  <si>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</si>
  <si>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</si>
  <si>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</si>
  <si>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</si>
  <si>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</si>
  <si>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</si>
  <si>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</si>
  <si>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</si>
  <si>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</si>
  <si>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</si>
  <si>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</si>
  <si>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</si>
  <si>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</si>
  <si>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</si>
  <si>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</si>
  <si>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</si>
  <si>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</si>
  <si>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</si>
  <si>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</si>
  <si>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</si>
  <si>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</si>
  <si>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</si>
  <si>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</si>
  <si>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</si>
  <si>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</si>
  <si>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</si>
  <si>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</si>
  <si>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</si>
  <si>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</si>
  <si>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</si>
  <si>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</si>
  <si>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</si>
  <si>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</si>
  <si>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</si>
  <si>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</si>
  <si>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</si>
  <si>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</si>
  <si>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</si>
  <si>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</si>
  <si>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</si>
  <si>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</si>
  <si>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</si>
  <si>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</si>
  <si>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</si>
  <si>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</si>
  <si>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</si>
  <si>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</si>
  <si>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</si>
  <si>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</si>
  <si>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</si>
  <si>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</si>
  <si>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</si>
  <si>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</si>
  <si>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</si>
  <si>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</si>
  <si>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</si>
  <si>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</si>
  <si>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</si>
  <si>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</si>
  <si>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</si>
  <si>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</si>
  <si>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</si>
  <si>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</si>
  <si>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</si>
  <si>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</si>
  <si>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</si>
  <si>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</si>
  <si>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</si>
  <si>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</si>
  <si>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</si>
  <si>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</si>
  <si>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</si>
  <si>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</si>
  <si>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</si>
  <si>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</si>
  <si>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</si>
  <si>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</si>
  <si>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</si>
  <si>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</si>
  <si>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</si>
  <si>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</si>
  <si>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</si>
  <si>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</si>
  <si>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</si>
  <si>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</si>
  <si>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</si>
  <si>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</si>
  <si>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</si>
  <si>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</si>
  <si>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</si>
  <si>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</si>
  <si>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</si>
  <si>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</si>
  <si>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</si>
  <si>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</si>
  <si>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</si>
  <si>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</si>
  <si>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</si>
  <si>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</si>
  <si>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</si>
  <si>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</si>
  <si>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</si>
  <si>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</si>
  <si>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</si>
  <si>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</si>
  <si>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</si>
  <si>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</si>
  <si>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</si>
  <si>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</si>
  <si>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</si>
  <si>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</si>
  <si>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</si>
  <si>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</si>
  <si>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</si>
  <si>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</si>
  <si>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</si>
  <si>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</si>
  <si>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</si>
  <si>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</si>
  <si>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</si>
  <si>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</si>
  <si>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</si>
  <si>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</si>
  <si>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</si>
  <si>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</si>
  <si>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</si>
  <si>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</si>
  <si>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</si>
  <si>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</si>
  <si>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</si>
  <si>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</si>
  <si>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</si>
  <si>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</si>
  <si>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</si>
  <si>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</si>
  <si>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</si>
  <si>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</si>
  <si>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</si>
  <si>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</si>
  <si>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</si>
  <si>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</si>
  <si>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</si>
  <si>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</si>
  <si>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</si>
  <si>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</si>
  <si>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</si>
  <si>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</si>
  <si>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</si>
  <si>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</si>
  <si>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</si>
  <si>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</si>
  <si>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</si>
  <si>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</si>
  <si>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</si>
  <si>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</si>
  <si>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</si>
  <si>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</si>
  <si>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</si>
  <si>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</si>
  <si>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</si>
  <si>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</si>
  <si>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</si>
  <si>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</si>
  <si>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</si>
  <si>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</si>
  <si>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</si>
  <si>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</si>
  <si>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</si>
  <si>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</si>
  <si>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</si>
  <si>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</si>
  <si>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</si>
  <si>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</si>
  <si>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</si>
  <si>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</si>
  <si>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</si>
  <si>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</si>
  <si>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</si>
  <si>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</si>
  <si>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</si>
  <si>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</si>
  <si>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</si>
  <si>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</si>
  <si>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</si>
  <si>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</si>
  <si>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</si>
  <si>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</si>
  <si>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</si>
  <si>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</si>
  <si>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</si>
  <si>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</si>
  <si>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</si>
  <si>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</si>
  <si>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</si>
  <si>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</si>
  <si>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</si>
  <si>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</si>
  <si>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</si>
  <si>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</si>
  <si>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</si>
  <si>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</si>
  <si>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</si>
  <si>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</si>
  <si>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</si>
  <si>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</si>
  <si>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</si>
  <si>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</si>
  <si>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</si>
  <si>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</si>
  <si>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</si>
  <si>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</si>
  <si>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</si>
  <si>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</si>
  <si>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</si>
  <si>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</si>
  <si>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</si>
  <si>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</si>
  <si>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</si>
  <si>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</si>
  <si>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</si>
  <si>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</si>
  <si>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</si>
  <si>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</si>
  <si>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</si>
  <si>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</si>
  <si>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</si>
  <si>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</si>
  <si>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</si>
  <si>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</si>
  <si>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Column Labels</t>
  </si>
  <si>
    <t>Grand Total</t>
  </si>
  <si>
    <t>Row Labels</t>
  </si>
  <si>
    <t>Count of state</t>
  </si>
  <si>
    <t>Date Ended Conversion</t>
  </si>
  <si>
    <t>Date Created Conversion</t>
  </si>
  <si>
    <t>May</t>
  </si>
  <si>
    <t>Jul</t>
  </si>
  <si>
    <t>Aug</t>
  </si>
  <si>
    <t>Sep</t>
  </si>
  <si>
    <t>Oct</t>
  </si>
  <si>
    <t>Nov</t>
  </si>
  <si>
    <t>Jan</t>
  </si>
  <si>
    <t>Feb</t>
  </si>
  <si>
    <t>Mar</t>
  </si>
  <si>
    <t>Apr</t>
  </si>
  <si>
    <t>Jun</t>
  </si>
  <si>
    <t>Dec</t>
  </si>
  <si>
    <t>Years</t>
  </si>
  <si>
    <t>nb days active</t>
  </si>
  <si>
    <t>Goal</t>
  </si>
  <si>
    <t>Number failed</t>
  </si>
  <si>
    <t>Number Canceled</t>
  </si>
  <si>
    <t>Percentage Succesful</t>
  </si>
  <si>
    <t>Percentage Failed</t>
  </si>
  <si>
    <t>Percentage Canceled</t>
  </si>
  <si>
    <t>1000 to 4999</t>
  </si>
  <si>
    <t>Less Than 1000</t>
  </si>
  <si>
    <t>5000 to 9999</t>
  </si>
  <si>
    <t>10000 to 14999</t>
  </si>
  <si>
    <t>15000 to 19999</t>
  </si>
  <si>
    <t>20000 to 24999</t>
  </si>
  <si>
    <t>25000 to 29999</t>
  </si>
  <si>
    <t>30000 to 34999</t>
  </si>
  <si>
    <t>35000 to 39999</t>
  </si>
  <si>
    <t>45000 to 49999</t>
  </si>
  <si>
    <t>40000 to 44999</t>
  </si>
  <si>
    <t>Number Successful</t>
  </si>
  <si>
    <t>Total Projects</t>
  </si>
  <si>
    <t>Greater than or equal to 50000</t>
  </si>
  <si>
    <t>Conclusions about kickstarter campaigns given the provided data:</t>
  </si>
  <si>
    <r>
      <t>1.</t>
    </r>
    <r>
      <rPr>
        <sz val="7"/>
        <color theme="1"/>
        <rFont val="Times New Roman"/>
        <family val="1"/>
      </rPr>
      <t xml:space="preserve">       </t>
    </r>
    <r>
      <rPr>
        <sz val="11"/>
        <color theme="1"/>
        <rFont val="Calibri"/>
        <family val="2"/>
        <scheme val="minor"/>
      </rPr>
      <t>Worldwide music campaigns were more likely to be successful than food campaigns.</t>
    </r>
  </si>
  <si>
    <r>
      <t>2.</t>
    </r>
    <r>
      <rPr>
        <sz val="7"/>
        <color theme="1"/>
        <rFont val="Times New Roman"/>
        <family val="1"/>
      </rPr>
      <t xml:space="preserve">       </t>
    </r>
    <r>
      <rPr>
        <sz val="11"/>
        <color theme="1"/>
        <rFont val="Calibri"/>
        <family val="2"/>
        <scheme val="minor"/>
      </rPr>
      <t xml:space="preserve"> Compared to other type of campaigns, technology campaigns were cancelled more often. Exception this are journalism campaigns, the number of this type of campaigns were low and they were always canceled.</t>
    </r>
  </si>
  <si>
    <r>
      <t>3.</t>
    </r>
    <r>
      <rPr>
        <sz val="7"/>
        <color theme="1"/>
        <rFont val="Times New Roman"/>
        <family val="1"/>
      </rPr>
      <t xml:space="preserve">       </t>
    </r>
    <r>
      <rPr>
        <sz val="11"/>
        <color theme="1"/>
        <rFont val="Calibri"/>
        <family val="2"/>
        <scheme val="minor"/>
      </rPr>
      <t>The number of the sub-category plays campaigns was large</t>
    </r>
  </si>
  <si>
    <t>Limitations of the dataset:</t>
  </si>
  <si>
    <r>
      <t>1.</t>
    </r>
    <r>
      <rPr>
        <sz val="7"/>
        <color theme="1"/>
        <rFont val="Times New Roman"/>
        <family val="1"/>
      </rPr>
      <t xml:space="preserve">       </t>
    </r>
    <r>
      <rPr>
        <sz val="11"/>
        <color theme="1"/>
        <rFont val="Calibri"/>
        <family val="2"/>
        <scheme val="minor"/>
      </rPr>
      <t>The data set includes ‘live’ projects, which have passed the deadline and should be re-grouped in canceled, failed or successful.</t>
    </r>
  </si>
  <si>
    <r>
      <t>2.</t>
    </r>
    <r>
      <rPr>
        <sz val="7"/>
        <color theme="1"/>
        <rFont val="Times New Roman"/>
        <family val="1"/>
      </rPr>
      <t xml:space="preserve">       </t>
    </r>
    <r>
      <rPr>
        <sz val="11"/>
        <color theme="1"/>
        <rFont val="Calibri"/>
        <family val="2"/>
        <scheme val="minor"/>
      </rPr>
      <t>This dataset only shows 4000 campaigns while there are many more campaigns launched on Kickstarter, the data might not show the correct trends.</t>
    </r>
  </si>
  <si>
    <t>Other possible tables/graphs:</t>
  </si>
  <si>
    <r>
      <t>1.</t>
    </r>
    <r>
      <rPr>
        <sz val="7"/>
        <color theme="1"/>
        <rFont val="Times New Roman"/>
        <family val="1"/>
      </rPr>
      <t xml:space="preserve">       </t>
    </r>
    <r>
      <rPr>
        <sz val="11"/>
        <color theme="1"/>
        <rFont val="Calibri"/>
        <family val="2"/>
        <scheme val="minor"/>
      </rPr>
      <t>You could compare the average donation with the different countries or category of campaign.</t>
    </r>
  </si>
  <si>
    <r>
      <t>2.</t>
    </r>
    <r>
      <rPr>
        <sz val="7"/>
        <color theme="1"/>
        <rFont val="Times New Roman"/>
        <family val="1"/>
      </rPr>
      <t xml:space="preserve">       </t>
    </r>
    <r>
      <rPr>
        <sz val="11"/>
        <color theme="1"/>
        <rFont val="Calibri"/>
        <family val="2"/>
        <scheme val="minor"/>
      </rPr>
      <t>You could compare the date of creation with the deadline and see if you can find a correlation between the time the project was live and the success or failure of a campaign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</si>
</sst>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3" x14ac:knownFonts="1">
    <font>
      <sz val="11"/>
      <color theme="1"/>
      <name val="Calibri"/>
      <family val="2"/>
      <scheme val="minor"/>
    </font>
    <font>
      <b/>
      <sz val="11"/>
      <color theme="1"/>
      <name val="Calibri"/>
      <family val="2"/>
      <scheme val="minor"/>
    </font>
    <font>
      <sz val="7"/>
      <color theme="1"/>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0" applyNumberFormat="1"/>
    <xf numFmtId="164" fontId="0" fillId="0" borderId="0" xfId="0" applyNumberFormat="1"/>
    <xf numFmtId="0" fontId="0" fillId="0" borderId="0" xfId="0" applyNumberFormat="1"/>
    <xf numFmtId="1" fontId="0" fillId="0" borderId="0" xfId="0" applyNumberFormat="1"/>
    <xf numFmtId="1" fontId="0" fillId="0" borderId="0" xfId="0" applyNumberFormat="1" applyAlignment="1">
      <alignment horizontal="center"/>
    </xf>
    <xf numFmtId="0" fontId="0" fillId="0" borderId="0" xfId="0" pivotButton="1"/>
    <xf numFmtId="0" fontId="0" fillId="0" borderId="0" xfId="0" applyAlignment="1">
      <alignment horizontal="left"/>
    </xf>
    <xf numFmtId="14" fontId="0" fillId="0" borderId="0" xfId="0" applyNumberFormat="1"/>
    <xf numFmtId="14" fontId="0" fillId="0" borderId="0" xfId="0" applyNumberFormat="1" applyAlignment="1">
      <alignment horizontal="left"/>
    </xf>
    <xf numFmtId="0" fontId="1" fillId="0" borderId="0" xfId="0" applyFont="1"/>
    <xf numFmtId="0" fontId="0" fillId="0" borderId="0" xfId="0" applyAlignment="1">
      <alignment vertical="center"/>
    </xf>
    <xf numFmtId="0" fontId="0" fillId="0" borderId="0" xfId="0" applyAlignment="1">
      <alignment horizontal="left" vertical="center" indent="4"/>
    </xf>
  </cellXfs>
  <cellStyles count="1">
    <cellStyle name="Normal" xfId="0" builtinId="0"/>
  </cellStyles>
  <dxfs count="6">
    <dxf>
      <numFmt numFmtId="0" formatCode="General"/>
    </dxf>
    <dxf>
      <numFmt numFmtId="1" formatCode="0"/>
    </dxf>
    <dxf>
      <font>
        <color auto="1"/>
      </font>
      <fill>
        <patternFill patternType="solid">
          <fgColor theme="9"/>
          <bgColor theme="9"/>
        </patternFill>
      </fill>
    </dxf>
    <dxf>
      <fill>
        <patternFill patternType="solid">
          <bgColor theme="0" tint="-0.34998626667073579"/>
        </patternFill>
      </fill>
    </dxf>
    <dxf>
      <fill>
        <patternFill>
          <bgColor rgb="FFFF00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[Maaike Rutten_Assignment KickStart 11.28.2018.xlsx]State per category&amp;country!PivotTable1</c:name>
    <c:fmtId val="7"/>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'State per category&amp;country'!$B$4:$B$5</c:f>
              <c:strCache>
                <c:ptCount val="1"/>
                <c:pt idx="0">
                  <c:v>canceled</c:v>
                </c:pt>
              </c:strCache>
            </c:strRef>
          </c:tx>
          <c:spPr>
            <a:solidFill>
              <a:schemeClr val="accent1"/>
            </a:solidFill>
            <a:ln>
              <a:noFill/>
            </a:ln>
            <a:effectLst/>
          </c:spPr>
          <c:invertIfNegative val="0"/>
          <c:cat>
            <c:strRef>
              <c:f>'State per category&amp;country'!$A$6:$A$15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per category&amp;country'!$B$6:$B$15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F85F-47FB-A2DF-F72EFBF0CD6D}"/>
            </c:ext>
          </c:extLst>
        </c:ser>
        <c:ser>
          <c:idx val="1"/>
          <c:order val="1"/>
          <c:tx>
            <c:strRef>
              <c:f>'State per category&amp;country'!$C$4:$C$5</c:f>
              <c:strCache>
                <c:ptCount val="1"/>
                <c:pt idx="0">
                  <c:v>failed</c:v>
                </c:pt>
              </c:strCache>
            </c:strRef>
          </c:tx>
          <c:spPr>
            <a:solidFill>
              <a:schemeClr val="accent2"/>
            </a:solidFill>
            <a:ln>
              <a:noFill/>
            </a:ln>
            <a:effectLst/>
          </c:spPr>
          <c:invertIfNegative val="0"/>
          <c:cat>
            <c:strRef>
              <c:f>'State per category&amp;country'!$A$6:$A$15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per category&amp;country'!$C$6:$C$15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85F-47FB-A2DF-F72EFBF0CD6D}"/>
            </c:ext>
          </c:extLst>
        </c:ser>
        <c:ser>
          <c:idx val="2"/>
          <c:order val="2"/>
          <c:tx>
            <c:strRef>
              <c:f>'State per category&amp;country'!$D$4:$D$5</c:f>
              <c:strCache>
                <c:ptCount val="1"/>
                <c:pt idx="0">
                  <c:v>live</c:v>
                </c:pt>
              </c:strCache>
            </c:strRef>
          </c:tx>
          <c:spPr>
            <a:solidFill>
              <a:schemeClr val="accent3"/>
            </a:solidFill>
            <a:ln>
              <a:noFill/>
            </a:ln>
            <a:effectLst/>
          </c:spPr>
          <c:invertIfNegative val="0"/>
          <c:cat>
            <c:strRef>
              <c:f>'State per category&amp;country'!$A$6:$A$15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per category&amp;country'!$D$6:$D$15</c:f>
              <c:numCache>
                <c:formatCode>General</c:formatCode>
                <c:ptCount val="9"/>
                <c:pt idx="1">
                  <c:v>6</c:v>
                </c:pt>
                <c:pt idx="4">
                  <c:v>20</c:v>
                </c:pt>
                <c:pt idx="8">
                  <c:v>24</c:v>
                </c:pt>
              </c:numCache>
            </c:numRef>
          </c:val>
          <c:extLst>
            <c:ext xmlns:c16="http://schemas.microsoft.com/office/drawing/2014/chart" uri="{C3380CC4-5D6E-409C-BE32-E72D297353CC}">
              <c16:uniqueId val="{00000002-F85F-47FB-A2DF-F72EFBF0CD6D}"/>
            </c:ext>
          </c:extLst>
        </c:ser>
        <c:ser>
          <c:idx val="3"/>
          <c:order val="3"/>
          <c:tx>
            <c:strRef>
              <c:f>'State per category&amp;country'!$E$4:$E$5</c:f>
              <c:strCache>
                <c:ptCount val="1"/>
                <c:pt idx="0">
                  <c:v>successful</c:v>
                </c:pt>
              </c:strCache>
            </c:strRef>
          </c:tx>
          <c:spPr>
            <a:solidFill>
              <a:schemeClr val="accent4"/>
            </a:solidFill>
            <a:ln>
              <a:noFill/>
            </a:ln>
            <a:effectLst/>
          </c:spPr>
          <c:invertIfNegative val="0"/>
          <c:cat>
            <c:strRef>
              <c:f>'State per category&amp;country'!$A$6:$A$15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per category&amp;country'!$E$6:$E$15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4-F85F-47FB-A2DF-F72EFBF0CD6D}"/>
            </c:ext>
          </c:extLst>
        </c:ser>
        <c:dLbls>
          <c:showLegendKey val="0"/>
          <c:showVal val="0"/>
          <c:showCatName val="0"/>
          <c:showSerName val="0"/>
          <c:showPercent val="0"/>
          <c:showBubbleSize val="0"/>
        </c:dLbls>
        <c:gapWidth val="150"/>
        <c:overlap val="100"/>
        <c:axId val="1661473487"/>
        <c:axId val="500798927"/>
      </c:barChart>
      <c:catAx>
        <c:axId val="1661473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798927"/>
        <c:crosses val="autoZero"/>
        <c:auto val="0"/>
        <c:lblAlgn val="ctr"/>
        <c:lblOffset val="100"/>
        <c:noMultiLvlLbl val="0"/>
      </c:catAx>
      <c:valAx>
        <c:axId val="500798927"/>
        <c:scaling>
          <c:orientation val="minMax"/>
          <c:max val="145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1473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[Maaike Rutten_Assignment KickStart 11.28.2018.xlsx]State per sub-category&amp;country!PivotTable2</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'State per sub-category&amp;country'!$B$4:$B$5</c:f>
              <c:strCache>
                <c:ptCount val="1"/>
                <c:pt idx="0">
                  <c:v>canceled</c:v>
                </c:pt>
              </c:strCache>
            </c:strRef>
          </c:tx>
          <c:spPr>
            <a:solidFill>
              <a:schemeClr val="accent1"/>
            </a:solidFill>
            <a:ln>
              <a:noFill/>
            </a:ln>
            <a:effectLst/>
          </c:spPr>
          <c:invertIfNegative val="0"/>
          <c:cat>
            <c:strRef>
              <c:f>'State per sub-category&amp;country'!$A$6:$A$47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per sub-category&amp;country'!$B$6:$B$47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D273-47A9-9367-F1EFF7CDB199}"/>
            </c:ext>
          </c:extLst>
        </c:ser>
        <c:ser>
          <c:idx val="1"/>
          <c:order val="1"/>
          <c:tx>
            <c:strRef>
              <c:f>'State per sub-category&amp;country'!$C$4:$C$5</c:f>
              <c:strCache>
                <c:ptCount val="1"/>
                <c:pt idx="0">
                  <c:v>failed</c:v>
                </c:pt>
              </c:strCache>
            </c:strRef>
          </c:tx>
          <c:spPr>
            <a:solidFill>
              <a:schemeClr val="accent2"/>
            </a:solidFill>
            <a:ln>
              <a:noFill/>
            </a:ln>
            <a:effectLst/>
          </c:spPr>
          <c:invertIfNegative val="0"/>
          <c:cat>
            <c:strRef>
              <c:f>'State per sub-category&amp;country'!$A$6:$A$47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per sub-category&amp;country'!$C$6:$C$47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D273-47A9-9367-F1EFF7CDB199}"/>
            </c:ext>
          </c:extLst>
        </c:ser>
        <c:ser>
          <c:idx val="2"/>
          <c:order val="2"/>
          <c:tx>
            <c:strRef>
              <c:f>'State per sub-category&amp;country'!$D$4:$D$5</c:f>
              <c:strCache>
                <c:ptCount val="1"/>
                <c:pt idx="0">
                  <c:v>live</c:v>
                </c:pt>
              </c:strCache>
            </c:strRef>
          </c:tx>
          <c:spPr>
            <a:solidFill>
              <a:schemeClr val="accent3"/>
            </a:solidFill>
            <a:ln>
              <a:noFill/>
            </a:ln>
            <a:effectLst/>
          </c:spPr>
          <c:invertIfNegative val="0"/>
          <c:cat>
            <c:strRef>
              <c:f>'State per sub-category&amp;country'!$A$6:$A$47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per sub-category&amp;country'!$D$6:$D$47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D273-47A9-9367-F1EFF7CDB199}"/>
            </c:ext>
          </c:extLst>
        </c:ser>
        <c:ser>
          <c:idx val="3"/>
          <c:order val="3"/>
          <c:tx>
            <c:strRef>
              <c:f>'State per sub-category&amp;country'!$E$4:$E$5</c:f>
              <c:strCache>
                <c:ptCount val="1"/>
                <c:pt idx="0">
                  <c:v>successful</c:v>
                </c:pt>
              </c:strCache>
            </c:strRef>
          </c:tx>
          <c:spPr>
            <a:solidFill>
              <a:schemeClr val="accent4"/>
            </a:solidFill>
            <a:ln>
              <a:noFill/>
            </a:ln>
            <a:effectLst/>
          </c:spPr>
          <c:invertIfNegative val="0"/>
          <c:cat>
            <c:strRef>
              <c:f>'State per sub-category&amp;country'!$A$6:$A$47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per sub-category&amp;country'!$E$6:$E$47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D273-47A9-9367-F1EFF7CDB199}"/>
            </c:ext>
          </c:extLst>
        </c:ser>
        <c:dLbls>
          <c:showLegendKey val="0"/>
          <c:showVal val="0"/>
          <c:showCatName val="0"/>
          <c:showSerName val="0"/>
          <c:showPercent val="0"/>
          <c:showBubbleSize val="0"/>
        </c:dLbls>
        <c:gapWidth val="150"/>
        <c:overlap val="100"/>
        <c:axId val="1832306383"/>
        <c:axId val="500787279"/>
      </c:barChart>
      <c:catAx>
        <c:axId val="1832306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787279"/>
        <c:crosses val="autoZero"/>
        <c:auto val="1"/>
        <c:lblAlgn val="ctr"/>
        <c:lblOffset val="100"/>
        <c:noMultiLvlLbl val="0"/>
      </c:catAx>
      <c:valAx>
        <c:axId val="500787279"/>
        <c:scaling>
          <c:orientation val="minMax"/>
          <c:max val="109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306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[Maaike Rutten_Assignment KickStart 11.28.2018.xlsx]Date Created Conversion!PivotTable10</c:name>
    <c:fmtId val="3"/>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'Date Created Conversion'!$B$5:$B$6</c:f>
              <c:strCache>
                <c:ptCount val="1"/>
                <c:pt idx="0">
                  <c:v>canceled</c:v>
                </c:pt>
              </c:strCache>
            </c:strRef>
          </c:tx>
          <c:spPr>
            <a:ln w="28575" cap="rnd">
              <a:solidFill>
                <a:schemeClr val="accent1"/>
              </a:solidFill>
              <a:round/>
            </a:ln>
            <a:effectLst/>
          </c:spPr>
          <c:marker>
            <c:symbol val="none"/>
          </c:marker>
          <c:cat>
            <c:strRef>
              <c:f>'Date Created Conversion'!$A$7:$A$19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Conversion'!$B$7:$B$19</c:f>
              <c:numCache>
                <c:formatCode>General</c:formatCode>
                <c:ptCount val="12"/>
                <c:pt idx="0">
                  <c:v>34</c:v>
                </c:pt>
                <c:pt idx="1">
                  <c:v>27</c:v>
                </c:pt>
                <c:pt idx="2">
                  <c:v>28</c:v>
                </c:pt>
                <c:pt idx="3">
                  <c:v>27</c:v>
                </c:pt>
                <c:pt idx="4">
                  <c:v>27</c:v>
                </c:pt>
                <c:pt idx="5">
                  <c:v>27</c:v>
                </c:pt>
                <c:pt idx="6">
                  <c:v>43</c:v>
                </c:pt>
                <c:pt idx="7">
                  <c:v>32</c:v>
                </c:pt>
                <c:pt idx="8">
                  <c:v>24</c:v>
                </c:pt>
                <c:pt idx="9">
                  <c:v>20</c:v>
                </c:pt>
                <c:pt idx="10">
                  <c:v>37</c:v>
                </c:pt>
                <c:pt idx="11">
                  <c:v>23</c:v>
                </c:pt>
              </c:numCache>
            </c:numRef>
          </c:val>
          <c:smooth val="0"/>
          <c:extLst>
            <c:ext xmlns:c16="http://schemas.microsoft.com/office/drawing/2014/chart" uri="{C3380CC4-5D6E-409C-BE32-E72D297353CC}">
              <c16:uniqueId val="{00000000-6778-4F49-A815-DCC01D24A938}"/>
            </c:ext>
          </c:extLst>
        </c:ser>
        <c:ser>
          <c:idx val="1"/>
          <c:order val="1"/>
          <c:tx>
            <c:strRef>
              <c:f>'Date Created Conversion'!$C$5:$C$6</c:f>
              <c:strCache>
                <c:ptCount val="1"/>
                <c:pt idx="0">
                  <c:v>failed</c:v>
                </c:pt>
              </c:strCache>
            </c:strRef>
          </c:tx>
          <c:spPr>
            <a:ln w="28575" cap="rnd">
              <a:solidFill>
                <a:schemeClr val="accent2"/>
              </a:solidFill>
              <a:round/>
            </a:ln>
            <a:effectLst/>
          </c:spPr>
          <c:marker>
            <c:symbol val="none"/>
          </c:marker>
          <c:cat>
            <c:strRef>
              <c:f>'Date Created Conversion'!$A$7:$A$19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Conversion'!$C$7:$C$19</c:f>
              <c:numCache>
                <c:formatCode>General</c:formatCode>
                <c:ptCount val="12"/>
                <c:pt idx="0">
                  <c:v>148</c:v>
                </c:pt>
                <c:pt idx="1">
                  <c:v>106</c:v>
                </c:pt>
                <c:pt idx="2">
                  <c:v>108</c:v>
                </c:pt>
                <c:pt idx="3">
                  <c:v>103</c:v>
                </c:pt>
                <c:pt idx="4">
                  <c:v>125</c:v>
                </c:pt>
                <c:pt idx="5">
                  <c:v>148</c:v>
                </c:pt>
                <c:pt idx="6">
                  <c:v>148</c:v>
                </c:pt>
                <c:pt idx="7">
                  <c:v>135</c:v>
                </c:pt>
                <c:pt idx="8">
                  <c:v>126</c:v>
                </c:pt>
                <c:pt idx="9">
                  <c:v>151</c:v>
                </c:pt>
                <c:pt idx="10">
                  <c:v>113</c:v>
                </c:pt>
                <c:pt idx="11">
                  <c:v>119</c:v>
                </c:pt>
              </c:numCache>
            </c:numRef>
          </c:val>
          <c:smooth val="0"/>
          <c:extLst>
            <c:ext xmlns:c16="http://schemas.microsoft.com/office/drawing/2014/chart" uri="{C3380CC4-5D6E-409C-BE32-E72D297353CC}">
              <c16:uniqueId val="{00000001-6778-4F49-A815-DCC01D24A938}"/>
            </c:ext>
          </c:extLst>
        </c:ser>
        <c:ser>
          <c:idx val="2"/>
          <c:order val="2"/>
          <c:tx>
            <c:strRef>
              <c:f>'Date Created Conversion'!$D$5:$D$6</c:f>
              <c:strCache>
                <c:ptCount val="1"/>
                <c:pt idx="0">
                  <c:v>successful</c:v>
                </c:pt>
              </c:strCache>
            </c:strRef>
          </c:tx>
          <c:spPr>
            <a:ln w="28575" cap="rnd">
              <a:solidFill>
                <a:schemeClr val="accent3"/>
              </a:solidFill>
              <a:round/>
            </a:ln>
            <a:effectLst/>
          </c:spPr>
          <c:marker>
            <c:symbol val="none"/>
          </c:marker>
          <c:cat>
            <c:strRef>
              <c:f>'Date Created Conversion'!$A$7:$A$19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Conversion'!$D$7:$D$19</c:f>
              <c:numCache>
                <c:formatCode>General</c:formatCode>
                <c:ptCount val="12"/>
                <c:pt idx="0">
                  <c:v>184</c:v>
                </c:pt>
                <c:pt idx="1">
                  <c:v>202</c:v>
                </c:pt>
                <c:pt idx="2">
                  <c:v>180</c:v>
                </c:pt>
                <c:pt idx="3">
                  <c:v>193</c:v>
                </c:pt>
                <c:pt idx="4">
                  <c:v>232</c:v>
                </c:pt>
                <c:pt idx="5">
                  <c:v>213</c:v>
                </c:pt>
                <c:pt idx="6">
                  <c:v>191</c:v>
                </c:pt>
                <c:pt idx="7">
                  <c:v>167</c:v>
                </c:pt>
                <c:pt idx="8">
                  <c:v>149</c:v>
                </c:pt>
                <c:pt idx="9">
                  <c:v>183</c:v>
                </c:pt>
                <c:pt idx="10">
                  <c:v>181</c:v>
                </c:pt>
                <c:pt idx="11">
                  <c:v>110</c:v>
                </c:pt>
              </c:numCache>
            </c:numRef>
          </c:val>
          <c:smooth val="0"/>
          <c:extLst>
            <c:ext xmlns:c16="http://schemas.microsoft.com/office/drawing/2014/chart" uri="{C3380CC4-5D6E-409C-BE32-E72D297353CC}">
              <c16:uniqueId val="{00000002-6778-4F49-A815-DCC01D24A938}"/>
            </c:ext>
          </c:extLst>
        </c:ser>
        <c:dLbls>
          <c:showLegendKey val="0"/>
          <c:showVal val="0"/>
          <c:showCatName val="0"/>
          <c:showSerName val="0"/>
          <c:showPercent val="0"/>
          <c:showBubbleSize val="0"/>
        </c:dLbls>
        <c:smooth val="0"/>
        <c:axId val="774924399"/>
        <c:axId val="669546175"/>
      </c:lineChart>
      <c:catAx>
        <c:axId val="774924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546175"/>
        <c:crosses val="autoZero"/>
        <c:auto val="1"/>
        <c:lblAlgn val="ctr"/>
        <c:lblOffset val="100"/>
        <c:noMultiLvlLbl val="0"/>
      </c:catAx>
      <c:valAx>
        <c:axId val="669546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924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83E0-4403-BED3-86A877DE1A94}"/>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83E0-4403-BED3-86A877DE1A94}"/>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83E0-4403-BED3-86A877DE1A94}"/>
            </c:ext>
          </c:extLst>
        </c:ser>
        <c:dLbls>
          <c:showLegendKey val="0"/>
          <c:showVal val="0"/>
          <c:showCatName val="0"/>
          <c:showSerName val="0"/>
          <c:showPercent val="0"/>
          <c:showBubbleSize val="0"/>
        </c:dLbls>
        <c:smooth val="0"/>
        <c:axId val="1991100607"/>
        <c:axId val="839724799"/>
      </c:lineChart>
      <c:catAx>
        <c:axId val="1991100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724799"/>
        <c:crosses val="autoZero"/>
        <c:auto val="1"/>
        <c:lblAlgn val="ctr"/>
        <c:lblOffset val="100"/>
        <c:noMultiLvlLbl val="0"/>
      </c:catAx>
      <c:valAx>
        <c:axId val="839724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1006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178591</xdr:colOff>
      <xdr:row>1</xdr:row>
      <xdr:rowOff>40480</xdr:rowOff>
    </xdr:from>
    <xdr:to>
      <xdr:col>11</xdr:col>
      <xdr:colOff>233363</xdr:colOff>
      <xdr:row>26</xdr:row>
      <xdr:rowOff>161924</xdr:rowOff>
    </xdr:to>
    <xdr:graphicFrame macro="">
      <xdr:nvGraphicFramePr>
        <xdr:cNvPr id="3" name="Chart 2">
          <a:extLst>
            <a:ext uri="{FF2B5EF4-FFF2-40B4-BE49-F238E27FC236}">
              <a16:creationId xmlns:a16="http://schemas.microsoft.com/office/drawing/2014/main" id="{1CC59816-AE9B-4211-9090-B9BCD9A02A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402430</xdr:colOff>
      <xdr:row>2</xdr:row>
      <xdr:rowOff>135731</xdr:rowOff>
    </xdr:from>
    <xdr:to>
      <xdr:col>17</xdr:col>
      <xdr:colOff>490538</xdr:colOff>
      <xdr:row>35</xdr:row>
      <xdr:rowOff>14288</xdr:rowOff>
    </xdr:to>
    <xdr:graphicFrame macro="">
      <xdr:nvGraphicFramePr>
        <xdr:cNvPr id="2" name="Chart 1">
          <a:extLst>
            <a:ext uri="{FF2B5EF4-FFF2-40B4-BE49-F238E27FC236}">
              <a16:creationId xmlns:a16="http://schemas.microsoft.com/office/drawing/2014/main" id="{2880785E-492A-4A3D-9B58-59FC79A31B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178591</xdr:colOff>
      <xdr:row>3</xdr:row>
      <xdr:rowOff>140493</xdr:rowOff>
    </xdr:from>
    <xdr:to>
      <xdr:col>14</xdr:col>
      <xdr:colOff>504824</xdr:colOff>
      <xdr:row>24</xdr:row>
      <xdr:rowOff>109538</xdr:rowOff>
    </xdr:to>
    <xdr:graphicFrame macro="">
      <xdr:nvGraphicFramePr>
        <xdr:cNvPr id="2" name="Chart 1">
          <a:extLst>
            <a:ext uri="{FF2B5EF4-FFF2-40B4-BE49-F238E27FC236}">
              <a16:creationId xmlns:a16="http://schemas.microsoft.com/office/drawing/2014/main" id="{00037D83-3BD4-40A1-8868-A05FED4F90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328613</xdr:colOff>
      <xdr:row>14</xdr:row>
      <xdr:rowOff>140493</xdr:rowOff>
    </xdr:from>
    <xdr:to>
      <xdr:col>10</xdr:col>
      <xdr:colOff>633412</xdr:colOff>
      <xdr:row>35</xdr:row>
      <xdr:rowOff>100012</xdr:rowOff>
    </xdr:to>
    <xdr:graphicFrame macro="">
      <xdr:nvGraphicFramePr>
        <xdr:cNvPr id="3" name="Chart 2">
          <a:extLst>
            <a:ext uri="{FF2B5EF4-FFF2-40B4-BE49-F238E27FC236}">
              <a16:creationId xmlns:a16="http://schemas.microsoft.com/office/drawing/2014/main" id="{BDBFC8FF-82F7-4C6D-A935-11C1A4B5C9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aike Rutten" refreshedDate="43429.723771759258" createdVersion="6" refreshedVersion="6" minRefreshableVersion="3" recordCount="4114" xr:uid="{4C3B1510-6634-4AA2-A785-6CA0E19DB40A}">
  <cacheSource type="worksheet">
    <worksheetSource ref="A1:R4115" sheet="Overview"/>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aike Rutten" refreshedDate="43429.807176851849" createdVersion="6" refreshedVersion="6" minRefreshableVersion="3" recordCount="4114" xr:uid="{13A3067F-17CB-4BAD-BB1D-1D9011BFB967}">
  <cacheSource type="worksheet">
    <worksheetSource ref="A1:T4115" sheet="Overview"/>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
      <sharedItems/>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Ended Conversion" numFmtId="14">
      <sharedItems containsSemiMixedTypes="0" containsNonDate="0" containsDate="1" containsString="0" minDate="2009-08-10T11:26:00" maxDate="2017-05-03T11:12:00" count="4092">
        <d v="2015-07-22T19:00:00"/>
        <d v="2017-03-02T06:24:43"/>
        <d v="2016-02-15T08:51:23"/>
        <d v="2014-08-07T04:21:47"/>
        <d v="2015-12-19T12:01:19"/>
        <d v="2016-07-28T21:35:00"/>
        <d v="2014-06-13T17:44:10"/>
        <d v="2016-07-04T17:07:47"/>
        <d v="2016-04-15T13:00:00"/>
        <d v="2016-04-16T18:29:04"/>
        <d v="2014-06-24T17:37:59"/>
        <d v="2016-08-21T19:00:00"/>
        <d v="2014-07-15T19:00:00"/>
        <d v="2016-06-23T12:27:00"/>
        <d v="2014-07-13T05:59:00"/>
        <d v="2015-09-27T12:14:00"/>
        <d v="2014-06-15T21:30:00"/>
        <d v="2014-11-04T10:33:42"/>
        <d v="2014-09-17T05:00:56"/>
        <d v="2015-07-20T11:35:34"/>
        <d v="2015-09-13T10:11:52"/>
        <d v="2014-09-26T07:03:09"/>
        <d v="2014-12-31T23:59:00"/>
        <d v="2015-04-30T07:20:00"/>
        <d v="2015-09-15T11:39:00"/>
        <d v="2016-01-08T16:36:01"/>
        <d v="2014-08-17T04:22:24"/>
        <d v="2014-11-15T20:57:13"/>
        <d v="2015-12-16T15:08:04"/>
        <d v="2014-07-22T08:09:28"/>
        <d v="2014-08-20T23:01:55"/>
        <d v="2016-01-25T11:00:34"/>
        <d v="2016-05-12T19:59:00"/>
        <d v="2015-11-08T08:51:41"/>
        <d v="2014-08-04T23:43:21"/>
        <d v="2015-04-27T16:00:00"/>
        <d v="2015-04-03T22:22:05"/>
        <d v="2015-02-27T08:37:59"/>
        <d v="2013-05-10T17:22:24"/>
        <d v="2014-05-25T14:59:00"/>
        <d v="2014-06-18T20:00:00"/>
        <d v="2014-10-05T05:39:14"/>
        <d v="2014-12-28T07:20:26"/>
        <d v="2014-07-12T16:00:00"/>
        <d v="2014-10-06T18:22:17"/>
        <d v="2016-04-27T06:58:27"/>
        <d v="2015-12-15T15:09:34"/>
        <d v="2014-12-19T12:40:07"/>
        <d v="2015-03-01T04:00:00"/>
        <d v="2015-10-23T20:14:05"/>
        <d v="2015-01-30T09:00:00"/>
        <d v="2015-08-10T14:17:17"/>
        <d v="2014-07-17T08:50:46"/>
        <d v="2014-04-04T14:00:00"/>
        <d v="2015-12-25T09:07:01"/>
        <d v="2016-05-27T15:15:16"/>
        <d v="2015-06-08T08:00:00"/>
        <d v="2015-04-25T11:59:22"/>
        <d v="2014-11-19T10:52:52"/>
        <d v="2015-09-14T13:00:00"/>
        <d v="2014-03-22T16:00:00"/>
        <d v="2013-06-06T11:32:37"/>
        <d v="2013-03-03T11:11:18"/>
        <d v="2013-12-27T20:59:00"/>
        <d v="2013-07-07T16:26:21"/>
        <d v="2014-08-10T21:59:00"/>
        <d v="2016-07-18T12:23:40"/>
        <d v="2012-07-15T06:00:04"/>
        <d v="2014-02-23T05:39:51"/>
        <d v="2011-10-01T22:59:00"/>
        <d v="2011-09-04T13:30:45"/>
        <d v="2012-05-27T22:30:57"/>
        <d v="2012-11-14T16:00:00"/>
        <d v="2011-05-02T19:59:00"/>
        <d v="2016-01-21T03:41:35"/>
        <d v="2013-04-22T21:01:12"/>
        <d v="2011-12-27T09:35:58"/>
        <d v="2012-05-20T18:59:00"/>
        <d v="2016-09-01T09:32:01"/>
        <d v="2014-04-25T10:38:13"/>
        <d v="2013-12-09T18:00:56"/>
        <d v="2012-07-13T19:02:00"/>
        <d v="2011-10-09T11:41:01"/>
        <d v="2015-02-22T03:30:00"/>
        <d v="2011-05-15T10:11:26"/>
        <d v="2011-09-22T19:00:37"/>
        <d v="2015-12-27T06:20:45"/>
        <d v="2010-06-02T17:41:00"/>
        <d v="2014-06-22T07:48:51"/>
        <d v="2013-06-02T10:03:12"/>
        <d v="2011-07-11T23:08:19"/>
        <d v="2011-05-17T01:39:24"/>
        <d v="2017-02-01T00:00:00"/>
        <d v="2012-07-03T13:00:00"/>
        <d v="2014-04-07T09:13:42"/>
        <d v="2012-02-25T16:07:21"/>
        <d v="2010-07-31T19:00:00"/>
        <d v="2011-07-11T19:14:42"/>
        <d v="2012-12-07T15:30:00"/>
        <d v="2014-01-22T13:39:59"/>
        <d v="2012-11-04T11:04:46"/>
        <d v="2013-01-24T10:38:30"/>
        <d v="2010-12-22T19:08:53"/>
        <d v="2014-03-07T11:20:30"/>
        <d v="2011-04-02T17:00:00"/>
        <d v="2016-05-13T16:00:00"/>
        <d v="2012-04-02T10:38:21"/>
        <d v="2011-04-24T15:34:47"/>
        <d v="2013-05-31T06:42:50"/>
        <d v="2011-02-25T16:37:10"/>
        <d v="2013-11-13T21:59:00"/>
        <d v="2015-05-30T23:59:47"/>
        <d v="2014-04-12T18:00:00"/>
        <d v="2011-08-06T07:00:00"/>
        <d v="2012-01-12T22:34:48"/>
        <d v="2012-02-04T09:44:04"/>
        <d v="2011-04-08T02:55:55"/>
        <d v="2010-06-09T11:00:00"/>
        <d v="2011-07-28T17:17:16"/>
        <d v="2011-08-13T15:00:00"/>
        <d v="2016-10-02T17:11:47"/>
        <d v="2015-04-18T02:16:00"/>
        <d v="2016-10-10T02:21:47"/>
        <d v="2014-10-28T14:00:00"/>
        <d v="2015-05-15T14:17:22"/>
        <d v="2017-02-03T15:51:20"/>
        <d v="2015-06-10T18:00:00"/>
        <d v="2015-04-03T05:59:01"/>
        <d v="2016-10-19T21:28:13"/>
        <d v="2014-10-30T14:29:43"/>
        <d v="2014-06-16T12:16:00"/>
        <d v="2016-07-05T16:00:00"/>
        <d v="2014-11-07T12:30:07"/>
        <d v="2016-05-31T09:31:00"/>
        <d v="2015-09-04T09:00:00"/>
        <d v="2014-07-01T11:00:00"/>
        <d v="2015-05-16T02:16:00"/>
        <d v="2015-10-12T05:46:33"/>
        <d v="2015-07-31T20:59:00"/>
        <d v="2015-07-12T14:06:12"/>
        <d v="2015-03-19T19:45:32"/>
        <d v="2015-05-30T19:40:23"/>
        <d v="2014-11-16T14:26:18"/>
        <d v="2016-09-02T21:55:00"/>
        <d v="2015-04-13T09:17:52"/>
        <d v="2015-08-11T05:00:52"/>
        <d v="2017-01-17T16:23:18"/>
        <d v="2015-01-08T10:18:00"/>
        <d v="2016-02-26T22:45:36"/>
        <d v="2014-12-25T00:00:00"/>
        <d v="2015-05-25T19:53:02"/>
        <d v="2015-06-18T05:13:11"/>
        <d v="2014-09-22T17:51:40"/>
        <d v="2014-12-02T07:04:04"/>
        <d v="2015-06-03T05:08:15"/>
        <d v="2015-07-23T05:25:35"/>
        <d v="2014-08-02T18:59:56"/>
        <d v="2016-02-26T13:52:52"/>
        <d v="2014-10-21T17:50:28"/>
        <d v="2016-07-03T02:25:45"/>
        <d v="2015-08-15T13:54:51"/>
        <d v="2014-07-02T08:29:55"/>
        <d v="2014-08-16T15:42:00"/>
        <d v="2015-09-30T16:00:00"/>
        <d v="2014-09-19T10:18:21"/>
        <d v="2016-01-12T07:48:44"/>
        <d v="2017-01-15T17:49:22"/>
        <d v="2015-08-04T14:15:35"/>
        <d v="2015-03-19T11:02:50"/>
        <d v="2014-10-18T04:07:39"/>
        <d v="2015-08-29T21:28:00"/>
        <d v="2016-08-11T20:20:14"/>
        <d v="2015-03-19T00:28:43"/>
        <d v="2015-02-28T05:45:08"/>
        <d v="2015-05-08T10:12:56"/>
        <d v="2014-08-29T10:40:11"/>
        <d v="2015-08-05T11:46:39"/>
        <d v="2015-03-23T16:08:46"/>
        <d v="2015-11-26T15:55:45"/>
        <d v="2016-03-03T17:55:55"/>
        <d v="2015-04-13T11:00:00"/>
        <d v="2015-06-22T09:48:15"/>
        <d v="2017-01-06T16:17:12"/>
        <d v="2014-11-26T12:26:50"/>
        <d v="2014-08-31T19:59:00"/>
        <d v="2016-08-18T13:52:19"/>
        <d v="2017-03-03T12:00:00"/>
        <d v="2015-07-20T22:59:00"/>
        <d v="2014-09-04T20:23:35"/>
        <d v="2016-09-03T08:34:37"/>
        <d v="2016-06-16T07:37:26"/>
        <d v="2015-10-02T02:35:38"/>
        <d v="2014-10-17T11:00:32"/>
        <d v="2014-11-28T15:26:06"/>
        <d v="2016-03-06T15:55:31"/>
        <d v="2015-07-10T08:05:32"/>
        <d v="2015-10-10T13:00:00"/>
        <d v="2017-02-17T13:00:00"/>
        <d v="2014-10-05T01:12:02"/>
        <d v="2016-08-31T18:58:22"/>
        <d v="2014-09-14T18:00:03"/>
        <d v="2015-02-08T11:38:49"/>
        <d v="2015-10-08T12:59:00"/>
        <d v="2015-01-29T12:21:04"/>
        <d v="2016-08-04T06:00:03"/>
        <d v="2015-10-06T07:10:22"/>
        <d v="2016-08-05T16:06:23"/>
        <d v="2015-01-03T20:43:58"/>
        <d v="2014-12-16T00:52:47"/>
        <d v="2015-07-10T14:08:55"/>
        <d v="2015-09-30T21:00:00"/>
        <d v="2015-09-18T19:50:17"/>
        <d v="2016-04-16T12:08:40"/>
        <d v="2015-08-16T06:06:41"/>
        <d v="2015-03-06T07:22:29"/>
        <d v="2016-02-17T15:59:00"/>
        <d v="2015-04-22T14:00:37"/>
        <d v="2014-12-28T07:22:29"/>
        <d v="2015-05-15T07:04:49"/>
        <d v="2016-03-31T22:59:00"/>
        <d v="2015-08-20T12:06:00"/>
        <d v="2015-03-28T11:06:04"/>
        <d v="2015-03-26T18:39:00"/>
        <d v="2016-05-21T17:05:00"/>
        <d v="2015-07-09T21:38:46"/>
        <d v="2016-04-08T14:04:14"/>
        <d v="2015-05-31T01:29:00"/>
        <d v="2015-07-09T13:27:21"/>
        <d v="2015-06-01T08:28:25"/>
        <d v="2016-02-13T14:24:57"/>
        <d v="2015-06-04T10:39:11"/>
        <d v="2016-01-02T15:00:51"/>
        <d v="2015-02-27T11:49:06"/>
        <d v="2016-09-29T13:52:52"/>
        <d v="2015-06-20T16:50:59"/>
        <d v="2015-07-09T13:48:17"/>
        <d v="2016-01-04T16:00:00"/>
        <d v="2016-03-08T05:51:09"/>
        <d v="2016-12-30T01:00:00"/>
        <d v="2015-11-08T04:00:00"/>
        <d v="2013-05-05T09:00:11"/>
        <d v="2014-12-21T08:45:04"/>
        <d v="2011-12-20T03:49:50"/>
        <d v="2014-02-21T17:08:24"/>
        <d v="2010-03-15T23:06:00"/>
        <d v="2012-08-15T17:16:25"/>
        <d v="2010-12-18T01:43:25"/>
        <d v="2010-10-15T19:39:00"/>
        <d v="2012-01-07T10:35:09"/>
        <d v="2010-08-22T09:40:00"/>
        <d v="2013-06-06T05:34:51"/>
        <d v="2012-05-16T11:00:00"/>
        <d v="2010-05-31T19:59:00"/>
        <d v="2012-02-15T07:37:15"/>
        <d v="2015-10-16T18:00:00"/>
        <d v="2011-03-16T03:38:02"/>
        <d v="2013-03-16T10:27:47"/>
        <d v="2016-05-19T07:02:42"/>
        <d v="2011-06-17T17:14:26"/>
        <d v="2015-04-08T09:42:49"/>
        <d v="2010-07-17T01:59:00"/>
        <d v="2012-06-07T06:55:00"/>
        <d v="2011-02-25T21:57:08"/>
        <d v="2012-09-27T14:54:54"/>
        <d v="2012-05-11T06:53:15"/>
        <d v="2010-05-10T12:16:00"/>
        <d v="2010-04-22T19:51:00"/>
        <d v="2014-06-25T02:51:39"/>
        <d v="2011-11-06T20:39:38"/>
        <d v="2017-02-21T20:43:42"/>
        <d v="2011-05-24T20:00:00"/>
        <d v="2014-01-02T00:00:00"/>
        <d v="2010-04-28T10:49:00"/>
        <d v="2011-07-03T03:57:46"/>
        <d v="2012-04-04T22:59:00"/>
        <d v="2012-11-09T17:46:06"/>
        <d v="2012-04-27T16:57:54"/>
        <d v="2015-05-23T13:23:39"/>
        <d v="2012-10-11T16:58:59"/>
        <d v="2017-02-26T18:01:00"/>
        <d v="2014-05-30T06:10:35"/>
        <d v="2009-08-10T11:26:00"/>
        <d v="2010-02-22T14:00:00"/>
        <d v="2011-05-31T20:59:00"/>
        <d v="2012-01-21T09:43:00"/>
        <d v="2013-09-19T10:08:48"/>
        <d v="2013-03-25T10:35:24"/>
        <d v="2012-11-01T20:00:00"/>
        <d v="2012-06-25T20:03:13"/>
        <d v="2013-11-02T02:57:14"/>
        <d v="2011-02-01T23:59:00"/>
        <d v="2013-04-30T16:01:00"/>
        <d v="2011-10-28T19:59:00"/>
        <d v="2014-04-20T08:01:54"/>
        <d v="2010-07-19T08:00:00"/>
        <d v="2013-10-31T16:00:00"/>
        <d v="2012-09-07T03:24:43"/>
        <d v="2015-04-30T19:59:00"/>
        <d v="2014-05-09T13:00:00"/>
        <d v="2010-11-16T22:24:20"/>
        <d v="2011-04-24T15:02:18"/>
        <d v="2013-03-19T08:42:15"/>
        <d v="2012-02-24T12:33:58"/>
        <d v="2012-06-01T17:42:26"/>
        <d v="2012-08-31T18:00:00"/>
        <d v="2012-03-10T07:07:29"/>
        <d v="2013-03-20T11:05:33"/>
        <d v="2013-02-07T14:40:01"/>
        <d v="2011-03-10T08:40:10"/>
        <d v="2012-09-03T10:02:14"/>
        <d v="2011-10-19T18:00:00"/>
        <d v="2011-12-31T23:59:00"/>
        <d v="2013-04-14T13:03:52"/>
        <d v="2010-08-11T07:59:00"/>
        <d v="2013-03-01T11:59:48"/>
        <d v="2012-08-22T10:32:14"/>
        <d v="2014-12-10T20:59:00"/>
        <d v="2013-12-11T08:14:43"/>
        <d v="2013-03-26T15:55:51"/>
        <d v="2010-02-01T23:59:00"/>
        <d v="2015-12-22T15:00:00"/>
        <d v="2016-11-08T03:43:06"/>
        <d v="2016-05-13T05:40:48"/>
        <d v="2016-12-20T23:59:00"/>
        <d v="2015-08-01T07:01:48"/>
        <d v="2016-12-19T20:30:33"/>
        <d v="2017-03-14T14:57:00"/>
        <d v="2015-03-22T00:00:00"/>
        <d v="2015-10-31T20:00:00"/>
        <d v="2015-11-06T20:00:00"/>
        <d v="2013-05-16T19:59:00"/>
        <d v="2016-06-17T05:57:14"/>
        <d v="2015-10-28T00:00:00"/>
        <d v="2016-04-07T06:16:31"/>
        <d v="2015-05-15T11:00:00"/>
        <d v="2015-05-08T14:00:00"/>
        <d v="2015-11-13T07:18:38"/>
        <d v="2015-03-13T18:05:08"/>
        <d v="2016-09-02T17:00:00"/>
        <d v="2015-04-29T10:14:28"/>
        <d v="2017-03-08T13:00:00"/>
        <d v="2014-09-30T19:59:00"/>
        <d v="2016-04-29T10:44:25"/>
        <d v="2014-11-13T19:00:00"/>
        <d v="2015-05-31T18:20:00"/>
        <d v="2015-05-20T14:39:50"/>
        <d v="2015-10-14T04:00:21"/>
        <d v="2015-11-14T04:53:29"/>
        <d v="2015-08-21T06:05:16"/>
        <d v="2017-02-24T03:58:28"/>
        <d v="2016-09-10T19:59:00"/>
        <d v="2016-04-07T14:09:14"/>
        <d v="2014-10-07T20:01:08"/>
        <d v="2015-11-19T12:00:19"/>
        <d v="2016-04-08T10:52:01"/>
        <d v="2014-12-01T00:03:14"/>
        <d v="2016-03-16T10:16:33"/>
        <d v="2015-04-23T21:19:57"/>
        <d v="2016-06-15T07:00:00"/>
        <d v="2014-11-13T21:12:00"/>
        <d v="2015-07-22T19:11:00"/>
        <d v="2014-11-22T17:01:46"/>
        <d v="2014-08-07T16:00:00"/>
        <d v="2010-05-02T11:22:00"/>
        <d v="2014-06-20T19:59:00"/>
        <d v="2014-02-28T06:33:19"/>
        <d v="2012-05-20T11:01:58"/>
        <d v="2013-04-30T20:59:00"/>
        <d v="2015-03-15T05:32:02"/>
        <d v="2012-01-15T05:14:29"/>
        <d v="2017-01-06T11:05:00"/>
        <d v="2013-02-01T10:25:39"/>
        <d v="2016-04-05T08:00:00"/>
        <d v="2012-07-18T13:53:18"/>
        <d v="2011-09-16T13:20:31"/>
        <d v="2014-03-01T09:18:00"/>
        <d v="2016-08-25T02:51:56"/>
        <d v="2015-11-13T23:01:00"/>
        <d v="2016-01-25T15:52:00"/>
        <d v="2012-05-03T08:31:12"/>
        <d v="2016-01-23T09:16:32"/>
        <d v="2012-07-29T21:00:00"/>
        <d v="2012-09-06T09:01:40"/>
        <d v="2014-05-18T18:49:19"/>
        <d v="2015-01-06T10:45:47"/>
        <d v="2014-11-21T07:01:41"/>
        <d v="2015-08-10T14:49:51"/>
        <d v="2015-08-14T22:00:00"/>
        <d v="2016-07-27T17:49:40"/>
        <d v="2014-03-07T14:59:00"/>
        <d v="2015-05-07T16:52:52"/>
        <d v="2011-12-17T16:59:00"/>
        <d v="2011-09-07T19:00:00"/>
        <d v="2013-10-10T09:00:52"/>
        <d v="2016-04-17T10:38:02"/>
        <d v="2012-04-27T13:32:00"/>
        <d v="2012-07-07T05:33:26"/>
        <d v="2010-08-31T19:44:00"/>
        <d v="2015-04-29T11:02:06"/>
        <d v="2016-12-14T04:00:00"/>
        <d v="2014-05-16T19:30:00"/>
        <d v="2011-08-07T12:12:50"/>
        <d v="2015-11-05T05:56:57"/>
        <d v="2011-08-09T23:08:00"/>
        <d v="2014-02-05T15:04:00"/>
        <d v="2014-03-05T18:02:19"/>
        <d v="2011-05-08T21:59:00"/>
        <d v="2011-11-19T13:54:10"/>
        <d v="2013-11-05T10:39:50"/>
        <d v="2016-07-22T12:42:24"/>
        <d v="2015-06-18T15:33:17"/>
        <d v="2013-12-21T21:00:00"/>
        <d v="2012-07-25T09:49:38"/>
        <d v="2012-07-19T13:03:31"/>
        <d v="2013-10-11T17:31:05"/>
        <d v="2014-10-17T04:00:00"/>
        <d v="2014-02-08T01:30:31"/>
        <d v="2013-04-07T20:33:00"/>
        <d v="2015-07-22T22:46:37"/>
        <d v="2013-06-29T12:13:07"/>
        <d v="2014-03-13T20:40:31"/>
        <d v="2015-08-21T03:47:36"/>
        <d v="2014-09-10T22:14:57"/>
        <d v="2013-06-05T14:13:50"/>
        <d v="2012-03-26T00:01:39"/>
        <d v="2015-11-27T13:40:04"/>
        <d v="2016-03-01T09:05:14"/>
        <d v="2015-10-22T10:59:00"/>
        <d v="2014-06-16T14:00:00"/>
        <d v="2009-11-26T20:59:00"/>
        <d v="2013-09-10T18:34:27"/>
        <d v="2016-07-05T12:54:43"/>
        <d v="2015-10-21T09:26:21"/>
        <d v="2015-10-11T07:07:02"/>
        <d v="2013-12-01T13:01:42"/>
        <d v="2013-09-13T09:56:20"/>
        <d v="2013-07-31T00:41:53"/>
        <d v="2016-10-07T23:38:46"/>
        <d v="2015-11-17T23:15:58"/>
        <d v="2014-10-17T10:16:58"/>
        <d v="2016-03-24T14:39:13"/>
        <d v="2013-11-02T11:03:16"/>
        <d v="2015-02-19T13:19:43"/>
        <d v="2014-02-09T16:21:41"/>
        <d v="2012-02-15T13:46:01"/>
        <d v="2015-05-21T00:02:55"/>
        <d v="2015-03-03T18:00:20"/>
        <d v="2013-03-23T04:19:23"/>
        <d v="2014-05-14T10:11:35"/>
        <d v="2013-10-17T05:38:05"/>
        <d v="2014-02-14T14:43:20"/>
        <d v="2014-01-25T09:09:51"/>
        <d v="2015-05-13T08:53:35"/>
        <d v="2015-02-19T11:47:59"/>
        <d v="2014-11-26T05:14:00"/>
        <d v="2012-04-16T16:31:00"/>
        <d v="2013-10-21T19:59:00"/>
        <d v="2014-08-16T10:25:12"/>
        <d v="2013-05-14T08:47:40"/>
        <d v="2011-11-13T08:22:07"/>
        <d v="2014-05-31T20:00:00"/>
        <d v="2013-06-02T12:19:27"/>
        <d v="2011-08-09T19:02:21"/>
        <d v="2011-09-24T09:02:33"/>
        <d v="2016-05-18T12:22:15"/>
        <d v="2014-06-26T18:52:54"/>
        <d v="2012-09-07T14:37:44"/>
        <d v="2012-09-28T08:18:54"/>
        <d v="2012-07-10T19:51:05"/>
        <d v="2014-09-05T15:45:24"/>
        <d v="2014-01-15T20:00:00"/>
        <d v="2014-04-19T08:19:39"/>
        <d v="2014-08-23T14:08:38"/>
        <d v="2014-09-17T08:45:19"/>
        <d v="2017-02-16T23:53:49"/>
        <d v="2015-05-05T18:04:03"/>
        <d v="2014-06-02T19:59:00"/>
        <d v="2012-05-18T12:02:14"/>
        <d v="2015-04-01T12:51:49"/>
        <d v="2014-11-21T02:47:15"/>
        <d v="2013-08-09T04:00:15"/>
        <d v="2012-10-10T08:08:09"/>
        <d v="2016-04-14T06:34:00"/>
        <d v="2013-01-28T20:44:32"/>
        <d v="2015-11-05T15:32:52"/>
        <d v="2013-05-17T04:08:19"/>
        <d v="2014-06-01T14:37:19"/>
        <d v="2016-12-25T07:16:34"/>
        <d v="2017-01-08T17:18:20"/>
        <d v="2012-01-05T03:33:00"/>
        <d v="2012-08-22T15:14:45"/>
        <d v="2016-01-27T15:34:59"/>
        <d v="2016-10-12T16:50:30"/>
        <d v="2015-05-20T09:25:38"/>
        <d v="2014-07-02T19:00:00"/>
        <d v="2015-07-16T11:51:45"/>
        <d v="2014-02-10T14:21:14"/>
        <d v="2014-12-24T21:00:00"/>
        <d v="2011-12-23T10:17:29"/>
        <d v="2009-10-12T12:59:00"/>
        <d v="2010-05-08T14:16:00"/>
        <d v="2011-07-08T21:37:31"/>
        <d v="2012-03-18T04:17:05"/>
        <d v="2015-01-17T04:38:23"/>
        <d v="2012-04-10T14:36:27"/>
        <d v="2015-12-24T18:21:26"/>
        <d v="2013-08-10T05:15:20"/>
        <d v="2012-10-19T15:00:57"/>
        <d v="2012-05-25T06:14:00"/>
        <d v="2015-06-28T07:09:30"/>
        <d v="2016-02-29T20:13:59"/>
        <d v="2013-04-05T22:16:22"/>
        <d v="2016-11-20T10:48:47"/>
        <d v="2016-08-14T23:00:00"/>
        <d v="2014-08-09T06:44:07"/>
        <d v="2015-12-29T03:46:41"/>
        <d v="2015-05-27T10:41:20"/>
        <d v="2017-02-02T06:46:01"/>
        <d v="2015-09-06T06:46:00"/>
        <d v="2012-12-05T01:23:41"/>
        <d v="2015-12-10T08:51:01"/>
        <d v="2016-10-31T20:59:00"/>
        <d v="2016-03-20T15:58:45"/>
        <d v="2015-09-20T19:11:16"/>
        <d v="2016-06-01T09:12:49"/>
        <d v="2014-09-13T01:37:21"/>
        <d v="2015-08-07T09:00:00"/>
        <d v="2017-02-17T08:05:00"/>
        <d v="2015-06-21T13:20:00"/>
        <d v="2017-01-10T21:00:00"/>
        <d v="2015-06-23T18:00:00"/>
        <d v="2016-12-16T22:59:00"/>
        <d v="2016-05-12T16:10:08"/>
        <d v="2016-05-16T02:26:05"/>
        <d v="2015-11-01T15:00:00"/>
        <d v="2017-01-06T05:05:05"/>
        <d v="2015-08-03T10:00:00"/>
        <d v="2015-11-04T11:26:31"/>
        <d v="2016-05-13T11:04:23"/>
        <d v="2016-07-04T17:11:47"/>
        <d v="2015-02-04T11:36:46"/>
        <d v="2015-10-28T17:07:14"/>
        <d v="2016-05-03T08:41:56"/>
        <d v="2014-10-31T18:12:42"/>
        <d v="2016-07-04T07:46:00"/>
        <d v="2015-11-15T07:13:09"/>
        <d v="2015-10-17T08:01:55"/>
        <d v="2016-02-10T08:42:44"/>
        <d v="2015-10-29T13:40:48"/>
        <d v="2015-07-08T07:17:02"/>
        <d v="2017-01-30T21:00:00"/>
        <d v="2015-08-01T09:53:00"/>
        <d v="2016-01-09T06:48:16"/>
        <d v="2014-11-14T10:16:31"/>
        <d v="2014-10-19T08:26:12"/>
        <d v="2016-06-12T00:29:03"/>
        <d v="2016-01-06T12:38:37"/>
        <d v="2016-12-02T15:36:43"/>
        <d v="2015-03-24T12:11:45"/>
        <d v="2015-12-12T22:47:40"/>
        <d v="2014-12-17T10:30:45"/>
        <d v="2015-10-26T07:48:33"/>
        <d v="2016-12-18T01:20:15"/>
        <d v="2015-02-16T17:40:47"/>
        <d v="2016-03-12T14:37:55"/>
        <d v="2015-07-10T10:50:49"/>
        <d v="2016-07-14T08:25:33"/>
        <d v="2015-01-01T12:13:14"/>
        <d v="2016-01-16T03:00:00"/>
        <d v="2016-01-01T12:20:12"/>
        <d v="2016-02-18T11:09:29"/>
        <d v="2015-07-26T19:59:00"/>
        <d v="2015-11-04T10:11:28"/>
        <d v="2015-01-17T17:12:00"/>
        <d v="2016-10-19T02:38:27"/>
        <d v="2015-06-13T08:37:23"/>
        <d v="2015-03-28T02:19:12"/>
        <d v="2016-05-20T06:08:22"/>
        <d v="2015-09-07T05:53:13"/>
        <d v="2014-12-25T12:27:03"/>
        <d v="2016-09-22T13:47:47"/>
        <d v="2015-08-01T16:18:24"/>
        <d v="2015-03-15T10:00:00"/>
        <d v="2015-03-19T13:31:27"/>
        <d v="2015-03-16T08:11:56"/>
        <d v="2015-11-30T16:00:00"/>
        <d v="2015-02-15T12:30:07"/>
        <d v="2015-04-16T10:10:33"/>
        <d v="2016-11-17T11:28:06"/>
        <d v="2015-07-08T06:44:59"/>
        <d v="2016-02-08T05:01:00"/>
        <d v="2015-07-22T05:02:10"/>
        <d v="2014-12-02T21:34:20"/>
        <d v="2015-04-06T07:15:45"/>
        <d v="2016-04-16T10:43:26"/>
        <d v="2015-05-03T17:40:38"/>
        <d v="2016-11-02T13:31:32"/>
        <d v="2016-07-31T08:00:00"/>
        <d v="2014-12-04T16:03:01"/>
        <d v="2015-03-08T07:16:00"/>
        <d v="2015-05-09T11:09:22"/>
        <d v="2014-12-26T12:35:39"/>
        <d v="2015-06-18T11:03:35"/>
        <d v="2014-08-14T07:20:23"/>
        <d v="2014-08-27T16:50:56"/>
        <d v="2015-08-23T00:35:08"/>
        <d v="2015-05-24T07:00:00"/>
        <d v="2015-11-22T12:48:56"/>
        <d v="2015-06-15T14:06:20"/>
        <d v="2015-11-28T17:49:04"/>
        <d v="2015-04-22T11:56:26"/>
        <d v="2016-01-19T05:27:17"/>
        <d v="2016-09-01T16:45:46"/>
        <d v="2015-09-30T20:59:00"/>
        <d v="2016-06-23T17:29:00"/>
        <d v="2015-09-24T18:55:59"/>
        <d v="2017-02-25T01:01:47"/>
        <d v="2015-05-08T00:14:03"/>
        <d v="2015-12-09T11:26:43"/>
        <d v="2014-11-25T08:36:30"/>
        <d v="2014-08-25T09:12:18"/>
        <d v="2016-07-07T15:42:17"/>
        <d v="2016-07-01T10:35:38"/>
        <d v="2015-05-27T16:13:17"/>
        <d v="2015-05-14T15:44:01"/>
        <d v="2017-03-26T12:29:37"/>
        <d v="2015-08-15T05:22:00"/>
        <d v="2016-03-14T15:00:00"/>
        <d v="2014-07-13T08:37:37"/>
        <d v="2016-05-14T07:18:28"/>
        <d v="2015-09-05T21:10:00"/>
        <d v="2016-05-28T10:32:09"/>
        <d v="2015-11-25T08:49:25"/>
        <d v="2016-06-17T15:00:00"/>
        <d v="2015-02-26T14:17:09"/>
        <d v="2015-04-11T18:12:42"/>
        <d v="2015-06-06T02:47:00"/>
        <d v="2017-02-25T15:04:00"/>
        <d v="2017-03-25T05:14:22"/>
        <d v="2014-10-13T05:59:55"/>
        <d v="2016-11-24T15:00:00"/>
        <d v="2015-08-13T05:40:48"/>
        <d v="2015-08-19T07:37:54"/>
        <d v="2015-05-31T07:24:35"/>
        <d v="2014-10-28T17:00:00"/>
        <d v="2016-08-11T16:37:54"/>
        <d v="2014-08-11T12:27:47"/>
        <d v="2016-03-17T09:25:49"/>
        <d v="2014-10-14T08:38:28"/>
        <d v="2014-09-16T13:53:33"/>
        <d v="2014-12-18T17:53:04"/>
        <d v="2014-12-12T16:25:11"/>
        <d v="2016-12-01T09:34:10"/>
        <d v="2015-08-20T06:50:40"/>
        <d v="2015-07-08T14:58:33"/>
        <d v="2015-03-12T13:58:32"/>
        <d v="2016-04-17T10:18:39"/>
        <d v="2015-12-23T12:17:52"/>
        <d v="2015-07-26T10:00:00"/>
        <d v="2015-08-23T06:14:55"/>
        <d v="2014-11-09T10:47:59"/>
        <d v="2016-10-23T07:29:19"/>
        <d v="2015-01-16T02:30:47"/>
        <d v="2015-07-18T12:14:16"/>
        <d v="2015-04-13T07:59:35"/>
        <d v="2017-01-13T09:04:21"/>
        <d v="2014-08-17T11:58:18"/>
        <d v="2016-10-29T00:57:43"/>
        <d v="2015-05-11T11:57:02"/>
        <d v="2016-07-06T07:00:58"/>
        <d v="2016-06-19T00:10:00"/>
        <d v="2015-01-13T20:00:00"/>
        <d v="2014-12-31T20:59:00"/>
        <d v="2014-09-01T12:10:17"/>
        <d v="2014-08-11T18:47:07"/>
        <d v="2014-12-31T22:59:00"/>
        <d v="2015-02-07T10:26:21"/>
        <d v="2016-06-28T01:41:35"/>
        <d v="2016-05-21T01:02:18"/>
        <d v="2016-09-03T08:41:49"/>
        <d v="2014-09-17T04:02:11"/>
        <d v="2016-10-26T11:20:04"/>
        <d v="2017-03-14T09:22:02"/>
        <d v="2016-10-31T13:36:04"/>
        <d v="2014-07-24T19:00:00"/>
        <d v="2015-01-12T12:47:52"/>
        <d v="2015-08-03T08:09:30"/>
        <d v="2017-02-05T10:00:53"/>
        <d v="2015-10-14T18:30:53"/>
        <d v="2016-12-07T20:59:00"/>
        <d v="2016-09-08T22:00:00"/>
        <d v="2015-06-30T16:40:46"/>
        <d v="2016-12-22T01:01:03"/>
        <d v="2015-04-30T11:23:47"/>
        <d v="2017-02-01T07:55:59"/>
        <d v="2014-10-31T04:30:20"/>
        <d v="2014-07-25T14:15:02"/>
        <d v="2016-02-03T04:33:09"/>
        <d v="2014-09-17T18:00:00"/>
        <d v="2013-11-22T08:00:00"/>
        <d v="2017-01-10T08:31:21"/>
        <d v="2014-07-23T07:54:40"/>
        <d v="2016-11-24T10:26:27"/>
        <d v="2017-01-31T15:32:00"/>
        <d v="2017-02-19T20:37:48"/>
        <d v="2017-01-21T03:47:58"/>
        <d v="2016-12-14T10:39:00"/>
        <d v="2017-01-01T07:55:27"/>
        <d v="2014-09-13T05:56:40"/>
        <d v="2014-12-04T16:59:19"/>
        <d v="2014-08-19T16:44:00"/>
        <d v="2016-12-14T04:01:08"/>
        <d v="2016-02-14T08:20:32"/>
        <d v="2016-06-05T04:42:12"/>
        <d v="2017-02-28T10:54:42"/>
        <d v="2015-11-04T19:10:40"/>
        <d v="2014-11-30T16:00:00"/>
        <d v="2014-09-05T12:30:02"/>
        <d v="2017-02-17T21:59:00"/>
        <d v="2016-02-22T16:57:56"/>
        <d v="2012-01-29T07:34:51"/>
        <d v="2014-08-01T05:43:27"/>
        <d v="2012-04-08T10:19:38"/>
        <d v="2015-07-29T19:59:00"/>
        <d v="2011-06-30T07:19:23"/>
        <d v="2015-12-13T07:01:52"/>
        <d v="2013-04-11T17:01:27"/>
        <d v="2013-01-14T13:20:00"/>
        <d v="2011-08-21T12:05:57"/>
        <d v="2012-09-18T20:27:41"/>
        <d v="2011-12-07T09:53:11"/>
        <d v="2012-01-21T22:00:00"/>
        <d v="2013-09-29T02:11:01"/>
        <d v="2013-12-20T02:04:52"/>
        <d v="2015-05-08T21:00:00"/>
        <d v="2014-12-03T16:39:00"/>
        <d v="2013-11-20T20:59:00"/>
        <d v="2014-02-14T12:00:00"/>
        <d v="2014-11-30T20:59:00"/>
        <d v="2014-08-11T04:03:49"/>
        <d v="2015-06-20T19:31:22"/>
        <d v="2013-06-11T07:33:26"/>
        <d v="2014-03-21T13:01:52"/>
        <d v="2012-04-16T13:00:00"/>
        <d v="2012-12-13T14:58:23"/>
        <d v="2013-05-03T05:44:05"/>
        <d v="2012-09-22T19:59:00"/>
        <d v="2015-01-15T02:54:00"/>
        <d v="2014-08-10T12:19:26"/>
        <d v="2017-01-28T14:35:30"/>
        <d v="2013-02-24T13:04:32"/>
        <d v="2011-08-04T07:07:55"/>
        <d v="2016-10-16T03:00:00"/>
        <d v="2015-02-14T06:09:51"/>
        <d v="2013-01-05T09:58:41"/>
        <d v="2013-05-19T16:41:00"/>
        <d v="2011-04-18T09:24:19"/>
        <d v="2012-12-05T17:18:34"/>
        <d v="2010-10-08T12:04:28"/>
        <d v="2014-07-08T23:55:39"/>
        <d v="2016-11-26T11:20:13"/>
        <d v="2014-02-02T10:02:06"/>
        <d v="2016-12-03T22:00:00"/>
        <d v="2013-08-15T02:43:28"/>
        <d v="2015-09-09T20:09:21"/>
        <d v="2014-10-19T05:01:24"/>
        <d v="2015-02-16T10:48:03"/>
        <d v="2015-05-20T19:26:50"/>
        <d v="2013-12-15T20:58:10"/>
        <d v="2013-12-26T15:54:54"/>
        <d v="2013-02-24T15:59:29"/>
        <d v="2016-01-30T11:46:42"/>
        <d v="2009-10-31T19:59:00"/>
        <d v="2015-05-10T15:01:00"/>
        <d v="2014-02-23T10:43:38"/>
        <d v="2011-12-15T17:26:35"/>
        <d v="2015-10-10T21:00:00"/>
        <d v="2013-07-31T15:32:57"/>
        <d v="2014-04-30T08:51:20"/>
        <d v="2010-10-14T20:00:00"/>
        <d v="2011-05-03T08:10:25"/>
        <d v="2013-06-07T16:01:14"/>
        <d v="2012-08-25T10:11:42"/>
        <d v="2012-04-27T14:00:00"/>
        <d v="2014-03-16T18:35:19"/>
        <d v="2013-02-28T06:15:15"/>
        <d v="2012-05-11T07:47:00"/>
        <d v="2013-11-01T07:03:46"/>
        <d v="2012-07-06T19:59:00"/>
        <d v="2013-01-20T23:59:00"/>
        <d v="2013-01-31T17:08:59"/>
        <d v="2013-11-12T21:59:00"/>
        <d v="2013-11-07T13:58:03"/>
        <d v="2013-07-02T20:59:00"/>
        <d v="2011-09-05T09:06:00"/>
        <d v="2012-04-06T20:59:00"/>
        <d v="2013-09-15T13:10:00"/>
        <d v="2012-04-28T20:00:00"/>
        <d v="2014-09-30T06:09:47"/>
        <d v="2012-04-27T08:00:46"/>
        <d v="2014-09-11T02:24:14"/>
        <d v="2011-07-01T11:05:20"/>
        <d v="2012-09-16T20:05:00"/>
        <d v="2011-05-28T17:00:00"/>
        <d v="2011-07-22T19:59:00"/>
        <d v="2011-07-16T15:00:00"/>
        <d v="2011-09-07T08:35:39"/>
        <d v="2017-02-28T18:00:00"/>
        <d v="2014-12-21T20:59:00"/>
        <d v="2014-01-19T12:00:30"/>
        <d v="2012-08-31T17:21:02"/>
        <d v="2013-07-10T08:52:00"/>
        <d v="2013-03-01T05:58:00"/>
        <d v="2012-07-20T15:02:45"/>
        <d v="2011-05-31T10:04:00"/>
        <d v="2014-11-01T14:01:43"/>
        <d v="2013-04-08T22:30:00"/>
        <d v="2012-03-10T20:59:00"/>
        <d v="2012-08-07T09:01:00"/>
        <d v="2013-12-20T20:44:00"/>
        <d v="2014-06-08T21:00:00"/>
        <d v="2015-05-03T20:01:00"/>
        <d v="2012-10-05T14:44:10"/>
        <d v="2015-03-22T14:20:52"/>
        <d v="2010-04-17T22:59:00"/>
        <d v="2012-10-28T23:21:24"/>
        <d v="2012-03-25T15:55:30"/>
        <d v="2012-02-14T11:49:00"/>
        <d v="2012-06-25T08:24:00"/>
        <d v="2016-07-13T11:14:00"/>
        <d v="2013-03-22T03:37:05"/>
        <d v="2012-04-27T07:31:34"/>
        <d v="2012-01-21T00:13:00"/>
        <d v="2014-04-19T13:04:35"/>
        <d v="2013-06-30T19:59:00"/>
        <d v="2012-05-18T19:00:00"/>
        <d v="2013-10-06T17:21:58"/>
        <d v="2014-05-01T15:57:42"/>
        <d v="2012-01-17T13:33:05"/>
        <d v="2012-09-22T10:19:16"/>
        <d v="2016-09-23T21:26:27"/>
        <d v="2014-11-10T13:07:43"/>
        <d v="2013-10-13T19:59:00"/>
        <d v="2016-12-08T00:00:00"/>
        <d v="2014-10-31T20:59:00"/>
        <d v="2016-09-04T19:59:00"/>
        <d v="2014-03-10T06:00:00"/>
        <d v="2015-07-10T11:09:36"/>
        <d v="2015-04-14T11:00:33"/>
        <d v="2015-03-15T18:34:24"/>
        <d v="2016-04-24T20:59:00"/>
        <d v="2016-07-31T11:45:00"/>
        <d v="2016-10-24T13:00:00"/>
        <d v="2015-02-16T11:58:29"/>
        <d v="2016-12-27T21:05:46"/>
        <d v="2016-07-23T19:00:17"/>
        <d v="2016-10-25T11:00:00"/>
        <d v="2015-11-25T06:57:11"/>
        <d v="2015-04-15T14:59:00"/>
        <d v="2015-06-03T16:00:00"/>
        <d v="2013-11-22T04:35:13"/>
        <d v="2016-09-16T15:10:04"/>
        <d v="2013-11-11T06:19:08"/>
        <d v="2012-02-11T18:49:26"/>
        <d v="2013-10-16T01:59:00"/>
        <d v="2013-01-16T10:33:17"/>
        <d v="2015-02-28T07:10:00"/>
        <d v="2009-11-30T20:59:00"/>
        <d v="2014-01-06T16:39:58"/>
        <d v="2013-04-08T11:17:37"/>
        <d v="2013-08-31T16:32:03"/>
        <d v="2013-11-29T06:28:15"/>
        <d v="2011-03-10T11:48:47"/>
        <d v="2012-11-10T21:00:40"/>
        <d v="2013-05-04T06:00:34"/>
        <d v="2015-09-21T09:22:11"/>
        <d v="2013-02-04T03:55:27"/>
        <d v="2013-12-19T10:56:00"/>
        <d v="2010-12-22T21:35:24"/>
        <d v="2012-05-29T11:55:05"/>
        <d v="2012-10-29T23:42:18"/>
        <d v="2012-01-13T22:01:26"/>
        <d v="2011-09-06T12:39:10"/>
        <d v="2016-03-02T14:27:15"/>
        <d v="2012-05-11T18:31:00"/>
        <d v="2016-12-30T14:35:11"/>
        <d v="2016-09-15T12:53:33"/>
        <d v="2012-05-27T15:00:55"/>
        <d v="2011-08-31T22:00:00"/>
        <d v="2014-10-05T10:49:03"/>
        <d v="2013-11-21T09:46:19"/>
        <d v="2014-08-20T16:45:30"/>
        <d v="2010-07-31T20:00:00"/>
        <d v="2015-04-01T12:32:43"/>
        <d v="2016-06-05T15:33:30"/>
        <d v="2010-10-24T19:03:49"/>
        <d v="2015-08-27T20:00:00"/>
        <d v="2012-11-28T09:31:48"/>
        <d v="2012-01-15T10:11:50"/>
        <d v="2011-05-27T18:22:42"/>
        <d v="2016-03-30T11:23:22"/>
        <d v="2010-06-08T11:11:00"/>
        <d v="2014-08-30T07:30:00"/>
        <d v="2012-09-22T18:25:00"/>
        <d v="2016-01-02T17:55:37"/>
        <d v="2011-01-23T21:45:26"/>
        <d v="2014-03-12T19:33:10"/>
        <d v="2011-09-10T20:37:03"/>
        <d v="2010-07-26T20:59:00"/>
        <d v="2012-07-22T20:00:00"/>
        <d v="2017-03-03T05:05:19"/>
        <d v="2014-01-23T16:07:25"/>
        <d v="2012-12-10T19:37:27"/>
        <d v="2012-05-04T19:20:19"/>
        <d v="2012-08-25T10:19:07"/>
        <d v="2012-02-29T20:59:00"/>
        <d v="2010-10-21T21:00:00"/>
        <d v="2014-07-13T18:30:00"/>
        <d v="2014-12-01T14:59:21"/>
        <d v="2012-12-19T07:24:05"/>
        <d v="2013-11-14T09:07:02"/>
        <d v="2011-12-11T21:06:16"/>
        <d v="2014-10-01T04:43:13"/>
        <d v="2014-11-21T16:02:03"/>
        <d v="2013-02-13T14:37:49"/>
        <d v="2013-11-27T14:08:31"/>
        <d v="2010-07-08T14:40:00"/>
        <d v="2012-05-14T11:44:55"/>
        <d v="2012-11-17T16:00:00"/>
        <d v="2012-04-08T20:42:49"/>
        <d v="2010-06-25T13:32:00"/>
        <d v="2014-03-16T14:00:00"/>
        <d v="2013-03-22T14:15:45"/>
        <d v="2014-05-11T20:03:29"/>
        <d v="2014-05-03T22:00:00"/>
        <d v="2016-01-29T00:00:29"/>
        <d v="2012-01-18T12:00:00"/>
        <d v="2013-11-03T12:09:17"/>
        <d v="2012-09-02T03:30:48"/>
        <d v="2013-06-30T11:58:00"/>
        <d v="2015-08-10T16:12:06"/>
        <d v="2017-02-09T18:19:05"/>
        <d v="2016-02-18T12:14:20"/>
        <d v="2016-11-29T09:01:45"/>
        <d v="2016-04-18T06:00:00"/>
        <d v="2017-02-18T15:59:00"/>
        <d v="2016-09-09T10:00:48"/>
        <d v="2016-06-30T10:45:06"/>
        <d v="2016-03-12T11:52:44"/>
        <d v="2016-02-20T17:02:56"/>
        <d v="2016-01-17T10:01:01"/>
        <d v="2016-06-04T07:41:12"/>
        <d v="2016-11-18T07:43:32"/>
        <d v="2015-01-24T19:56:39"/>
        <d v="2015-08-20T12:00:39"/>
        <d v="2016-09-12T23:05:00"/>
        <d v="2015-04-26T12:55:59"/>
        <d v="2016-11-17T06:15:33"/>
        <d v="2015-04-09T20:59:00"/>
        <d v="2015-01-18T20:11:05"/>
        <d v="2017-03-14T06:02:35"/>
        <d v="2017-02-20T11:00:00"/>
        <d v="2016-02-11T09:05:53"/>
        <d v="2016-10-17T07:15:19"/>
        <d v="2015-09-01T07:05:19"/>
        <d v="2016-10-25T19:59:00"/>
        <d v="2016-10-06T07:15:32"/>
        <d v="2016-04-21T21:06:14"/>
        <d v="2014-08-15T12:20:34"/>
        <d v="2017-02-08T23:16:47"/>
        <d v="2017-01-22T20:59:00"/>
        <d v="2015-06-01T09:01:00"/>
        <d v="2014-09-03T22:59:00"/>
        <d v="2015-11-08T17:21:33"/>
        <d v="2016-03-25T08:59:16"/>
        <d v="2016-06-28T08:43:05"/>
        <d v="2015-08-13T17:24:57"/>
        <d v="2016-02-21T14:36:37"/>
        <d v="2016-02-24T23:25:01"/>
        <d v="2016-06-20T10:59:00"/>
        <d v="2014-11-30T14:42:02"/>
        <d v="2014-08-09T14:43:42"/>
        <d v="2016-10-02T10:04:46"/>
        <d v="2016-08-23T12:54:00"/>
        <d v="2015-03-27T17:46:48"/>
        <d v="2015-12-31T15:00:00"/>
        <d v="2016-01-09T16:00:00"/>
        <d v="2014-06-22T23:04:10"/>
        <d v="2016-10-01T00:33:45"/>
        <d v="2016-09-28T14:24:55"/>
        <d v="2014-09-03T10:49:24"/>
        <d v="2016-07-12T10:51:00"/>
        <d v="2016-05-07T13:11:59"/>
        <d v="2016-11-11T21:00:00"/>
        <d v="2014-11-30T14:59:00"/>
        <d v="2014-11-29T08:00:00"/>
        <d v="2014-07-27T07:27:00"/>
        <d v="2014-11-27T19:28:17"/>
        <d v="2015-11-18T21:03:21"/>
        <d v="2014-11-13T00:02:00"/>
        <d v="2017-03-14T16:26:00"/>
        <d v="2017-01-30T09:16:53"/>
        <d v="2015-12-16T21:59:00"/>
        <d v="2017-03-16T08:01:01"/>
        <d v="2016-02-18T09:00:27"/>
        <d v="2015-10-30T06:59:43"/>
        <d v="2014-12-11T23:11:00"/>
        <d v="2016-12-14T07:00:23"/>
        <d v="2016-12-28T11:25:15"/>
        <d v="2016-06-19T06:30:46"/>
        <d v="2016-09-04T18:59:00"/>
        <d v="2014-12-18T13:33:15"/>
        <d v="2017-01-24T02:34:12"/>
        <d v="2015-12-29T12:00:00"/>
        <d v="2014-12-31T16:03:35"/>
        <d v="2015-11-25T14:04:55"/>
        <d v="2016-04-06T17:34:16"/>
        <d v="2015-11-21T09:12:15"/>
        <d v="2016-07-14T03:48:53"/>
        <d v="2015-02-04T15:22:29"/>
        <d v="2015-06-01T16:47:00"/>
        <d v="2015-10-16T20:00:00"/>
        <d v="2015-05-17T07:31:17"/>
        <d v="2015-06-20T14:04:21"/>
        <d v="2016-01-31T05:56:03"/>
        <d v="2015-03-16T11:00:37"/>
        <d v="2016-03-31T00:46:56"/>
        <d v="2014-10-22T16:49:07"/>
        <d v="2017-03-06T12:00:00"/>
        <d v="2015-04-04T13:59:00"/>
        <d v="2016-09-12T03:35:49"/>
        <d v="2015-12-16T10:20:10"/>
        <d v="2016-06-23T08:00:25"/>
        <d v="2016-12-12T09:34:40"/>
        <d v="2016-08-04T19:59:00"/>
        <d v="2015-02-11T07:23:40"/>
        <d v="2013-01-07T00:00:00"/>
        <d v="2015-05-17T21:00:00"/>
        <d v="2016-03-18T20:33:43"/>
        <d v="2016-12-12T23:59:00"/>
        <d v="2016-08-27T09:00:09"/>
        <d v="2014-07-30T17:26:32"/>
        <d v="2014-09-12T02:00:00"/>
        <d v="2015-05-19T22:04:15"/>
        <d v="2015-03-05T12:27:00"/>
        <d v="2014-08-23T12:59:10"/>
        <d v="2015-12-26T12:26:00"/>
        <d v="2014-11-05T12:38:35"/>
        <d v="2016-09-24T17:16:29"/>
        <d v="2016-02-12T02:20:45"/>
        <d v="2015-09-14T11:07:57"/>
        <d v="2014-08-26T16:20:25"/>
        <d v="2016-06-06T12:09:00"/>
        <d v="2017-03-05T20:08:52"/>
        <d v="2014-08-10T14:00:00"/>
        <d v="2016-03-07T15:49:05"/>
        <d v="2015-04-24T08:16:17"/>
        <d v="2016-12-04T13:54:43"/>
        <d v="2015-03-25T16:00:00"/>
        <d v="2015-03-13T09:57:36"/>
        <d v="2015-04-15T13:54:53"/>
        <d v="2016-05-01T17:00:00"/>
        <d v="2016-07-12T11:22:21"/>
        <d v="2016-08-30T16:44:22"/>
        <d v="2013-07-06T21:28:23"/>
        <d v="2014-02-19T01:08:42"/>
        <d v="2013-08-04T15:06:22"/>
        <d v="2013-12-21T12:32:11"/>
        <d v="2016-04-09T23:54:24"/>
        <d v="2013-11-25T22:30:59"/>
        <d v="2012-09-30T16:17:02"/>
        <d v="2015-11-17T11:04:53"/>
        <d v="2014-02-05T11:58:17"/>
        <d v="2011-10-16T15:09:01"/>
        <d v="2014-01-03T20:09:05"/>
        <d v="2012-05-06T13:41:56"/>
        <d v="2014-09-11T01:04:10"/>
        <d v="2016-01-13T20:00:11"/>
        <d v="2011-07-21T20:42:01"/>
        <d v="2016-05-14T05:35:36"/>
        <d v="2014-05-10T19:18:53"/>
        <d v="2015-01-28T14:14:52"/>
        <d v="2012-08-10T13:44:48"/>
        <d v="2014-08-02T07:49:43"/>
        <d v="2014-08-08T13:53:24"/>
        <d v="2016-03-14T07:06:15"/>
        <d v="2014-08-24T12:48:11"/>
        <d v="2014-06-15T09:08:07"/>
        <d v="2014-04-24T11:11:07"/>
        <d v="2015-06-25T20:32:55"/>
        <d v="2015-05-28T20:27:33"/>
        <d v="2016-04-10T10:41:12"/>
        <d v="2013-01-05T16:37:18"/>
        <d v="2016-02-11T15:22:17"/>
        <d v="2011-10-09T09:07:13"/>
        <d v="2013-08-30T04:53:40"/>
        <d v="2014-10-03T19:30:00"/>
        <d v="2014-03-02T11:01:17"/>
        <d v="2014-04-13T10:18:15"/>
        <d v="2015-05-13T12:04:28"/>
        <d v="2016-02-13T18:39:31"/>
        <d v="2016-07-14T10:12:00"/>
        <d v="2013-12-08T21:59:00"/>
        <d v="2016-06-17T21:19:50"/>
        <d v="2014-06-11T01:50:21"/>
        <d v="2014-03-23T18:15:27"/>
        <d v="2012-04-04T08:46:15"/>
        <d v="2014-07-23T12:40:24"/>
        <d v="2012-04-13T06:17:15"/>
        <d v="2016-11-18T11:03:10"/>
        <d v="2012-12-07T14:23:42"/>
        <d v="2016-01-07T20:53:10"/>
        <d v="2015-01-19T00:30:00"/>
        <d v="2014-08-14T15:27:00"/>
        <d v="2013-10-09T00:18:07"/>
        <d v="2016-03-30T07:41:35"/>
        <d v="2012-06-09T12:20:08"/>
        <d v="2015-12-25T06:21:53"/>
        <d v="2014-04-04T18:59:39"/>
        <d v="2014-04-06T11:01:04"/>
        <d v="2011-10-28T12:56:40"/>
        <d v="2016-03-13T13:25:16"/>
        <d v="2013-05-30T08:53:45"/>
        <d v="2014-04-19T04:34:08"/>
        <d v="2015-04-30T08:00:51"/>
        <d v="2015-09-25T06:58:50"/>
        <d v="2016-07-13T23:51:34"/>
        <d v="2014-11-14T13:30:00"/>
        <d v="2014-08-07T07:35:17"/>
        <d v="2016-06-04T22:21:33"/>
        <d v="2014-11-25T16:55:00"/>
        <d v="2015-12-24T13:47:48"/>
        <d v="2016-12-31T18:46:11"/>
        <d v="2014-07-31T01:46:21"/>
        <d v="2014-11-28T20:33:00"/>
        <d v="2016-08-06T15:44:54"/>
        <d v="2015-12-19T08:07:09"/>
        <d v="2016-04-23T11:40:21"/>
        <d v="2017-01-21T13:45:31"/>
        <d v="2015-01-01T00:20:26"/>
        <d v="2015-08-06T03:05:21"/>
        <d v="2015-07-09T08:47:30"/>
        <d v="2015-02-16T16:08:47"/>
        <d v="2015-12-16T20:38:46"/>
        <d v="2015-04-28T20:22:00"/>
        <d v="2014-10-02T09:56:32"/>
        <d v="2014-05-02T14:52:53"/>
        <d v="2014-10-19T15:19:43"/>
        <d v="2016-11-30T21:06:21"/>
        <d v="2016-06-16T09:02:46"/>
        <d v="2016-01-08T14:54:35"/>
        <d v="2015-09-06T18:27:43"/>
        <d v="2015-05-15T09:01:52"/>
        <d v="2015-06-18T09:08:25"/>
        <d v="2015-09-05T18:36:46"/>
        <d v="2014-08-14T10:20:08"/>
        <d v="2015-02-23T17:42:42"/>
        <d v="2014-12-05T08:04:40"/>
        <d v="2014-12-08T18:12:08"/>
        <d v="2015-06-30T07:45:00"/>
        <d v="2015-03-27T18:43:06"/>
        <d v="2015-05-19T07:06:29"/>
        <d v="2014-09-25T08:24:24"/>
        <d v="2014-08-09T09:22:00"/>
        <d v="2016-06-18T09:23:02"/>
        <d v="2014-07-05T21:08:50"/>
        <d v="2015-06-25T20:00:00"/>
        <d v="2014-09-12T09:38:15"/>
        <d v="2016-09-21T17:17:45"/>
        <d v="2015-02-22T00:29:23"/>
        <d v="2015-05-30T13:26:11"/>
        <d v="2014-11-13T12:18:47"/>
        <d v="2014-08-20T08:22:32"/>
        <d v="2015-08-02T20:27:37"/>
        <d v="2016-05-08T12:12:07"/>
        <d v="2015-07-15T09:28:59"/>
        <d v="2017-03-06T05:00:00"/>
        <d v="2014-10-15T07:51:36"/>
        <d v="2014-08-16T13:44:12"/>
        <d v="2015-10-28T09:17:07"/>
        <d v="2014-06-28T11:21:54"/>
        <d v="2015-03-01T00:08:41"/>
        <d v="2017-01-12T08:42:00"/>
        <d v="2016-11-01T19:59:00"/>
        <d v="2017-02-06T06:23:31"/>
        <d v="2015-06-07T20:00:00"/>
        <d v="2015-06-01T14:42:00"/>
        <d v="2015-05-17T10:00:00"/>
        <d v="2016-12-28T08:49:00"/>
        <d v="2016-06-29T15:29:55"/>
        <d v="2014-08-31T07:58:45"/>
        <d v="2016-03-20T05:29:20"/>
        <d v="2017-02-11T04:09:38"/>
        <d v="2016-04-09T09:37:33"/>
        <d v="2015-04-08T03:42:59"/>
        <d v="2015-12-20T01:00:00"/>
        <d v="2015-12-18T11:38:59"/>
        <d v="2016-06-12T21:59:00"/>
        <d v="2015-12-30T19:00:00"/>
        <d v="2015-07-08T10:30:00"/>
        <d v="2015-04-16T03:27:36"/>
        <d v="2016-07-15T06:34:06"/>
        <d v="2015-06-26T22:55:54"/>
        <d v="2015-05-31T06:45:27"/>
        <d v="2015-12-03T21:00:00"/>
        <d v="2015-06-13T04:09:11"/>
        <d v="2017-03-11T05:29:00"/>
        <d v="2016-03-31T02:00:00"/>
        <d v="2016-03-24T08:01:04"/>
        <d v="2017-02-25T12:18:25"/>
        <d v="2015-05-31T13:00:00"/>
        <d v="2016-06-09T12:47:41"/>
        <d v="2015-11-26T17:00:00"/>
        <d v="2017-01-31T10:08:20"/>
        <d v="2015-06-09T12:10:05"/>
        <d v="2014-05-30T14:09:16"/>
        <d v="2015-10-02T15:03:00"/>
        <d v="2016-07-14T11:25:40"/>
        <d v="2015-10-31T19:00:00"/>
        <d v="2016-10-20T03:05:13"/>
        <d v="2015-08-25T07:05:12"/>
        <d v="2016-12-03T16:00:00"/>
        <d v="2016-03-31T20:00:00"/>
        <d v="2016-11-09T21:15:09"/>
        <d v="2014-06-06T05:11:42"/>
        <d v="2013-10-22T13:44:38"/>
        <d v="2014-04-20T17:00:00"/>
        <d v="2014-08-06T23:00:00"/>
        <d v="2011-09-28T09:30:08"/>
        <d v="2012-04-16T08:00:00"/>
        <d v="2011-02-24T15:20:30"/>
        <d v="2015-08-27T17:00:00"/>
        <d v="2013-10-06T12:21:10"/>
        <d v="2012-02-21T14:46:14"/>
        <d v="2015-02-02T10:55:42"/>
        <d v="2013-12-14T19:14:59"/>
        <d v="2012-07-28T08:00:00"/>
        <d v="2012-08-23T22:47:45"/>
        <d v="2011-08-06T06:38:56"/>
        <d v="2012-01-05T15:06:07"/>
        <d v="2013-07-12T13:51:00"/>
        <d v="2014-11-02T21:59:00"/>
        <d v="2011-09-11T05:18:00"/>
        <d v="2011-07-08T13:00:00"/>
        <d v="2013-04-22T13:00:00"/>
        <d v="2014-06-14T06:23:54"/>
        <d v="2011-12-05T18:02:29"/>
        <d v="2013-05-05T23:00:55"/>
        <d v="2014-06-12T22:59:00"/>
        <d v="2012-07-07T09:46:51"/>
        <d v="2014-09-06T07:25:31"/>
        <d v="2011-09-25T11:32:47"/>
        <d v="2013-10-24T15:42:49"/>
        <d v="2014-09-03T10:48:27"/>
        <d v="2010-12-31T20:59:00"/>
        <d v="2013-12-01T13:17:32"/>
        <d v="2012-02-12T14:03:51"/>
        <d v="2011-04-02T17:03:10"/>
        <d v="2013-08-31T06:40:12"/>
        <d v="2014-06-08T19:59:00"/>
        <d v="2014-02-26T12:13:40"/>
        <d v="2014-01-29T00:13:47"/>
        <d v="2014-02-16T10:18:12"/>
        <d v="2014-03-28T17:00:00"/>
        <d v="2013-10-29T07:54:43"/>
        <d v="2010-11-30T07:43:35"/>
        <d v="2014-01-11T13:02:25"/>
        <d v="2013-07-24T06:02:38"/>
        <d v="2013-09-20T12:17:27"/>
        <d v="2016-04-15T16:00:00"/>
        <d v="2012-03-25T11:34:02"/>
        <d v="2013-11-13T09:24:19"/>
        <d v="2010-06-14T20:00:00"/>
        <d v="2014-08-31T09:31:31"/>
        <d v="2012-08-30T08:33:45"/>
        <d v="2013-08-07T12:49:47"/>
        <d v="2009-08-31T20:00:00"/>
        <d v="2012-09-04T05:29:07"/>
        <d v="2014-06-24T18:00:00"/>
        <d v="2014-03-23T17:22:50"/>
        <d v="2011-03-01T10:10:54"/>
        <d v="2013-07-28T09:50:36"/>
        <d v="2013-12-08T20:59:00"/>
        <d v="2013-03-10T20:00:00"/>
        <d v="2016-12-31T08:59:00"/>
        <d v="2015-06-20T05:59:35"/>
        <d v="2015-02-17T06:00:00"/>
        <d v="2015-06-12T06:54:16"/>
        <d v="2016-08-09T20:00:00"/>
        <d v="2017-01-03T19:14:05"/>
        <d v="2015-04-22T22:59:00"/>
        <d v="2015-04-06T23:00:00"/>
        <d v="2015-10-06T14:59:00"/>
        <d v="2015-11-14T09:49:31"/>
        <d v="2015-10-19T03:00:00"/>
        <d v="2015-07-29T09:00:00"/>
        <d v="2016-03-13T16:12:53"/>
        <d v="2016-05-01T09:55:58"/>
        <d v="2016-04-28T08:20:32"/>
        <d v="2015-07-14T11:32:39"/>
        <d v="2016-06-01T10:57:00"/>
        <d v="2015-07-20T19:00:00"/>
        <d v="2016-11-30T18:23:31"/>
        <d v="2016-07-31T03:00:00"/>
        <d v="2017-03-12T19:40:05"/>
        <d v="2016-07-21T09:30:00"/>
        <d v="2014-12-04T02:58:54"/>
        <d v="2016-02-17T04:04:39"/>
        <d v="2016-10-08T06:43:32"/>
        <d v="2015-10-15T13:11:08"/>
        <d v="2016-08-19T08:00:50"/>
        <d v="2016-11-30T12:15:19"/>
        <d v="2015-04-18T08:52:02"/>
        <d v="2016-03-03T09:01:54"/>
        <d v="2016-10-21T08:04:20"/>
        <d v="2015-11-05T17:00:00"/>
        <d v="2016-02-28T15:05:09"/>
        <d v="2016-07-21T06:00:00"/>
        <d v="2015-01-10T17:02:52"/>
        <d v="2014-07-11T08:00:00"/>
        <d v="2016-12-30T15:00:00"/>
        <d v="2016-12-23T09:58:57"/>
        <d v="2015-05-21T07:45:25"/>
        <d v="2016-04-25T22:55:00"/>
        <d v="2016-10-13T07:12:32"/>
        <d v="2016-12-29T18:03:55"/>
        <d v="2015-01-15T11:00:28"/>
        <d v="2015-05-29T08:17:15"/>
        <d v="2016-10-14T07:25:34"/>
        <d v="2014-12-01T22:19:05"/>
        <d v="2016-07-01T20:00:00"/>
        <d v="2016-08-17T04:05:54"/>
        <d v="2017-01-26T17:26:48"/>
        <d v="2014-07-15T18:33:45"/>
        <d v="2016-03-11T10:34:47"/>
        <d v="2015-12-05T14:28:22"/>
        <d v="2014-12-17T12:43:48"/>
        <d v="2017-03-03T05:51:19"/>
        <d v="2015-08-02T11:17:13"/>
        <d v="2014-12-08T08:31:55"/>
        <d v="2014-08-15T06:17:33"/>
        <d v="2016-10-01T06:58:37"/>
        <d v="2015-07-17T11:35:39"/>
        <d v="2016-08-18T19:59:00"/>
        <d v="2016-06-30T10:57:19"/>
        <d v="2014-07-14T11:32:39"/>
        <d v="2013-06-26T17:49:11"/>
        <d v="2015-03-07T07:18:45"/>
        <d v="2014-12-18T04:08:53"/>
        <d v="2015-12-15T22:59:00"/>
        <d v="2015-12-25T16:18:54"/>
        <d v="2016-02-12T09:45:44"/>
        <d v="2015-09-04T19:59:00"/>
        <d v="2013-03-10T16:00:00"/>
        <d v="2016-06-11T11:22:59"/>
        <d v="2012-11-30T02:00:00"/>
        <d v="2013-07-04T16:56:00"/>
        <d v="2013-02-28T21:59:00"/>
        <d v="2011-06-25T05:42:03"/>
        <d v="2011-07-06T11:33:10"/>
        <d v="2012-08-02T13:37:00"/>
        <d v="2014-06-21T09:12:52"/>
        <d v="2013-09-07T14:25:31"/>
        <d v="2016-02-14T23:59:00"/>
        <d v="2015-01-07T08:41:46"/>
        <d v="2015-03-16T08:35:52"/>
        <d v="2014-11-26T16:54:23"/>
        <d v="2015-11-13T17:04:10"/>
        <d v="2015-06-14T20:34:54"/>
        <d v="2014-04-11T06:15:46"/>
        <d v="2013-10-15T16:04:50"/>
        <d v="2015-05-07T10:12:22"/>
        <d v="2012-07-12T09:45:32"/>
        <d v="2016-12-30T14:50:33"/>
        <d v="2016-03-24T18:53:08"/>
        <d v="2017-01-14T17:35:19"/>
        <d v="2016-12-03T09:03:26"/>
        <d v="2017-02-02T20:11:00"/>
        <d v="2016-08-01T10:13:30"/>
        <d v="2015-06-05T03:47:56"/>
        <d v="2015-06-08T18:00:00"/>
        <d v="2016-12-28T21:08:45"/>
        <d v="2013-05-06T11:12:16"/>
        <d v="2016-12-22T17:47:58"/>
        <d v="2015-07-05T09:38:42"/>
        <d v="2016-04-29T04:11:00"/>
        <d v="2015-07-29T07:31:29"/>
        <d v="2015-06-02T20:30:00"/>
        <d v="2016-10-17T08:14:00"/>
        <d v="2016-08-13T03:32:37"/>
        <d v="2015-04-27T09:12:00"/>
        <d v="2015-08-21T20:59:00"/>
        <d v="2016-03-02T19:43:06"/>
        <d v="2016-08-01T08:22:03"/>
        <d v="2017-02-28T19:00:00"/>
        <d v="2017-01-14T13:48:01"/>
        <d v="2015-02-13T15:58:02"/>
        <d v="2016-10-27T13:19:00"/>
        <d v="2016-07-05T12:58:54"/>
        <d v="2014-10-06T16:06:13"/>
        <d v="2016-06-11T21:30:00"/>
        <d v="2013-05-26T15:54:34"/>
        <d v="2015-04-30T16:16:51"/>
        <d v="2013-07-25T17:30:35"/>
        <d v="2015-02-22T04:14:45"/>
        <d v="2014-11-28T09:20:01"/>
        <d v="2015-12-12T02:00:00"/>
        <d v="2014-08-12T04:52:58"/>
        <d v="2015-11-13T13:55:56"/>
        <d v="2014-12-31T20:12:15"/>
        <d v="2016-06-02T23:38:40"/>
        <d v="2015-02-05T17:25:00"/>
        <d v="2014-12-03T17:31:39"/>
        <d v="2016-02-20T02:29:30"/>
        <d v="2017-01-02T22:04:27"/>
        <d v="2015-08-16T08:13:11"/>
        <d v="2015-11-21T15:13:39"/>
        <d v="2015-09-15T03:11:00"/>
        <d v="2016-02-25T02:57:14"/>
        <d v="2016-10-09T02:56:59"/>
        <d v="2016-06-28T08:01:26"/>
        <d v="2015-02-08T13:58:29"/>
        <d v="2016-09-20T21:45:04"/>
        <d v="2016-01-01T00:38:51"/>
        <d v="2016-11-15T10:13:22"/>
        <d v="2015-04-28T19:09:19"/>
        <d v="2015-08-24T01:22:00"/>
        <d v="2016-09-18T12:26:25"/>
        <d v="2016-04-02T00:06:57"/>
        <d v="2015-04-09T17:27:22"/>
        <d v="2014-12-19T11:31:28"/>
        <d v="2015-11-25T22:03:36"/>
        <d v="2015-07-20T10:43:48"/>
        <d v="2016-12-10T03:00:00"/>
        <d v="2015-06-08T07:00:00"/>
        <d v="2015-10-11T10:43:40"/>
        <d v="2016-02-21T00:24:17"/>
        <d v="2014-07-12T20:59:00"/>
        <d v="2016-04-27T05:55:00"/>
        <d v="2015-03-07T11:55:01"/>
        <d v="2016-05-26T09:57:43"/>
        <d v="2015-09-11T10:22:49"/>
        <d v="2016-05-25T07:29:18"/>
        <d v="2017-01-02T14:13:29"/>
        <d v="2015-09-12T12:57:42"/>
        <d v="2015-06-14T05:00:55"/>
        <d v="2016-04-21T02:44:38"/>
        <d v="2016-07-08T09:32:14"/>
        <d v="2015-05-21T21:25:00"/>
        <d v="2015-05-10T11:28:25"/>
        <d v="2016-02-19T20:06:37"/>
        <d v="2014-11-18T16:00:59"/>
        <d v="2014-07-28T08:52:43"/>
        <d v="2017-04-15T07:42:27"/>
        <d v="2016-04-24T13:59:00"/>
        <d v="2014-09-05T05:39:00"/>
        <d v="2017-01-03T08:02:45"/>
        <d v="2015-11-11T14:30:44"/>
        <d v="2014-08-10T20:00:00"/>
        <d v="2015-12-02T09:25:00"/>
        <d v="2014-11-30T15:45:00"/>
        <d v="2014-10-20T16:00:00"/>
        <d v="2013-04-10T07:54:31"/>
        <d v="2013-04-07T12:52:18"/>
        <d v="2013-02-16T07:52:38"/>
        <d v="2012-03-21T19:00:00"/>
        <d v="2016-01-11T21:00:00"/>
        <d v="2012-03-25T10:14:45"/>
        <d v="2011-06-11T16:20:49"/>
        <d v="2013-02-15T06:21:49"/>
        <d v="2012-12-28T11:51:03"/>
        <d v="2015-04-09T14:58:54"/>
        <d v="2013-10-16T05:01:43"/>
        <d v="2012-03-01T15:30:39"/>
        <d v="2013-09-13T09:28:12"/>
        <d v="2014-12-19T20:59:00"/>
        <d v="2011-09-09T17:00:22"/>
        <d v="2011-12-22T19:00:00"/>
        <d v="2013-05-14T12:55:13"/>
        <d v="2014-05-09T19:59:00"/>
        <d v="2013-07-26T09:00:00"/>
        <d v="2013-11-02T14:09:05"/>
        <d v="2012-09-06T23:51:00"/>
        <d v="2016-07-21T20:37:55"/>
        <d v="2012-07-21T06:51:00"/>
        <d v="2015-06-20T11:06:13"/>
        <d v="2015-02-26T20:02:41"/>
        <d v="2016-08-02T14:01:11"/>
        <d v="2014-01-05T05:31:00"/>
        <d v="2012-11-15T07:40:52"/>
        <d v="2013-10-02T05:27:54"/>
        <d v="2015-02-15T07:38:00"/>
        <d v="2011-06-18T13:14:06"/>
        <d v="2013-06-16T12:47:55"/>
        <d v="2015-04-03T07:38:00"/>
        <d v="2011-08-27T10:57:11"/>
        <d v="2014-09-16T03:24:19"/>
        <d v="2013-07-31T11:43:00"/>
        <d v="2014-09-03T15:36:18"/>
        <d v="2016-08-04T16:10:33"/>
        <d v="2013-05-01T13:42:37"/>
        <d v="2015-07-08T06:00:23"/>
        <d v="2016-03-25T14:00:00"/>
        <d v="2016-10-23T00:20:01"/>
        <d v="2014-06-10T00:33:00"/>
        <d v="2016-03-22T12:01:00"/>
        <d v="2014-07-24T10:51:44"/>
        <d v="2010-05-15T00:10:00"/>
        <d v="2014-06-27T06:44:41"/>
        <d v="2017-02-14T14:59:00"/>
        <d v="2014-07-19T01:14:38"/>
        <d v="2015-11-18T07:00:04"/>
        <d v="2017-02-05T08:25:39"/>
        <d v="2014-07-16T07:17:46"/>
        <d v="2015-09-27T06:20:40"/>
        <d v="2016-03-15T21:04:57"/>
        <d v="2016-10-06T06:00:00"/>
        <d v="2014-12-05T22:00:00"/>
        <d v="2014-05-31T11:40:52"/>
        <d v="2014-06-20T13:59:00"/>
        <d v="2014-12-18T20:00:00"/>
        <d v="2016-06-06T20:01:31"/>
        <d v="2014-10-17T11:55:39"/>
        <d v="2014-12-22T16:00:00"/>
        <d v="2017-02-20T04:01:30"/>
        <d v="2016-08-18T08:52:18"/>
        <d v="2016-01-18T22:37:27"/>
        <d v="2017-03-14T05:24:46"/>
        <d v="2017-01-31T16:00:00"/>
        <d v="2015-03-19T06:05:20"/>
        <d v="2015-10-23T10:24:55"/>
        <d v="2014-11-30T19:00:00"/>
        <d v="2016-02-15T07:00:00"/>
        <d v="2016-05-01T19:59:00"/>
        <d v="2015-09-04T08:11:02"/>
        <d v="2016-05-23T14:00:00"/>
        <d v="2015-08-27T11:15:10"/>
        <d v="2016-08-06T10:00:00"/>
        <d v="2015-01-22T10:46:10"/>
        <d v="2017-01-03T14:03:39"/>
        <d v="2014-11-25T17:15:00"/>
        <d v="2014-12-31T09:05:38"/>
        <d v="2015-06-30T15:55:00"/>
        <d v="2014-11-22T05:13:54"/>
        <d v="2015-03-31T16:18:00"/>
        <d v="2015-03-02T13:16:00"/>
        <d v="2014-09-16T21:06:39"/>
        <d v="2017-02-23T02:14:42"/>
        <d v="2015-11-08T14:10:20"/>
        <d v="2015-11-02T20:15:59"/>
        <d v="2016-05-12T02:47:14"/>
        <d v="2015-05-27T11:47:19"/>
        <d v="2015-09-01T22:47:27"/>
        <d v="2015-08-01T22:03:10"/>
        <d v="2015-09-17T09:00:00"/>
        <d v="2016-07-03T19:40:24"/>
        <d v="2014-09-20T07:40:33"/>
        <d v="2015-08-28T04:12:00"/>
        <d v="2015-04-28T17:16:39"/>
        <d v="2014-11-12T17:29:53"/>
        <d v="2013-11-06T18:00:03"/>
        <d v="2009-12-01T16:50:00"/>
        <d v="2014-03-14T08:49:11"/>
        <d v="2015-05-28T12:05:00"/>
        <d v="2011-06-08T09:31:01"/>
        <d v="2016-07-27T14:00:00"/>
        <d v="2014-02-16T16:00:00"/>
        <d v="2014-12-23T17:29:45"/>
        <d v="2013-05-25T08:18:34"/>
        <d v="2016-04-08T10:31:22"/>
        <d v="2015-06-19T10:28:03"/>
        <d v="2016-02-28T15:59:00"/>
        <d v="2017-03-31T19:59:00"/>
        <d v="2015-02-17T14:15:29"/>
        <d v="2014-07-09T04:34:56"/>
        <d v="2015-06-30T13:06:08"/>
        <d v="2012-07-24T12:20:48"/>
        <d v="2010-09-01T18:00:00"/>
        <d v="2013-08-28T15:54:51"/>
        <d v="2012-05-20T17:12:06"/>
        <d v="2015-12-19T02:46:30"/>
        <d v="2015-10-26T13:20:00"/>
        <d v="2014-09-25T13:43:11"/>
        <d v="2014-05-30T07:35:01"/>
        <d v="2016-12-25T03:00:00"/>
        <d v="2015-04-04T17:30:22"/>
        <d v="2014-12-13T14:49:25"/>
        <d v="2015-01-31T12:12:00"/>
        <d v="2015-10-09T15:38:06"/>
        <d v="2015-09-23T12:34:24"/>
        <d v="2016-04-03T08:25:41"/>
        <d v="2015-03-27T16:44:45"/>
        <d v="2015-02-28T12:17:35"/>
        <d v="2016-05-15T08:21:00"/>
        <d v="2014-06-18T12:13:00"/>
        <d v="2014-12-13T03:19:29"/>
        <d v="2016-09-20T00:29:57"/>
        <d v="2015-07-26T08:00:58"/>
        <d v="2016-04-08T03:56:16"/>
        <d v="2014-07-14T21:11:00"/>
        <d v="2011-05-04T18:13:53"/>
        <d v="2011-10-14T15:00:00"/>
        <d v="2012-01-27T20:04:19"/>
        <d v="2012-03-17T11:17:15"/>
        <d v="2011-07-31T23:00:00"/>
        <d v="2011-03-23T17:40:38"/>
        <d v="2012-06-14T11:24:11"/>
        <d v="2013-12-31T21:26:00"/>
        <d v="2011-11-02T00:00:00"/>
        <d v="2012-12-15T14:11:50"/>
        <d v="2013-06-04T16:00:32"/>
        <d v="2013-01-02T12:59:44"/>
        <d v="2012-07-21T17:40:02"/>
        <d v="2014-08-03T09:00:00"/>
        <d v="2011-12-12T18:13:16"/>
        <d v="2012-11-22T14:00:00"/>
        <d v="2013-11-01T11:00:00"/>
        <d v="2013-03-08T07:42:15"/>
        <d v="2014-09-14T20:28:06"/>
        <d v="2013-02-23T00:09:00"/>
        <d v="2012-05-27T19:59:00"/>
        <d v="2014-12-16T23:59:00"/>
        <d v="2013-08-27T08:31:29"/>
        <d v="2013-01-09T00:48:55"/>
        <d v="2012-09-11T08:47:33"/>
        <d v="2013-12-01T13:21:07"/>
        <d v="2012-11-25T20:59:00"/>
        <d v="2014-06-17T09:41:22"/>
        <d v="2014-02-20T12:48:53"/>
        <d v="2012-03-01T22:59:00"/>
        <d v="2012-10-12T12:37:41"/>
        <d v="2011-09-24T00:10:54"/>
        <d v="2012-01-15T21:00:00"/>
        <d v="2011-06-01T21:59:00"/>
        <d v="2016-07-11T12:51:01"/>
        <d v="2011-06-11T20:00:00"/>
        <d v="2009-12-31T15:39:00"/>
        <d v="2013-02-28T13:25:00"/>
        <d v="2012-03-03T07:39:25"/>
        <d v="2010-08-02T17:59:00"/>
        <d v="2014-12-19T06:19:04"/>
        <d v="2011-06-13T16:35:27"/>
        <d v="2012-09-24T11:46:52"/>
        <d v="2012-11-21T18:26:00"/>
        <d v="2013-09-18T06:49:00"/>
        <d v="2014-08-14T10:11:00"/>
        <d v="2012-06-09T01:49:37"/>
        <d v="2011-03-20T07:54:42"/>
        <d v="2014-05-23T08:25:55"/>
        <d v="2013-10-09T02:27:17"/>
        <d v="2011-04-25T22:59:00"/>
        <d v="2013-11-24T04:49:53"/>
        <d v="2011-04-24T12:01:36"/>
        <d v="2012-04-18T13:22:40"/>
        <d v="2012-04-05T10:00:20"/>
        <d v="2012-12-13T14:17:32"/>
        <d v="2012-05-24T10:46:08"/>
        <d v="2012-12-18T06:20:00"/>
        <d v="2013-12-17T04:00:00"/>
        <d v="2016-04-30T13:59:00"/>
        <d v="2016-01-17T13:00:00"/>
        <d v="2011-12-30T21:45:36"/>
        <d v="2015-01-31T16:31:47"/>
        <d v="2012-03-15T19:59:00"/>
        <d v="2011-02-21T19:00:00"/>
        <d v="2013-03-27T21:04:33"/>
        <d v="2014-03-10T22:59:00"/>
        <d v="2011-11-27T20:35:39"/>
        <d v="2016-05-31T13:14:36"/>
        <d v="2010-07-04T20:00:00"/>
        <d v="2016-08-01T05:03:34"/>
        <d v="2012-06-04T07:45:30"/>
        <d v="2015-03-06T13:04:52"/>
        <d v="2016-08-17T22:59:00"/>
        <d v="2011-10-16T14:03:00"/>
        <d v="2012-04-20T19:59:00"/>
        <d v="2016-04-15T21:59:00"/>
        <d v="2014-02-06T12:31:11"/>
        <d v="2011-07-21T17:39:05"/>
        <d v="2014-07-12T10:11:07"/>
        <d v="2017-03-28T18:00:00"/>
        <d v="2017-04-13T20:07:40"/>
        <d v="2017-04-07T10:45:38"/>
        <d v="2017-03-17T10:34:01"/>
        <d v="2017-03-23T21:00:23"/>
        <d v="2017-04-27T11:15:19"/>
        <d v="2017-04-10T12:15:00"/>
        <d v="2017-04-09T03:49:54"/>
        <d v="2017-03-16T13:37:10"/>
        <d v="2017-04-06T01:20:42"/>
        <d v="2017-04-02T17:00:00"/>
        <d v="2017-03-26T15:59:00"/>
        <d v="2017-04-09T12:00:00"/>
        <d v="2017-03-26T20:36:00"/>
        <d v="2017-04-09T17:00:00"/>
        <d v="2017-03-31T16:40:11"/>
        <d v="2017-04-09T15:47:28"/>
        <d v="2017-03-25T19:33:00"/>
        <d v="2017-04-11T12:44:05"/>
        <d v="2017-03-31T20:00:00"/>
        <d v="2015-01-15T07:56:45"/>
        <d v="2015-03-30T11:52:30"/>
        <d v="2015-08-30T22:45:37"/>
        <d v="2015-02-15T19:21:13"/>
        <d v="2015-09-09T08:00:00"/>
        <d v="2015-08-22T23:21:12"/>
        <d v="2016-03-28T08:18:15"/>
        <d v="2016-05-01T12:48:26"/>
        <d v="2014-08-31T11:39:00"/>
        <d v="2016-01-18T05:00:00"/>
        <d v="2014-09-01T07:30:34"/>
        <d v="2015-06-30T13:55:53"/>
        <d v="2014-10-05T11:13:32"/>
        <d v="2015-05-01T14:02:41"/>
        <d v="2015-03-30T19:22:00"/>
        <d v="2016-12-09T06:51:39"/>
        <d v="2016-04-20T20:00:00"/>
        <d v="2016-05-13T20:59:00"/>
        <d v="2014-09-17T04:49:51"/>
        <d v="2014-11-09T11:47:51"/>
        <d v="2015-12-11T03:04:23"/>
        <d v="2016-04-02T16:10:00"/>
        <d v="2015-06-30T22:00:00"/>
        <d v="2014-10-30T14:22:42"/>
        <d v="2014-08-24T15:14:09"/>
        <d v="2014-06-27T14:04:24"/>
        <d v="2015-04-05T03:00:00"/>
        <d v="2015-10-21T07:01:14"/>
        <d v="2016-06-09T17:15:06"/>
        <d v="2015-10-24T18:06:23"/>
        <d v="2015-06-11T07:00:00"/>
        <d v="2016-01-15T21:00:00"/>
        <d v="2016-09-13T13:30:00"/>
        <d v="2015-05-07T16:52:36"/>
        <d v="2016-08-07T11:32:25"/>
        <d v="2015-11-08T13:40:33"/>
        <d v="2015-07-20T14:46:32"/>
        <d v="2014-10-02T12:59:02"/>
        <d v="2016-05-04T11:58:52"/>
        <d v="2015-07-16T11:37:02"/>
        <d v="2015-06-10T07:04:31"/>
        <d v="2017-01-07T13:00:00"/>
        <d v="2016-08-26T19:59:00"/>
        <d v="2015-03-08T05:31:17"/>
        <d v="2016-12-21T18:00:00"/>
        <d v="2016-11-23T18:00:00"/>
        <d v="2015-11-13T07:00:00"/>
        <d v="2015-09-02T14:49:03"/>
        <d v="2017-03-01T11:00:00"/>
        <d v="2016-04-19T12:05:04"/>
        <d v="2015-03-19T09:45:23"/>
        <d v="2016-10-13T22:04:42"/>
        <d v="2016-03-21T08:59:28"/>
        <d v="2015-04-03T12:02:33"/>
        <d v="2015-10-05T10:56:01"/>
        <d v="2016-08-28T20:01:09"/>
        <d v="2017-01-28T11:29:00"/>
        <d v="2016-07-14T14:56:32"/>
        <d v="2015-03-25T10:53:49"/>
        <d v="2016-02-25T08:08:33"/>
        <d v="2015-09-12T05:37:40"/>
        <d v="2016-03-11T15:34:05"/>
        <d v="2016-10-23T12:50:40"/>
        <d v="2014-08-03T03:39:39"/>
        <d v="2014-08-13T15:31:52"/>
        <d v="2014-08-25T12:38:08"/>
        <d v="2014-08-03T07:48:04"/>
        <d v="2014-09-27T05:27:24"/>
        <d v="2015-01-13T11:39:19"/>
        <d v="2014-10-14T10:43:14"/>
        <d v="2014-10-23T15:30:40"/>
        <d v="2014-07-06T09:13:56"/>
        <d v="2015-01-19T10:14:58"/>
        <d v="2014-11-29T06:59:00"/>
        <d v="2014-10-24T15:26:00"/>
        <d v="2014-10-29T14:57:51"/>
        <d v="2015-02-20T00:34:13"/>
        <d v="2015-03-27T11:43:15"/>
        <d v="2016-09-02T08:36:20"/>
        <d v="2016-07-02T06:25:10"/>
        <d v="2016-09-15T06:49:05"/>
        <d v="2016-02-21T05:48:09"/>
        <d v="2015-05-21T14:47:58"/>
        <d v="2015-01-30T19:25:00"/>
        <d v="2014-10-15T16:00:00"/>
        <d v="2014-12-15T05:12:57"/>
        <d v="2015-04-04T06:43:57"/>
        <d v="2014-10-31T14:45:42"/>
        <d v="2015-01-11T22:00:03"/>
        <d v="2015-02-05T08:11:18"/>
        <d v="2015-01-29T09:46:05"/>
        <d v="2015-08-09T22:59:00"/>
        <d v="2014-11-27T14:24:00"/>
        <d v="2015-02-11T05:13:42"/>
        <d v="2016-10-14T08:00:00"/>
        <d v="2016-07-24T02:32:46"/>
        <d v="2016-12-15T05:39:49"/>
        <d v="2016-02-03T23:50:33"/>
        <d v="2014-11-11T13:13:28"/>
        <d v="2016-10-10T06:32:50"/>
        <d v="2015-12-15T04:10:00"/>
        <d v="2015-06-27T13:59:00"/>
        <d v="2015-02-13T17:43:02"/>
        <d v="2015-11-14T09:16:44"/>
        <d v="2015-10-02T10:00:00"/>
        <d v="2014-09-30T07:19:09"/>
        <d v="2014-09-27T17:38:33"/>
        <d v="2017-02-11T08:20:30"/>
        <d v="2015-03-01T13:47:19"/>
        <d v="2014-08-21T13:50:26"/>
        <d v="2014-10-23T20:00:00"/>
        <d v="2016-07-02T23:38:56"/>
        <d v="2014-08-08T13:20:12"/>
        <d v="2015-02-27T23:32:16"/>
        <d v="2015-07-01T13:45:37"/>
        <d v="2016-07-25T11:00:00"/>
        <d v="2017-01-29T22:59:00"/>
        <d v="2015-04-02T20:37:30"/>
        <d v="2014-07-30T10:03:16"/>
        <d v="2015-03-31T17:01:30"/>
        <d v="2012-03-02T23:39:27"/>
        <d v="2014-01-31T11:01:00"/>
        <d v="2012-10-24T08:26:16"/>
        <d v="2014-01-07T18:08:00"/>
        <d v="2013-07-11T12:01:43"/>
        <d v="2014-02-17T14:10:17"/>
        <d v="2011-03-02T23:49:21"/>
        <d v="2014-05-09T14:00:00"/>
        <d v="2011-01-21T14:00:00"/>
        <d v="2014-02-24T08:25:07"/>
        <d v="2012-05-12T15:54:23"/>
        <d v="2011-03-04T04:57:07"/>
        <d v="2013-03-01T23:59:00"/>
        <d v="2015-01-24T15:08:15"/>
        <d v="2016-03-31T07:51:11"/>
        <d v="2013-02-17T11:25:29"/>
        <d v="2012-03-17T16:08:55"/>
        <d v="2011-09-30T19:00:00"/>
        <d v="2016-10-01T09:19:42"/>
        <d v="2013-05-06T20:59:00"/>
        <d v="2014-05-19T20:59:00"/>
        <d v="2015-03-01T21:59:00"/>
        <d v="2011-02-20T15:52:34"/>
        <d v="2011-06-10T19:00:00"/>
        <d v="2016-06-16T20:55:00"/>
        <d v="2012-12-15T07:36:17"/>
        <d v="2015-04-20T21:40:32"/>
        <d v="2011-07-30T22:59:00"/>
        <d v="2012-10-17T12:17:39"/>
        <d v="2014-07-10T15:01:40"/>
        <d v="2014-07-27T17:00:00"/>
        <d v="2015-04-24T16:00:00"/>
        <d v="2012-11-13T18:26:57"/>
        <d v="2013-05-23T16:30:37"/>
        <d v="2014-01-06T04:55:40"/>
        <d v="2014-07-18T12:31:12"/>
        <d v="2014-09-12T10:26:53"/>
        <d v="2011-12-15T21:48:41"/>
        <d v="2011-09-22T10:28:49"/>
        <d v="2014-02-06T09:01:24"/>
        <d v="2015-01-25T23:12:21"/>
        <d v="2017-03-07T23:30:00"/>
        <d v="2014-06-12T11:08:05"/>
        <d v="2014-05-04T09:11:40"/>
        <d v="2016-11-06T01:49:07"/>
        <d v="2017-02-28T20:00:00"/>
        <d v="2016-11-05T14:11:52"/>
        <d v="2015-12-14T23:59:00"/>
        <d v="2017-01-03T16:04:09"/>
        <d v="2016-01-30T20:17:00"/>
        <d v="2014-11-20T11:48:21"/>
        <d v="2015-06-29T19:06:42"/>
        <d v="2015-07-08T08:45:00"/>
        <d v="2016-06-28T15:15:33"/>
        <d v="2016-08-06T13:35:08"/>
        <d v="2014-06-15T22:50:05"/>
        <d v="2015-02-28T16:42:05"/>
        <d v="2014-06-12T16:12:35"/>
        <d v="2016-03-14T06:35:29"/>
        <d v="2016-03-30T04:36:20"/>
        <d v="2015-03-09T18:39:49"/>
        <d v="2012-07-10T15:48:00"/>
        <d v="2012-04-08T13:45:08"/>
        <d v="2012-11-27T04:00:00"/>
        <d v="2012-08-10T14:00:00"/>
        <d v="2014-11-12T14:45:38"/>
        <d v="2015-12-03T13:30:00"/>
        <d v="2010-05-31T20:59:00"/>
        <d v="2013-03-11T10:02:26"/>
        <d v="2012-12-15T10:52:08"/>
        <d v="2010-07-21T22:00:00"/>
        <d v="2011-06-07T07:18:01"/>
        <d v="2011-04-15T19:59:00"/>
        <d v="2012-02-12T13:43:03"/>
        <d v="2015-10-20T09:55:22"/>
        <d v="2012-04-12T09:02:45"/>
        <d v="2014-03-04T13:00:00"/>
        <d v="2016-02-01T10:00:00"/>
        <d v="2015-03-25T13:36:06"/>
        <d v="2012-10-06T01:59:00"/>
        <d v="2015-05-22T05:00:00"/>
        <d v="2015-03-04T10:57:27"/>
        <d v="2017-01-27T10:29:51"/>
        <d v="2016-01-02T08:27:01"/>
        <d v="2014-09-07T14:13:14"/>
        <d v="2016-06-23T08:06:23"/>
        <d v="2014-05-23T06:05:25"/>
        <d v="2016-12-29T14:01:40"/>
        <d v="2014-10-23T02:17:59"/>
        <d v="2015-10-31T14:45:00"/>
        <d v="2014-08-08T16:48:54"/>
        <d v="2015-06-03T21:26:00"/>
        <d v="2014-10-08T04:16:18"/>
        <d v="2014-10-31T19:59:00"/>
        <d v="2014-09-01T17:10:22"/>
        <d v="2016-11-07T10:12:55"/>
        <d v="2017-02-09T22:28:53"/>
        <d v="2014-08-12T10:57:31"/>
        <d v="2015-05-19T13:00:49"/>
        <d v="2015-10-21T15:00:00"/>
        <d v="2012-07-13T21:19:03"/>
        <d v="2013-12-11T22:08:27"/>
        <d v="2011-09-26T20:59:00"/>
        <d v="2014-01-15T11:33:00"/>
        <d v="2013-10-10T16:00:00"/>
        <d v="2010-11-01T16:26:00"/>
        <d v="2012-03-07T20:59:00"/>
        <d v="2013-05-07T07:33:14"/>
        <d v="2011-07-04T16:31:06"/>
        <d v="2013-07-07T05:24:42"/>
        <d v="2012-05-21T19:30:00"/>
        <d v="2012-01-24T11:26:13"/>
        <d v="2014-09-26T19:08:27"/>
        <d v="2011-12-24T21:00:00"/>
        <d v="2014-06-20T20:59:00"/>
        <d v="2011-12-05T21:59:00"/>
        <d v="2012-06-14T19:59:00"/>
        <d v="2013-07-01T21:00:00"/>
        <d v="2013-03-10T14:38:28"/>
        <d v="2011-06-14T19:59:00"/>
        <d v="2014-05-14T22:58:51"/>
        <d v="2011-07-04T11:52:20"/>
        <d v="2016-08-10T22:28:36"/>
        <d v="2014-05-01T06:01:30"/>
        <d v="2015-07-11T22:02:38"/>
        <d v="2014-04-19T18:36:01"/>
        <d v="2009-11-22T21:59:00"/>
        <d v="2016-06-06T09:02:00"/>
        <d v="2014-07-10T02:09:11"/>
        <d v="2011-04-21T20:21:13"/>
        <d v="2016-11-07T03:05:37"/>
        <d v="2013-10-16T06:33:35"/>
        <d v="2012-03-01T19:00:00"/>
        <d v="2016-03-11T21:00:00"/>
        <d v="2012-05-23T11:00:00"/>
        <d v="2015-04-18T13:10:05"/>
        <d v="2012-10-26T18:21:53"/>
        <d v="2013-03-23T14:42:41"/>
        <d v="2014-09-30T16:00:00"/>
        <d v="2014-12-21T00:42:21"/>
        <d v="2012-10-05T19:59:00"/>
        <d v="2014-05-13T10:43:56"/>
        <d v="2014-09-16T02:18:54"/>
        <d v="2016-04-21T22:32:52"/>
        <d v="2012-01-11T17:00:00"/>
        <d v="2014-08-14T04:58:18"/>
        <d v="2014-05-01T07:55:29"/>
        <d v="2016-12-03T07:05:15"/>
        <d v="2016-08-05T11:01:08"/>
        <d v="2013-04-19T19:38:21"/>
        <d v="2013-11-14T20:00:00"/>
        <d v="2012-11-17T17:17:24"/>
        <d v="2016-08-05T23:00:00"/>
        <d v="2013-08-19T00:01:09"/>
        <d v="2013-03-10T10:07:31"/>
        <d v="2013-07-13T13:35:25"/>
        <d v="2015-12-18T23:59:00"/>
        <d v="2012-06-11T23:00:00"/>
        <d v="2015-11-18T20:59:00"/>
        <d v="2016-04-03T04:01:02"/>
        <d v="2014-07-09T09:24:25"/>
        <d v="2016-12-04T07:04:47"/>
        <d v="2016-09-01T23:00:00"/>
        <d v="2014-11-30T11:58:01"/>
        <d v="2016-08-02T15:00:00"/>
        <d v="2016-03-14T01:24:43"/>
        <d v="2015-03-01T07:21:16"/>
        <d v="2015-08-20T10:19:02"/>
        <d v="2016-12-11T08:20:08"/>
        <d v="2016-02-12T20:42:12"/>
        <d v="2015-07-03T13:26:26"/>
        <d v="2015-02-17T19:26:31"/>
        <d v="2015-12-21T06:07:17"/>
        <d v="2016-12-06T17:09:02"/>
        <d v="2015-07-16T13:38:56"/>
        <d v="2014-07-10T11:40:11"/>
        <d v="2014-08-26T14:20:12"/>
        <d v="2014-07-31T18:50:38"/>
        <d v="2014-11-13T04:35:08"/>
        <d v="2016-01-06T14:50:13"/>
        <d v="2015-06-12T12:00:00"/>
        <d v="2017-01-23T09:05:43"/>
        <d v="2010-07-02T15:00:00"/>
        <d v="2014-07-10T06:31:03"/>
        <d v="2013-10-15T19:59:00"/>
        <d v="2014-12-03T05:00:45"/>
        <d v="2010-08-23T20:00:00"/>
        <d v="2011-09-19T06:30:22"/>
        <d v="2016-11-23T00:45:43"/>
        <d v="2016-08-18T15:54:51"/>
        <d v="2016-01-11T15:00:00"/>
        <d v="2015-02-05T11:44:01"/>
        <d v="2016-07-08T15:03:34"/>
        <d v="2013-03-24T20:08:59"/>
        <d v="2011-09-09T13:02:43"/>
        <d v="2013-03-09T13:08:19"/>
        <d v="2012-03-23T20:00:00"/>
        <d v="2015-08-13T00:46:49"/>
        <d v="2016-09-22T09:00:21"/>
        <d v="2014-05-14T15:04:00"/>
        <d v="2014-09-23T17:41:37"/>
        <d v="2016-06-11T05:39:32"/>
        <d v="2015-06-11T02:05:53"/>
        <d v="2012-08-12T19:00:00"/>
        <d v="2015-06-10T20:25:46"/>
        <d v="2014-04-20T19:59:00"/>
        <d v="2015-03-30T10:31:59"/>
        <d v="2010-03-15T13:55:00"/>
        <d v="2014-08-26T16:31:21"/>
        <d v="2012-11-29T15:54:56"/>
        <d v="2015-01-08T17:00:00"/>
        <d v="2016-12-14T21:00:00"/>
        <d v="2014-04-25T17:58:38"/>
        <d v="2015-05-06T22:58:00"/>
        <d v="2015-12-18T17:00:00"/>
        <d v="2014-05-09T12:45:19"/>
        <d v="2013-12-29T22:02:33"/>
        <d v="2013-07-01T10:00:00"/>
        <d v="2016-11-30T20:59:00"/>
        <d v="2013-11-15T15:15:03"/>
        <d v="2016-11-10T05:37:07"/>
        <d v="2016-01-22T08:59:34"/>
        <d v="2016-12-10T20:59:00"/>
        <d v="2015-06-13T08:25:14"/>
        <d v="2012-07-08T18:07:27"/>
        <d v="2013-05-22T20:07:24"/>
        <d v="2015-04-16T16:00:00"/>
        <d v="2013-05-23T07:38:11"/>
        <d v="2013-12-02T14:59:00"/>
        <d v="2015-05-30T17:42:58"/>
        <d v="2013-12-25T16:32:17"/>
        <d v="2016-02-19T18:00:53"/>
        <d v="2015-11-25T07:49:11"/>
        <d v="2014-05-02T04:30:10"/>
        <d v="2014-12-02T20:00:00"/>
        <d v="2013-04-17T10:15:42"/>
        <d v="2016-02-26T03:52:12"/>
        <d v="2015-03-02T12:00:00"/>
        <d v="2016-01-31T13:59:00"/>
        <d v="2014-07-23T07:25:50"/>
        <d v="2016-12-31T10:20:54"/>
        <d v="2016-03-24T00:11:38"/>
        <d v="2016-05-15T09:35:01"/>
        <d v="2013-05-31T04:00:00"/>
        <d v="2013-12-25T00:00:29"/>
        <d v="2014-08-23T10:31:23"/>
        <d v="2015-05-24T12:29:36"/>
        <d v="2016-10-20T12:11:55"/>
        <d v="2016-01-02T15:19:51"/>
        <d v="2016-06-28T07:45:23"/>
        <d v="2016-10-01T22:41:24"/>
        <d v="2016-05-07T05:57:12"/>
        <d v="2015-05-08T08:01:58"/>
        <d v="2016-05-06T11:49:42"/>
        <d v="2013-07-25T08:21:28"/>
        <d v="2014-07-23T13:08:09"/>
        <d v="2015-06-05T13:00:00"/>
        <d v="2016-12-18T10:30:57"/>
        <d v="2015-06-25T11:00:00"/>
        <d v="2015-11-11T15:58:20"/>
        <d v="2012-05-15T20:59:00"/>
        <d v="2011-11-23T19:53:16"/>
        <d v="2012-06-04T09:19:55"/>
        <d v="2014-05-03T22:59:00"/>
        <d v="2012-07-15T12:03:07"/>
        <d v="2011-12-13T20:59:00"/>
        <d v="2011-09-07T20:54:18"/>
        <d v="2010-09-10T19:59:00"/>
        <d v="2013-08-01T17:49:54"/>
        <d v="2013-02-24T01:09:15"/>
        <d v="2011-03-01T12:00:00"/>
        <d v="2011-10-07T08:58:52"/>
        <d v="2012-12-22T13:30:32"/>
        <d v="2012-03-04T19:00:00"/>
        <d v="2011-10-02T09:36:13"/>
        <d v="2012-10-25T19:59:00"/>
        <d v="2011-12-01T07:02:15"/>
        <d v="2012-03-07T18:43:55"/>
        <d v="2015-07-01T19:40:00"/>
        <d v="2012-06-29T19:59:00"/>
        <d v="2012-02-12T19:35:14"/>
        <d v="2011-05-05T12:50:48"/>
        <d v="2012-11-09T11:07:07"/>
        <d v="2013-05-30T16:00:00"/>
        <d v="2014-11-20T20:00:00"/>
        <d v="2013-01-25T21:09:34"/>
        <d v="2014-11-12T10:03:13"/>
        <d v="2012-09-09T19:55:00"/>
        <d v="2015-07-05T09:00:17"/>
        <d v="2014-05-27T20:59:00"/>
        <d v="2011-08-14T17:00:00"/>
        <d v="2013-04-15T14:16:33"/>
        <d v="2014-09-23T12:46:16"/>
        <d v="2010-12-08T20:59:00"/>
        <d v="2011-02-19T17:56:41"/>
        <d v="2012-10-02T10:40:03"/>
        <d v="2015-10-26T20:59:00"/>
        <d v="2011-07-24T12:08:56"/>
        <d v="2012-08-15T19:07:25"/>
        <d v="2014-01-01T15:08:56"/>
        <d v="2017-01-11T09:49:08"/>
        <d v="2017-01-06T23:12:49"/>
        <d v="2010-03-14T22:59:00"/>
        <d v="2010-11-29T21:00:00"/>
        <d v="2015-08-04T16:33:53"/>
        <d v="2014-12-08T15:21:27"/>
        <d v="2015-03-12T03:07:43"/>
        <d v="2014-09-21T10:32:49"/>
        <d v="2016-03-09T16:35:00"/>
        <d v="2014-08-15T18:04:23"/>
        <d v="2015-07-11T20:58:11"/>
        <d v="2014-02-03T03:41:32"/>
        <d v="2011-04-23T22:59:00"/>
        <d v="2013-04-27T13:16:31"/>
        <d v="2012-10-04T15:07:13"/>
        <d v="2013-10-19T04:13:06"/>
        <d v="2014-12-05T10:30:29"/>
        <d v="2013-11-08T17:18:59"/>
        <d v="2016-11-03T10:00:08"/>
        <d v="2013-01-11T12:00:24"/>
        <d v="2014-11-13T22:39:19"/>
        <d v="2015-12-30T08:50:10"/>
        <d v="2010-07-21T11:00:00"/>
        <d v="2013-09-14T05:07:20"/>
        <d v="2013-11-26T22:41:54"/>
        <d v="2016-02-11T08:18:30"/>
        <d v="2014-11-16T00:05:48"/>
        <d v="2015-04-02T08:36:22"/>
        <d v="2010-07-30T16:00:00"/>
        <d v="2016-07-12T22:49:59"/>
        <d v="2016-06-29T12:20:14"/>
        <d v="2014-03-15T10:58:29"/>
        <d v="2015-01-09T23:59:00"/>
        <d v="2014-01-28T07:10:27"/>
        <d v="2016-03-31T08:56:25"/>
        <d v="2013-09-16T12:30:06"/>
        <d v="2016-12-22T23:59:00"/>
        <d v="2013-02-04T12:29:34"/>
        <d v="2011-07-16T09:32:54"/>
        <d v="2012-05-19T09:05:05"/>
        <d v="2015-09-23T12:27:39"/>
        <d v="2014-07-24T10:23:11"/>
        <d v="2015-06-07T19:50:00"/>
        <d v="2016-06-24T19:59:00"/>
        <d v="2016-04-08T07:00:35"/>
        <d v="2014-12-05T13:06:58"/>
        <d v="2012-09-14T17:35:37"/>
        <d v="2017-02-09T21:00:00"/>
        <d v="2017-03-02T08:49:11"/>
        <d v="2015-08-22T10:00:22"/>
        <d v="2015-06-21T21:00:00"/>
        <d v="2015-04-18T05:55:20"/>
        <d v="2013-09-09T19:59:00"/>
        <d v="2016-05-05T05:01:47"/>
        <d v="2016-07-20T16:13:06"/>
        <d v="2015-05-02T07:11:49"/>
        <d v="2016-06-05T22:01:07"/>
        <d v="2017-01-18T07:16:37"/>
        <d v="2015-04-10T20:06:32"/>
        <d v="2015-11-13T09:04:28"/>
        <d v="2017-02-20T16:07:33"/>
        <d v="2014-10-02T13:37:05"/>
        <d v="2017-02-08T21:00:00"/>
        <d v="2016-01-25T08:00:00"/>
        <d v="2013-03-26T00:23:59"/>
        <d v="2016-09-06T18:00:00"/>
        <d v="2015-04-02T19:59:00"/>
        <d v="2016-10-25T09:00:00"/>
        <d v="2016-04-21T14:00:00"/>
        <d v="2016-03-22T22:59:00"/>
        <d v="2017-02-14T12:00:27"/>
        <d v="2016-12-15T15:00:00"/>
        <d v="2016-11-20T20:59:00"/>
        <d v="2016-03-26T09:11:30"/>
        <d v="2015-08-11T10:31:40"/>
        <d v="2016-12-01T23:00:00"/>
        <d v="2015-02-28T06:00:59"/>
        <d v="2015-11-14T05:20:00"/>
        <d v="2015-10-15T01:59:58"/>
        <d v="2015-07-05T19:00:00"/>
        <d v="2013-01-16T12:19:25"/>
        <d v="2012-11-01T12:22:48"/>
        <d v="2015-09-24T12:38:02"/>
        <d v="2013-03-08T23:28:39"/>
        <d v="2012-06-01T11:43:09"/>
        <d v="2012-04-15T22:10:24"/>
        <d v="2013-11-15T21:39:33"/>
        <d v="2012-04-06T20:00:00"/>
        <d v="2014-04-14T15:00:00"/>
        <d v="2012-04-14T09:36:00"/>
        <d v="2014-04-09T22:59:00"/>
        <d v="2013-11-03T17:00:00"/>
        <d v="2015-05-15T11:49:39"/>
        <d v="2014-02-06T11:00:48"/>
        <d v="2012-03-12T22:59:00"/>
        <d v="2015-07-23T10:02:25"/>
        <d v="2015-11-02T00:00:00"/>
        <d v="2012-08-28T16:00:00"/>
        <d v="2015-08-19T09:15:12"/>
        <d v="2013-07-26T17:27:16"/>
        <d v="2016-04-22T16:00:00"/>
        <d v="2012-01-28T10:54:07"/>
        <d v="2015-06-27T07:22:48"/>
        <d v="2016-10-29T11:00:00"/>
        <d v="2014-09-21T11:00:15"/>
        <d v="2016-02-11T20:59:00"/>
        <d v="2013-11-13T12:22:35"/>
        <d v="2015-08-15T22:40:36"/>
        <d v="2013-09-02T20:00:00"/>
        <d v="2014-04-25T13:08:47"/>
        <d v="2013-06-24T21:00:00"/>
        <d v="2014-07-18T19:00:00"/>
        <d v="2015-12-13T16:00:00"/>
        <d v="2017-01-05T11:47:27"/>
        <d v="2015-03-28T15:31:51"/>
        <d v="2016-02-01T06:48:43"/>
        <d v="2014-11-11T23:59:00"/>
        <d v="2017-03-10T06:55:16"/>
        <d v="2013-11-30T20:02:00"/>
        <d v="2016-04-22T11:49:04"/>
        <d v="2017-03-02T11:51:40"/>
        <d v="2013-11-26T19:02:00"/>
        <d v="2017-03-12T19:00:00"/>
        <d v="2016-10-16T12:30:00"/>
        <d v="2014-02-21T10:00:00"/>
        <d v="2015-09-04T11:00:10"/>
        <d v="2015-07-29T07:59:25"/>
        <d v="2016-12-14T13:01:18"/>
        <d v="2013-04-02T07:52:45"/>
        <d v="2016-12-02T17:07:53"/>
        <d v="2014-08-16T00:17:57"/>
        <d v="2016-08-05T23:52:18"/>
        <d v="2015-11-18T08:09:07"/>
        <d v="2017-01-24T07:32:48"/>
        <d v="2016-05-07T14:50:51"/>
        <d v="2016-11-22T02:50:46"/>
        <d v="2016-06-19T15:00:00"/>
        <d v="2015-06-11T10:01:27"/>
        <d v="2016-12-08T11:18:56"/>
        <d v="2014-03-26T15:24:10"/>
        <d v="2017-02-14T09:23:40"/>
        <d v="2014-11-17T16:00:00"/>
        <d v="2015-01-31T11:58:33"/>
        <d v="2016-05-22T19:00:00"/>
        <d v="2016-11-22T12:28:27"/>
        <d v="2016-04-26T18:00:00"/>
        <d v="2014-12-20T17:00:00"/>
        <d v="2017-03-11T17:58:35"/>
        <d v="2017-03-06T21:00:00"/>
        <d v="2017-01-10T13:59:00"/>
        <d v="2016-12-09T16:00:04"/>
        <d v="2015-12-07T08:47:16"/>
        <d v="2017-03-12T04:10:42"/>
        <d v="2014-02-23T04:00:57"/>
        <d v="2014-12-22T06:47:59"/>
        <d v="2014-01-05T07:38:09"/>
        <d v="2012-02-27T08:17:03"/>
        <d v="2016-01-03T14:59:00"/>
        <d v="2015-02-03T20:00:00"/>
        <d v="2015-09-17T06:59:51"/>
        <d v="2011-07-24T22:50:00"/>
        <d v="2016-01-13T20:11:26"/>
        <d v="2012-05-08T18:00:04"/>
        <d v="2011-03-11T20:00:00"/>
        <d v="2012-06-28T20:27:23"/>
        <d v="2013-09-05T19:59:00"/>
        <d v="2014-06-23T08:01:00"/>
        <d v="2012-06-26T10:00:00"/>
        <d v="2013-12-06T15:22:00"/>
        <d v="2009-12-01T09:00:00"/>
        <d v="2012-04-22T20:00:00"/>
        <d v="2012-04-18T08:44:36"/>
        <d v="2012-09-24T19:59:00"/>
        <d v="2013-01-20T09:21:20"/>
        <d v="2013-01-26T14:54:16"/>
        <d v="2012-02-23T09:33:46"/>
        <d v="2012-03-13T19:59:00"/>
        <d v="2014-03-26T11:10:33"/>
        <d v="2011-02-05T16:46:49"/>
        <d v="2012-06-28T09:26:56"/>
        <d v="2013-06-20T19:31:36"/>
        <d v="2013-12-30T23:00:00"/>
        <d v="2011-12-12T19:39:56"/>
        <d v="2014-08-08T10:00:00"/>
        <d v="2012-03-09T20:02:09"/>
        <d v="2012-05-05T11:15:28"/>
        <d v="2014-08-28T17:00:00"/>
        <d v="2013-03-09T15:42:17"/>
        <d v="2013-03-21T10:03:35"/>
        <d v="2014-05-06T16:06:29"/>
        <d v="2014-04-18T15:00:00"/>
        <d v="2012-05-03T15:00:26"/>
        <d v="2012-06-07T05:14:17"/>
        <d v="2012-05-05T09:25:43"/>
        <d v="2009-12-09T10:24:00"/>
        <d v="2010-02-14T21:00:00"/>
        <d v="2009-09-25T19:59:00"/>
        <d v="2013-12-14T17:58:05"/>
        <d v="2014-04-02T10:36:40"/>
        <d v="2017-04-03T21:15:01"/>
        <d v="2017-04-09T12:29:29"/>
        <d v="2017-03-20T10:07:27"/>
        <d v="2017-03-26T12:14:45"/>
        <d v="2017-03-29T15:32:11"/>
        <d v="2017-04-30T09:00:00"/>
        <d v="2014-08-26T14:00:40"/>
        <d v="2015-06-14T10:45:37"/>
        <d v="2014-07-17T06:59:06"/>
        <d v="2015-12-24T16:00:00"/>
        <d v="2014-08-17T16:08:10"/>
        <d v="2015-02-06T07:04:31"/>
        <d v="2014-05-29T09:50:00"/>
        <d v="2014-11-05T09:34:00"/>
        <d v="2014-06-11T05:44:03"/>
        <d v="2014-03-08T14:11:35"/>
        <d v="2014-06-26T07:22:23"/>
        <d v="2014-06-29T13:31:24"/>
        <d v="2016-12-18T23:59:00"/>
        <d v="2016-10-30T07:25:38"/>
        <d v="2015-07-12T11:31:44"/>
        <d v="2014-10-05T21:00:00"/>
        <d v="2016-01-08T11:47:00"/>
        <d v="2016-06-24T09:27:49"/>
        <d v="2015-03-31T15:39:00"/>
        <d v="2016-10-17T11:10:31"/>
        <d v="2016-08-25T06:34:36"/>
        <d v="2016-02-20T14:22:18"/>
        <d v="2015-08-11T10:37:08"/>
        <d v="2017-01-03T12:12:50"/>
        <d v="2015-04-29T18:25:39"/>
        <d v="2015-06-06T07:12:32"/>
        <d v="2015-04-21T08:13:42"/>
        <d v="2015-01-10T09:21:00"/>
        <d v="2015-05-02T14:02:16"/>
        <d v="2015-06-05T10:48:24"/>
        <d v="2015-10-17T06:52:58"/>
        <d v="2015-01-30T16:39:00"/>
        <d v="2015-08-03T07:35:24"/>
        <d v="2016-02-07T08:58:00"/>
        <d v="2016-04-30T14:00:00"/>
        <d v="2014-12-11T08:31:10"/>
        <d v="2015-12-28T16:16:40"/>
        <d v="2015-10-26T14:25:56"/>
        <d v="2016-01-17T15:00:00"/>
        <d v="2015-10-21T04:45:33"/>
        <d v="2016-04-25T14:16:56"/>
        <d v="2015-04-14T08:19:25"/>
        <d v="2016-02-10T11:30:11"/>
        <d v="2014-12-17T20:32:21"/>
        <d v="2015-06-25T10:39:56"/>
        <d v="2015-04-23T17:39:31"/>
        <d v="2015-08-29T07:53:44"/>
        <d v="2015-02-12T12:14:20"/>
        <d v="2016-09-09T12:03:57"/>
        <d v="2015-12-10T14:12:46"/>
        <d v="2016-11-25T13:53:03"/>
        <d v="2015-08-25T16:18:50"/>
        <d v="2015-10-04T16:23:36"/>
        <d v="2015-10-01T11:02:22"/>
        <d v="2015-04-10T14:27:28"/>
        <d v="2015-08-03T20:30:03"/>
        <d v="2015-02-21T17:21:47"/>
        <d v="2014-11-13T18:37:23"/>
        <d v="2015-08-05T08:50:32"/>
        <d v="2015-01-10T12:07:04"/>
        <d v="2016-07-22T07:02:20"/>
        <d v="2015-01-15T11:29:00"/>
        <d v="2015-07-25T13:59:00"/>
        <d v="2015-01-03T22:17:44"/>
        <d v="2015-03-31T10:04:04"/>
        <d v="2015-10-28T18:53:43"/>
        <d v="2015-08-08T07:33:37"/>
        <d v="2015-02-26T00:41:33"/>
        <d v="2017-01-10T00:57:00"/>
        <d v="2015-10-15T12:22:38"/>
        <d v="2015-01-02T13:14:16"/>
        <d v="2015-07-02T13:59:44"/>
        <d v="2014-12-18T12:28:26"/>
        <d v="2016-04-13T22:26:04"/>
        <d v="2016-03-05T11:44:56"/>
        <d v="2015-05-13T08:18:51"/>
        <d v="2016-03-30T12:10:58"/>
        <d v="2016-01-02T16:56:47"/>
        <d v="2016-09-03T06:02:55"/>
        <d v="2015-01-18T18:39:50"/>
        <d v="2015-04-10T22:00:00"/>
        <d v="2014-11-05T20:22:37"/>
        <d v="2015-08-18T13:01:15"/>
        <d v="2015-09-07T01:47:55"/>
        <d v="2015-08-25T09:34:42"/>
        <d v="2016-11-26T10:41:13"/>
        <d v="2014-05-31T15:30:00"/>
        <d v="2015-08-21T19:59:00"/>
        <d v="2016-07-15T12:42:26"/>
        <d v="2015-03-14T07:00:00"/>
        <d v="2014-08-10T13:13:07"/>
        <d v="2015-03-24T11:34:04"/>
        <d v="2015-02-18T09:43:09"/>
        <d v="2014-11-09T17:41:35"/>
        <d v="2015-02-21T08:29:56"/>
        <d v="2015-03-11T08:23:56"/>
        <d v="2014-12-31T08:54:50"/>
        <d v="2014-10-27T13:25:08"/>
        <d v="2016-05-27T14:04:00"/>
        <d v="2015-08-07T20:04:52"/>
        <d v="2016-03-22T22:38:53"/>
        <d v="2015-03-12T09:49:11"/>
        <d v="2017-02-05T08:44:00"/>
        <d v="2016-02-11T19:08:24"/>
        <d v="2016-06-27T18:23:33"/>
        <d v="2015-03-07T21:14:57"/>
        <d v="2016-02-27T13:35:43"/>
        <d v="2015-08-03T20:27:54"/>
        <d v="2015-10-04T22:39:46"/>
        <d v="2016-01-29T06:46:10"/>
        <d v="2015-03-17T10:00:00"/>
        <d v="2015-12-07T14:57:42"/>
        <d v="2015-10-18T11:38:49"/>
        <d v="2016-02-13T13:35:13"/>
        <d v="2015-07-22T20:59:00"/>
        <d v="2015-03-19T07:00:28"/>
        <d v="2014-08-15T07:00:22"/>
        <d v="2016-05-25T10:06:31"/>
        <d v="2015-09-25T20:33:41"/>
        <d v="2016-11-26T07:27:51"/>
        <d v="2016-11-11T20:00:00"/>
        <d v="2016-08-30T21:36:00"/>
        <d v="2014-11-29T20:25:15"/>
        <d v="2014-10-27T19:11:00"/>
        <d v="2017-03-05T13:48:10"/>
        <d v="2015-12-29T15:00:00"/>
        <d v="2017-02-02T08:36:49"/>
        <d v="2017-03-10T20:50:08"/>
        <d v="2016-04-20T10:45:50"/>
        <d v="2017-02-25T15:03:59"/>
        <d v="2016-03-24T05:27:36"/>
        <d v="2016-06-09T11:00:00"/>
        <d v="2016-03-23T06:18:05"/>
        <d v="2017-01-02T20:17:00"/>
        <d v="2012-07-18T20:28:16"/>
        <d v="2013-04-16T11:00:00"/>
        <d v="2015-09-30T11:29:00"/>
        <d v="2012-09-23T09:15:48"/>
        <d v="2013-05-08T18:27:33"/>
        <d v="2012-05-10T09:00:00"/>
        <d v="2012-10-27T21:00:00"/>
        <d v="2011-02-08T02:18:49"/>
        <d v="2012-05-23T17:47:35"/>
        <d v="2012-01-25T15:49:52"/>
        <d v="2010-09-03T17:03:00"/>
        <d v="2012-11-10T10:57:49"/>
        <d v="2010-10-10T16:16:16"/>
        <d v="2010-07-10T14:00:00"/>
        <d v="2014-11-03T00:52:50"/>
        <d v="2012-08-12T08:35:45"/>
        <d v="2013-01-13T14:48:33"/>
        <d v="2012-07-27T18:00:00"/>
        <d v="2015-10-10T14:28:04"/>
        <d v="2012-04-30T07:30:08"/>
        <d v="2011-08-01T10:46:23"/>
        <d v="2012-05-01T09:00:03"/>
        <d v="2011-09-15T14:00:03"/>
        <d v="2011-10-12T15:57:59"/>
        <d v="2012-04-22T08:59:36"/>
        <d v="2012-05-26T17:59:57"/>
        <d v="2011-11-16T08:11:48"/>
        <d v="2013-05-09T08:33:59"/>
        <d v="2012-06-22T21:27:56"/>
        <d v="2011-01-15T17:51:00"/>
        <d v="2012-06-16T01:59:00"/>
        <d v="2013-04-28T20:02:20"/>
        <d v="2012-05-23T07:29:04"/>
        <d v="2012-06-06T14:42:55"/>
        <d v="2013-03-29T14:54:52"/>
        <d v="2011-08-05T13:05:38"/>
        <d v="2015-01-27T15:13:07"/>
        <d v="2012-12-31T10:00:00"/>
        <d v="2012-06-23T10:32:55"/>
        <d v="2015-09-27T10:38:24"/>
        <d v="2014-09-21T11:48:38"/>
        <d v="2016-06-07T13:06:00"/>
        <d v="2014-11-14T17:22:14"/>
        <d v="2015-03-13T16:20:16"/>
        <d v="2015-10-03T13:00:00"/>
        <d v="2015-05-10T17:45:04"/>
        <d v="2014-08-14T14:50:34"/>
        <d v="2015-04-20T10:25:49"/>
        <d v="2015-05-14T15:56:12"/>
        <d v="2016-02-01T02:43:33"/>
        <d v="2014-12-13T13:02:41"/>
        <d v="2017-02-25T16:09:49"/>
        <d v="2014-08-20T01:21:17"/>
        <d v="2015-02-22T12:09:13"/>
        <d v="2014-11-29T08:40:52"/>
        <d v="2015-03-19T10:15:30"/>
        <d v="2014-11-13T09:20:28"/>
        <d v="2014-07-18T19:43:24"/>
        <d v="2016-10-15T11:21:00"/>
        <d v="2015-10-13T15:13:41"/>
        <d v="2016-04-22T06:52:00"/>
        <d v="2014-11-17T16:24:52"/>
        <d v="2014-12-20T20:30:00"/>
        <d v="2012-06-28T12:16:11"/>
        <d v="2014-12-07T20:59:00"/>
        <d v="2013-10-17T19:59:00"/>
        <d v="2015-08-20T03:00:00"/>
        <d v="2012-03-24T16:56:15"/>
        <d v="2015-04-19T20:50:00"/>
        <d v="2015-08-14T19:59:00"/>
        <d v="2012-08-16T12:22:46"/>
        <d v="2013-03-01T10:01:08"/>
        <d v="2009-12-31T22:00:00"/>
        <d v="2014-12-01T11:59:05"/>
        <d v="2013-07-29T18:32:46"/>
        <d v="2011-08-01T07:34:15"/>
        <d v="2013-02-23T20:59:00"/>
        <d v="2015-02-02T13:39:12"/>
        <d v="2011-10-29T08:12:01"/>
        <d v="2013-09-26T02:46:58"/>
        <d v="2013-09-30T19:59:00"/>
        <d v="2011-01-01T19:00:00"/>
        <d v="2012-07-08T04:29:29"/>
        <d v="2015-02-26T16:30:00"/>
        <d v="2013-10-04T21:00:00"/>
        <d v="2012-04-04T09:33:23"/>
        <d v="2016-09-29T20:27:00"/>
        <d v="2013-05-31T09:00:00"/>
        <d v="2015-10-07T19:59:00"/>
        <d v="2012-03-21T12:48:00"/>
        <d v="2017-03-05T11:26:21"/>
        <d v="2012-09-20T20:46:47"/>
        <d v="2015-05-31T19:59:00"/>
        <d v="2012-05-28T07:43:13"/>
        <d v="2012-12-24T15:47:37"/>
        <d v="2014-05-15T09:53:06"/>
        <d v="2015-05-01T05:59:00"/>
        <d v="2011-11-15T11:37:00"/>
        <d v="2015-03-06T14:49:34"/>
        <d v="2015-10-13T04:41:29"/>
        <d v="2016-10-11T04:35:39"/>
        <d v="2015-07-29T19:20:51"/>
        <d v="2014-07-31T16:58:19"/>
        <d v="2016-05-09T12:50:00"/>
        <d v="2014-08-21T15:32:28"/>
        <d v="2015-04-23T13:05:38"/>
        <d v="2016-09-01T07:59:54"/>
        <d v="2015-09-16T18:31:52"/>
        <d v="2017-02-08T13:40:35"/>
        <d v="2016-05-19T00:12:01"/>
        <d v="2015-04-12T18:51:57"/>
        <d v="2014-08-23T06:12:29"/>
        <d v="2016-05-18T11:49:05"/>
        <d v="2015-01-11T18:36:34"/>
        <d v="2015-04-10T15:14:07"/>
        <d v="2014-08-04T11:41:37"/>
        <d v="2015-10-09T09:00:00"/>
        <d v="2014-09-15T11:55:03"/>
        <d v="2015-05-15T19:00:00"/>
        <d v="2015-11-16T08:04:58"/>
        <d v="2016-10-29T15:43:54"/>
        <d v="2015-03-16T09:28:00"/>
        <d v="2015-06-14T20:09:29"/>
        <d v="2014-07-05T15:07:12"/>
        <d v="2015-12-24T23:55:36"/>
        <d v="2015-12-30T08:12:33"/>
        <d v="2015-03-31T05:14:00"/>
        <d v="2016-03-23T03:52:07"/>
        <d v="2016-01-26T06:08:17"/>
        <d v="2016-03-13T12:45:24"/>
        <d v="2014-10-05T11:13:41"/>
        <d v="2015-04-25T12:17:06"/>
        <d v="2014-08-07T15:13:48"/>
        <d v="2017-02-23T21:51:40"/>
        <d v="2014-08-07T07:56:49"/>
        <d v="2016-06-19T00:11:57"/>
        <d v="2015-09-23T12:10:01"/>
        <d v="2014-08-03T10:05:47"/>
        <d v="2016-03-25T12:36:40"/>
        <d v="2012-09-12T19:59:00"/>
        <d v="2014-11-12T13:20:00"/>
        <d v="2013-12-23T13:54:14"/>
        <d v="2012-04-28T17:13:43"/>
        <d v="2016-06-17T04:59:50"/>
        <d v="2014-04-29T09:06:22"/>
        <d v="2015-08-11T18:00:00"/>
        <d v="2017-03-14T16:00:00"/>
        <d v="2012-07-14T21:42:31"/>
        <d v="2016-08-21T22:59:00"/>
        <d v="2017-01-02T14:59:00"/>
        <d v="2015-01-08T19:26:10"/>
        <d v="2012-09-21T11:38:14"/>
        <d v="2014-04-29T21:00:00"/>
        <d v="2016-04-30T04:00:00"/>
        <d v="2015-08-25T15:52:09"/>
        <d v="2014-10-20T12:59:11"/>
        <d v="2015-12-01T12:01:01"/>
        <d v="2015-10-23T03:00:00"/>
        <d v="2015-10-10T17:00:00"/>
        <d v="2015-05-21T09:56:28"/>
        <d v="2016-12-30T09:50:16"/>
        <d v="2016-12-01T22:09:26"/>
        <d v="2012-09-13T02:07:02"/>
        <d v="2016-11-09T12:26:48"/>
        <d v="2015-06-03T07:04:29"/>
        <d v="2015-11-26T12:54:21"/>
        <d v="2014-11-30T15:11:07"/>
        <d v="2015-05-14T04:55:22"/>
        <d v="2016-06-30T02:00:00"/>
        <d v="2015-08-29T20:03:47"/>
        <d v="2016-05-28T17:28:59"/>
        <d v="2014-02-27T15:00:00"/>
        <d v="2016-09-29T07:45:21"/>
        <d v="2015-03-09T13:49:21"/>
        <d v="2016-10-15T17:00:00"/>
        <d v="2016-10-12T05:11:15"/>
        <d v="2015-01-15T13:54:55"/>
        <d v="2015-02-19T12:45:48"/>
        <d v="2015-06-07T19:51:14"/>
        <d v="2014-09-15T12:09:00"/>
        <d v="2016-07-14T22:57:00"/>
        <d v="2017-03-10T11:00:35"/>
        <d v="2014-11-08T13:13:23"/>
        <d v="2015-09-08T23:31:09"/>
        <d v="2015-08-13T22:16:59"/>
        <d v="2016-03-09T09:09:20"/>
        <d v="2016-02-01T15:55:41"/>
        <d v="2016-12-21T06:59:03"/>
        <d v="2015-12-17T11:20:09"/>
        <d v="2014-12-09T19:48:45"/>
        <d v="2014-06-12T20:00:00"/>
        <d v="2015-04-21T05:25:26"/>
        <d v="2016-02-09T12:00:00"/>
        <d v="2017-03-12T11:00:00"/>
        <d v="2016-08-02T17:30:00"/>
        <d v="2016-07-30T13:13:14"/>
        <d v="2015-04-17T17:40:10"/>
        <d v="2015-11-24T10:06:58"/>
        <d v="2013-10-25T15:00:10"/>
        <d v="2015-08-21T09:55:13"/>
        <d v="2015-09-04T07:00:00"/>
        <d v="2015-12-08T22:59:00"/>
        <d v="2015-05-04T13:29:34"/>
        <d v="2015-09-25T13:00:00"/>
        <d v="2016-02-10T14:13:36"/>
        <d v="2015-11-09T06:32:00"/>
        <d v="2016-01-09T16:51:36"/>
        <d v="2014-07-28T16:29:40"/>
        <d v="2014-12-19T11:38:00"/>
        <d v="2015-12-27T22:00:00"/>
        <d v="2014-10-29T14:45:00"/>
        <d v="2016-07-04T20:59:00"/>
        <d v="2014-11-10T13:34:49"/>
        <d v="2016-05-22T06:59:34"/>
        <d v="2014-07-02T16:42:23"/>
        <d v="2015-09-24T11:09:25"/>
        <d v="2015-02-27T16:01:34"/>
        <d v="2016-04-05T20:04:51"/>
        <d v="2014-07-10T13:29:10"/>
        <d v="2014-11-21T21:59:00"/>
        <d v="2015-03-01T10:07:20"/>
        <d v="2014-08-09T13:57:05"/>
        <d v="2015-04-27T07:42:10"/>
        <d v="2014-09-30T15:23:43"/>
        <d v="2015-06-29T07:21:58"/>
        <d v="2015-02-23T19:00:00"/>
        <d v="2016-07-30T15:04:50"/>
        <d v="2015-06-02T18:31:16"/>
        <d v="2015-05-10T09:22:37"/>
        <d v="2015-03-24T23:01:00"/>
        <d v="2014-08-12T19:19:26"/>
        <d v="2014-09-25T19:22:19"/>
        <d v="2015-04-13T19:21:58"/>
        <d v="2014-12-25T12:16:00"/>
        <d v="2015-08-02T14:00:00"/>
        <d v="2014-06-27T13:33:28"/>
        <d v="2014-08-08T13:31:03"/>
        <d v="2014-09-18T12:59:32"/>
        <d v="2017-04-07T09:35:34"/>
        <d v="2017-04-05T10:14:37"/>
        <d v="2017-03-22T07:33:50"/>
        <d v="2017-04-05T11:41:54"/>
        <d v="2017-03-24T12:59:18"/>
        <d v="2014-10-15T22:59:00"/>
        <d v="2013-05-26T22:59:00"/>
        <d v="2016-07-21T08:45:26"/>
        <d v="2016-10-03T19:59:00"/>
        <d v="2014-08-08T18:00:00"/>
        <d v="2014-06-20T14:01:00"/>
        <d v="2013-07-13T10:00:00"/>
        <d v="2015-12-24T07:41:24"/>
        <d v="2016-10-14T15:00:00"/>
        <d v="2016-02-21T01:33:48"/>
        <d v="2015-10-07T23:59:53"/>
        <d v="2014-12-06T14:57:29"/>
        <d v="2016-05-03T15:00:00"/>
        <d v="2016-04-17T15:44:54"/>
        <d v="2016-11-11T04:10:53"/>
        <d v="2013-09-06T11:00:00"/>
        <d v="2017-01-29T12:34:13"/>
        <d v="2014-12-31T13:08:08"/>
        <d v="2015-08-14T23:50:59"/>
        <d v="2017-03-01T09:52:15"/>
        <d v="2016-04-22T05:55:11"/>
        <d v="2015-08-07T08:14:23"/>
        <d v="2015-12-30T06:23:54"/>
        <d v="2015-04-30T21:46:37"/>
        <d v="2013-04-22T04:59:35"/>
        <d v="2014-10-17T20:00:00"/>
        <d v="2013-05-27T16:00:00"/>
        <d v="2015-04-09T21:32:54"/>
        <d v="2016-10-13T13:59:00"/>
        <d v="2013-03-13T12:00:00"/>
        <d v="2014-04-23T07:59:33"/>
        <d v="2014-01-15T11:00:00"/>
        <d v="2016-11-05T19:26:44"/>
        <d v="2014-05-05T13:18:37"/>
        <d v="2015-03-11T15:45:52"/>
        <d v="2014-10-19T18:07:00"/>
        <d v="2012-05-15T09:16:27"/>
        <d v="2016-10-18T23:53:27"/>
        <d v="2012-02-28T17:29:58"/>
        <d v="2012-07-14T15:42:48"/>
        <d v="2014-08-29T10:45:11"/>
        <d v="2012-06-15T19:10:00"/>
        <d v="2016-09-02T09:03:22"/>
        <d v="2015-04-04T10:10:37"/>
        <d v="2012-06-30T12:00:00"/>
        <d v="2014-06-17T13:17:22"/>
        <d v="2011-12-18T10:21:44"/>
        <d v="2012-08-26T13:37:03"/>
        <d v="2014-09-11T07:15:51"/>
        <d v="2015-04-08T10:58:47"/>
        <d v="2014-01-11T13:36:41"/>
        <d v="2016-08-06T07:45:32"/>
        <d v="2016-10-10T02:36:23"/>
        <d v="2016-07-16T00:47:46"/>
        <d v="2013-06-20T03:04:18"/>
        <d v="2013-01-02T17:31:33"/>
        <d v="2012-03-18T15:53:15"/>
        <d v="2013-05-24T05:54:44"/>
        <d v="2012-05-30T11:00:00"/>
        <d v="2012-10-28T05:53:48"/>
        <d v="2011-08-11T08:01:58"/>
        <d v="2015-08-16T15:00:50"/>
        <d v="2012-03-29T05:45:23"/>
        <d v="2014-06-05T11:49:50"/>
        <d v="2014-03-18T07:55:30"/>
        <d v="2013-02-01T09:00:00"/>
        <d v="2013-10-05T12:51:34"/>
        <d v="2016-04-24T12:45:21"/>
        <d v="2013-03-07T19:02:08"/>
        <d v="2011-12-15T16:19:14"/>
        <d v="2015-06-11T23:07:56"/>
        <d v="2015-07-17T08:03:24"/>
        <d v="2014-08-25T15:28:26"/>
        <d v="2015-11-22T07:03:41"/>
        <d v="2017-03-10T02:44:48"/>
        <d v="2015-02-11T23:00:00"/>
        <d v="2015-02-16T20:59:00"/>
        <d v="2015-04-23T04:50:46"/>
        <d v="2014-10-29T10:54:03"/>
        <d v="2016-08-05T13:00:00"/>
        <d v="2014-07-09T05:39:40"/>
        <d v="2014-07-17T20:45:52"/>
        <d v="2016-07-29T08:50:43"/>
        <d v="2015-03-11T20:00:00"/>
        <d v="2015-02-11T14:31:43"/>
        <d v="2016-09-08T20:00:00"/>
        <d v="2015-08-11T21:32:39"/>
        <d v="2015-07-21T02:03:25"/>
        <d v="2016-03-03T11:00:00"/>
        <d v="2014-06-06T15:00:00"/>
        <d v="2014-07-05T04:40:28"/>
        <d v="2014-07-08T14:34:00"/>
        <d v="2015-07-31T08:00:00"/>
        <d v="2016-06-17T08:00:00"/>
        <d v="2015-01-04T05:16:06"/>
        <d v="2014-10-10T03:00:00"/>
        <d v="2015-08-06T07:31:47"/>
        <d v="2015-07-15T16:00:00"/>
        <d v="2014-09-29T02:53:10"/>
        <d v="2015-08-22T04:07:53"/>
        <d v="2015-08-05T03:00:00"/>
        <d v="2015-06-29T12:57:18"/>
        <d v="2015-08-22T12:18:55"/>
        <d v="2016-03-30T06:39:00"/>
        <d v="2014-05-31T19:59:00"/>
        <d v="2015-02-23T03:55:03"/>
        <d v="2015-04-05T20:00:00"/>
        <d v="2016-12-14T09:49:21"/>
        <d v="2015-05-09T01:35:15"/>
        <d v="2016-08-07T10:38:29"/>
        <d v="2015-08-02T08:00:00"/>
        <d v="2015-02-28T07:14:22"/>
        <d v="2015-09-23T06:21:26"/>
        <d v="2015-06-14T04:36:49"/>
        <d v="2016-02-25T16:00:00"/>
        <d v="2014-09-23T14:08:55"/>
        <d v="2015-03-27T07:24:52"/>
        <d v="2015-03-31T14:59:00"/>
        <d v="2015-06-12T17:43:00"/>
        <d v="2015-12-04T11:01:26"/>
        <d v="2015-07-09T23:00:00"/>
        <d v="2016-06-03T08:30:00"/>
        <d v="2015-10-02T15:00:00"/>
        <d v="2016-06-02T02:25:18"/>
        <d v="2014-05-11T19:59:00"/>
        <d v="2015-07-16T11:47:50"/>
        <d v="2014-11-23T14:00:00"/>
        <d v="2015-10-10T18:00:00"/>
        <d v="2015-01-30T15:02:10"/>
        <d v="2015-12-04T16:00:00"/>
        <d v="2017-02-17T20:59:00"/>
        <d v="2015-12-09T14:48:04"/>
        <d v="2014-08-13T14:00:00"/>
        <d v="2014-08-24T20:59:00"/>
        <d v="2015-03-18T09:00:00"/>
        <d v="2015-12-13T10:44:57"/>
        <d v="2014-06-21T03:00:00"/>
        <d v="2016-06-12T20:00:00"/>
        <d v="2017-01-04T05:06:20"/>
        <d v="2015-06-07T16:23:53"/>
        <d v="2015-05-29T08:36:34"/>
        <d v="2016-05-23T11:21:05"/>
        <d v="2015-05-29T07:34:19"/>
        <d v="2016-04-23T02:16:40"/>
        <d v="2014-09-05T16:10:11"/>
        <d v="2016-01-29T15:17:00"/>
        <d v="2014-06-20T17:05:03"/>
        <d v="2014-09-13T20:34:57"/>
        <d v="2015-05-07T09:11:59"/>
        <d v="2016-01-29T15:34:00"/>
        <d v="2015-08-08T13:34:00"/>
        <d v="2017-02-20T10:00:00"/>
        <d v="2014-12-05T03:28:00"/>
        <d v="2015-10-16T00:41:44"/>
        <d v="2016-06-19T11:12:56"/>
        <d v="2015-09-24T06:10:48"/>
        <d v="2014-06-24T10:57:09"/>
        <d v="2014-09-09T08:12:03"/>
        <d v="2015-07-17T05:18:00"/>
        <d v="2015-01-05T18:44:19"/>
        <d v="2016-10-14T14:00:00"/>
        <d v="2016-07-03T20:00:00"/>
        <d v="2016-10-05T11:50:54"/>
        <d v="2016-07-19T06:14:41"/>
        <d v="2014-05-16T20:32:45"/>
        <d v="2014-12-21T09:43:33"/>
        <d v="2015-06-19T18:47:18"/>
        <d v="2015-01-28T11:37:11"/>
        <d v="2017-01-17T12:16:26"/>
        <d v="2016-05-04T19:04:53"/>
        <d v="2015-07-16T09:51:19"/>
        <d v="2016-11-30T09:00:00"/>
        <d v="2015-07-03T06:46:35"/>
        <d v="2016-01-20T09:24:21"/>
        <d v="2015-08-20T09:05:00"/>
        <d v="2014-12-03T07:20:36"/>
        <d v="2016-05-01T06:18:38"/>
        <d v="2016-02-05T20:59:00"/>
        <d v="2014-12-05T09:27:15"/>
        <d v="2015-03-13T16:50:01"/>
        <d v="2015-09-18T19:59:00"/>
        <d v="2015-01-11T02:15:24"/>
        <d v="2014-10-17T20:59:00"/>
        <d v="2014-08-29T12:43:05"/>
        <d v="2014-08-08T19:00:00"/>
        <d v="2016-04-15T12:12:08"/>
        <d v="2014-08-25T13:00:00"/>
        <d v="2015-01-08T18:00:00"/>
        <d v="2015-04-03T14:40:15"/>
        <d v="2014-06-22T13:00:00"/>
        <d v="2016-12-11T22:00:00"/>
        <d v="2015-10-11T07:29:05"/>
        <d v="2015-10-31T07:57:33"/>
        <d v="2016-07-23T17:52:38"/>
        <d v="2014-08-08T21:37:12"/>
        <d v="2015-02-07T13:42:19"/>
        <d v="2015-08-24T02:33:16"/>
        <d v="2015-09-08T20:00:18"/>
        <d v="2014-11-09T04:00:00"/>
        <d v="2016-09-06T17:21:53"/>
        <d v="2015-07-31T17:00:00"/>
        <d v="2016-05-14T13:03:57"/>
        <d v="2016-06-08T09:33:39"/>
        <d v="2014-11-25T11:46:00"/>
        <d v="2015-06-12T12:11:27"/>
        <d v="2015-06-27T10:27:06"/>
        <d v="2016-01-14T19:09:34"/>
        <d v="2014-09-06T14:08:59"/>
        <d v="2015-03-14T12:46:34"/>
        <d v="2016-03-16T00:33:10"/>
        <d v="2014-05-19T03:26:29"/>
        <d v="2015-09-15T21:37:27"/>
        <d v="2015-10-29T07:06:47"/>
        <d v="2014-08-05T06:52:09"/>
        <d v="2015-03-25T10:01:10"/>
        <d v="2014-09-25T13:16:44"/>
        <d v="2015-05-18T12:58:47"/>
        <d v="2015-01-23T19:00:00"/>
        <d v="2015-05-08T19:59:00"/>
        <d v="2014-09-11T06:01:08"/>
        <d v="2015-02-23T10:22:59"/>
        <d v="2014-07-14T21:00:00"/>
        <d v="2016-03-04T15:57:26"/>
        <d v="2014-05-25T05:32:38"/>
        <d v="2015-05-07T06:01:04"/>
        <d v="2014-09-14T22:08:00"/>
        <d v="2015-02-21T03:00:00"/>
        <d v="2016-06-04T14:57:33"/>
        <d v="2014-06-15T07:16:04"/>
        <d v="2016-08-29T09:00:00"/>
        <d v="2014-10-12T20:59:00"/>
        <d v="2014-07-13T02:58:33"/>
        <d v="2015-01-30T08:53:34"/>
        <d v="2014-08-27T17:00:00"/>
        <d v="2015-01-18T10:33:38"/>
        <d v="2015-03-01T15:02:35"/>
        <d v="2015-12-16T12:18:00"/>
        <d v="2015-04-12T19:06:20"/>
        <d v="2015-06-07T13:56:38"/>
        <d v="2015-05-23T19:21:00"/>
        <d v="2016-08-15T04:44:52"/>
        <d v="2016-11-24T09:11:00"/>
        <d v="2015-06-02T07:34:53"/>
        <d v="2015-11-19T12:45:17"/>
        <d v="2016-01-23T00:45:52"/>
        <d v="2014-10-05T11:16:13"/>
        <d v="2016-10-16T20:00:00"/>
        <d v="2015-10-08T11:00:21"/>
        <d v="2017-03-16T05:00:03"/>
        <d v="2015-06-16T09:47:29"/>
        <d v="2016-05-04T15:00:50"/>
        <d v="2015-03-27T15:16:12"/>
        <d v="2016-05-08T09:41:57"/>
        <d v="2016-06-06T16:12:05"/>
        <d v="2014-09-11T10:10:23"/>
        <d v="2015-03-25T20:00:00"/>
        <d v="2015-02-28T22:59:00"/>
        <d v="2015-07-02T03:17:04"/>
        <d v="2014-08-06T13:32:00"/>
        <d v="2015-07-07T09:30:33"/>
        <d v="2015-09-16T09:43:32"/>
        <d v="2015-03-08T19:44:52"/>
        <d v="2016-08-16T19:59:00"/>
        <d v="2015-05-03T14:51:00"/>
        <d v="2014-07-18T08:04:11"/>
        <d v="2014-08-31T07:47:58"/>
        <d v="2016-12-04T17:00:00"/>
        <d v="2015-12-31T20:00:00"/>
        <d v="2014-09-25T17:35:00"/>
        <d v="2014-11-26T19:00:00"/>
        <d v="2016-03-13T04:00:00"/>
        <d v="2015-03-22T18:14:00"/>
        <d v="2014-10-19T21:59:00"/>
        <d v="2015-01-05T22:00:00"/>
        <d v="2015-08-23T18:00:00"/>
        <d v="2015-09-23T05:25:56"/>
        <d v="2016-02-11T08:29:03"/>
        <d v="2014-11-11T08:10:36"/>
        <d v="2016-08-23T22:41:21"/>
        <d v="2016-10-30T20:00:00"/>
        <d v="2016-05-01T03:00:06"/>
        <d v="2016-10-12T16:00:00"/>
        <d v="2016-06-20T00:41:21"/>
        <d v="2015-12-20T20:59:00"/>
        <d v="2016-01-07T05:47:00"/>
        <d v="2017-01-27T12:05:30"/>
        <d v="2016-10-09T10:25:10"/>
        <d v="2016-02-20T12:07:47"/>
        <d v="2014-10-03T03:29:32"/>
        <d v="2017-01-19T07:57:51"/>
        <d v="2015-05-26T13:54:00"/>
        <d v="2017-02-26T20:59:00"/>
        <d v="2014-06-15T20:25:00"/>
        <d v="2017-01-31T10:00:00"/>
        <d v="2016-07-13T13:29:42"/>
        <d v="2012-12-26T12:04:12"/>
        <d v="2016-02-29T21:59:00"/>
        <d v="2014-11-15T14:08:44"/>
        <d v="2014-10-06T08:11:45"/>
        <d v="2014-12-14T10:09:51"/>
        <d v="2015-04-24T21:11:23"/>
        <d v="2016-01-20T21:05:19"/>
        <d v="2014-11-26T06:40:40"/>
        <d v="2015-02-21T11:58:39"/>
        <d v="2015-12-23T14:59:00"/>
        <d v="2015-02-10T08:52:10"/>
        <d v="2015-06-21T12:04:09"/>
        <d v="2014-11-04T21:00:00"/>
        <d v="2014-06-10T20:00:00"/>
        <d v="2014-07-18T05:09:12"/>
        <d v="2014-08-20T12:24:03"/>
        <d v="2015-07-20T14:00:00"/>
        <d v="2014-05-26T19:00:00"/>
        <d v="2015-08-14T12:18:53"/>
        <d v="2016-11-21T21:59:00"/>
        <d v="2016-08-27T14:53:29"/>
        <d v="2015-06-11T08:13:06"/>
        <d v="2012-10-06T15:51:15"/>
        <d v="2014-05-30T08:00:00"/>
        <d v="2017-03-03T03:01:32"/>
        <d v="2015-03-20T07:54:11"/>
        <d v="2016-08-14T22:20:25"/>
        <d v="2014-11-17T20:35:00"/>
        <d v="2015-09-16T09:56:11"/>
        <d v="2016-10-14T13:10:47"/>
        <d v="2015-09-10T17:04:19"/>
        <d v="2016-08-17T18:38:45"/>
        <d v="2016-10-31T19:59:00"/>
        <d v="2013-05-04T05:26:49"/>
        <d v="2013-08-16T03:59:00"/>
        <d v="2010-10-01T20:59:00"/>
        <d v="2016-03-03T22:03:17"/>
        <d v="2013-12-28T23:59:00"/>
        <d v="2015-06-26T15:00:00"/>
        <d v="2016-01-20T12:50:48"/>
        <d v="2015-10-06T08:30:47"/>
        <d v="2015-04-15T18:50:00"/>
        <d v="2016-02-02T09:26:38"/>
        <d v="2014-08-21T19:44:15"/>
        <d v="2014-09-09T20:52:00"/>
        <d v="2016-04-27T05:16:00"/>
        <d v="2014-12-31T13:22:00"/>
        <d v="2015-06-13T16:20:55"/>
        <d v="2016-05-04T20:02:40"/>
        <d v="2017-02-08T01:59:05"/>
        <d v="2015-05-28T07:59:00"/>
        <d v="2014-10-01T19:59:00"/>
        <d v="2015-03-01T17:04:00"/>
        <d v="2015-01-09T14:59:50"/>
        <d v="2014-09-29T07:16:24"/>
        <d v="2016-04-03T06:36:51"/>
        <d v="2016-05-20T00:59:00"/>
        <d v="2014-08-08T14:27:26"/>
        <d v="2015-09-27T22:35:34"/>
        <d v="2014-08-13T10:49:08"/>
        <d v="2015-09-30T10:00:00"/>
        <d v="2016-10-22T14:08:58"/>
        <d v="2015-11-21T22:59:00"/>
        <d v="2014-07-29T17:19:32"/>
        <d v="2016-07-09T21:28:57"/>
        <d v="2015-09-09T14:31:19"/>
        <d v="2015-10-16T08:35:52"/>
        <d v="2014-12-14T12:00:34"/>
        <d v="2016-12-07T09:36:09"/>
        <d v="2015-04-20T21:59:00"/>
        <d v="2016-10-29T17:46:00"/>
        <d v="2015-06-14T11:19:00"/>
        <d v="2016-03-10T05:42:39"/>
        <d v="2016-08-18T18:27:20"/>
        <d v="2015-10-09T07:38:43"/>
        <d v="2017-03-02T14:57:58"/>
        <d v="2015-02-25T19:19:55"/>
        <d v="2015-03-22T08:07:15"/>
        <d v="2014-12-26T17:40:44"/>
        <d v="2015-09-19T20:21:31"/>
        <d v="2015-11-15T15:09:06"/>
        <d v="2014-08-31T21:00:00"/>
        <d v="2015-05-05T10:48:00"/>
        <d v="2015-09-29T13:12:39"/>
        <d v="2015-08-17T08:05:59"/>
        <d v="2016-12-20T20:36:30"/>
        <d v="2015-01-08T05:41:00"/>
        <d v="2016-07-08T17:59:00"/>
        <d v="2015-05-01T10:39:05"/>
        <d v="2016-08-14T14:45:43"/>
        <d v="2015-10-15T14:00:00"/>
        <d v="2015-09-20T11:05:56"/>
        <d v="2016-07-31T16:36:20"/>
        <d v="2015-05-20T11:48:46"/>
        <d v="2016-10-07T06:00:00"/>
        <d v="2016-02-07T16:17:00"/>
        <d v="2016-02-11T20:33:11"/>
        <d v="2014-10-20T06:56:15"/>
        <d v="2015-07-15T23:56:00"/>
        <d v="2016-08-23T00:10:18"/>
        <d v="2015-06-11T19:45:06"/>
        <d v="2015-02-02T18:00:00"/>
        <d v="2014-10-18T21:00:00"/>
        <d v="2015-09-16T14:00:00"/>
        <d v="2015-05-11T11:32:31"/>
        <d v="2015-04-28T07:19:54"/>
        <d v="2014-08-27T19:00:10"/>
        <d v="2017-02-18T16:45:19"/>
        <d v="2014-10-04T06:17:00"/>
        <d v="2016-10-31T18:55:34"/>
        <d v="2015-04-17T09:33:02"/>
        <d v="2014-09-21T07:10:50"/>
        <d v="2016-06-05T02:43:47"/>
        <d v="2015-04-01T04:22:05"/>
        <d v="2016-05-27T05:12:00"/>
        <d v="2016-07-02T07:35:23"/>
        <d v="2015-03-26T16:05:32"/>
        <d v="2016-05-05T13:36:36"/>
        <d v="2014-09-26T08:18:55"/>
        <d v="2016-11-09T15:22:12"/>
        <d v="2016-07-09T15:49:58"/>
        <d v="2015-02-02T10:43:21"/>
        <d v="2016-01-06T20:57:52"/>
        <d v="2016-03-27T15:26:02"/>
        <d v="2015-03-01T12:33:49"/>
        <d v="2017-03-16T10:49:01"/>
        <d v="2017-04-18T11:13:39"/>
        <d v="2017-04-13T20:59:00"/>
        <d v="2017-04-08T04:54:05"/>
        <d v="2017-04-20T23:24:20"/>
        <d v="2017-03-24T04:33:54"/>
        <d v="2017-03-27T08:16:59"/>
        <d v="2017-04-03T19:38:41"/>
        <d v="2017-03-31T14:59:00"/>
        <d v="2017-05-03T11:12:00"/>
        <d v="2017-04-03T07:30:07"/>
        <d v="2017-03-24T20:33:00"/>
        <d v="2017-04-07T08:15:03"/>
        <d v="2017-04-16T12:00:00"/>
        <d v="2017-03-19T03:18:59"/>
        <d v="2017-04-09T00:35:56"/>
        <d v="2017-03-18T22:00:00"/>
        <d v="2017-03-27T15:58:54"/>
        <d v="2017-04-16T07:22:46"/>
        <d v="2014-11-06T16:15:55"/>
        <d v="2014-09-30T20:00:00"/>
        <d v="2012-12-06T18:00:00"/>
        <d v="2011-01-24T20:00:00"/>
        <d v="2014-09-10T12:09:34"/>
        <d v="2013-11-02T12:49:27"/>
        <d v="2011-04-30T20:59:00"/>
        <d v="2012-04-01T12:00:58"/>
        <d v="2012-12-20T03:58:45"/>
        <d v="2012-06-01T14:52:24"/>
        <d v="2014-07-18T21:00:00"/>
        <d v="2013-07-22T12:09:12"/>
        <d v="2012-01-18T15:00:00"/>
        <d v="2014-08-12T20:59:00"/>
        <d v="2014-10-15T04:52:02"/>
        <d v="2014-07-06T18:00:00"/>
        <d v="2014-06-15T10:05:25"/>
        <d v="2014-06-09T11:20:15"/>
        <d v="2014-11-25T23:59:00"/>
        <d v="2014-08-01T20:13:01"/>
        <d v="2014-06-13T14:00:00"/>
        <d v="2013-12-12T20:59:00"/>
        <d v="2014-07-01T20:00:00"/>
        <d v="2016-05-06T06:35:58"/>
        <d v="2012-02-14T09:31:08"/>
        <d v="2014-09-26T13:04:52"/>
        <d v="2014-08-25T12:45:08"/>
        <d v="2011-02-17T13:17:07"/>
        <d v="2013-08-18T07:00:00"/>
        <d v="2014-06-21T08:00:09"/>
        <d v="2014-07-16T06:31:15"/>
        <d v="2013-05-06T08:51:11"/>
        <d v="2014-06-20T01:54:09"/>
        <d v="2014-06-15T08:00:00"/>
        <d v="2012-01-31T09:00:00"/>
        <d v="2013-08-23T11:04:29"/>
        <d v="2014-07-01T15:50:31"/>
        <d v="2014-07-16T15:27:21"/>
        <d v="2014-09-16T13:00:00"/>
        <d v="2014-08-04T07:59:33"/>
        <d v="2015-06-10T01:58:22"/>
        <d v="2015-05-24T00:18:52"/>
        <d v="2016-12-08T20:37:55"/>
        <d v="2016-08-16T10:07:49"/>
        <d v="2015-02-28T14:00:00"/>
        <d v="2015-02-20T15:14:16"/>
        <d v="2015-07-26T17:29:58"/>
        <d v="2015-02-12T06:15:42"/>
        <d v="2015-08-01T06:00:00"/>
        <d v="2015-02-04T03:50:18"/>
        <d v="2015-02-16T02:11:17"/>
        <d v="2014-09-06T13:00:00"/>
        <d v="2016-04-29T21:34:00"/>
        <d v="2014-08-31T10:24:37"/>
        <d v="2015-12-13T21:59:00"/>
        <d v="2015-09-25T15:43:42"/>
        <d v="2015-07-17T08:14:00"/>
        <d v="2015-05-01T00:59:32"/>
        <d v="2015-09-18T22:37:31"/>
        <d v="2015-04-22T21:40:07"/>
        <d v="2014-07-28T06:31:17"/>
        <d v="2014-06-20T15:00:00"/>
        <d v="2012-05-31T19:59:00"/>
        <d v="2014-08-14T18:00:00"/>
        <d v="2014-08-08T11:05:51"/>
        <d v="2015-07-26T10:19:19"/>
        <d v="2016-01-05T15:55:00"/>
        <d v="2015-09-09T19:59:00"/>
        <d v="2015-07-11T06:30:00"/>
        <d v="2016-11-04T05:06:24"/>
        <d v="2014-12-30T16:00:00"/>
        <d v="2015-03-22T14:35:47"/>
        <d v="2017-03-12T13:00:00"/>
        <d v="2015-07-05T08:43:23"/>
        <d v="2015-10-24T13:29:00"/>
        <d v="2015-08-20T12:02:56"/>
        <d v="2017-01-09T21:00:00"/>
        <d v="2016-06-03T13:00:00"/>
        <d v="2015-10-30T06:00:12"/>
        <d v="2017-01-17T13:10:36"/>
        <d v="2015-12-16T20:59:00"/>
        <d v="2014-11-19T23:59:58"/>
        <d v="2016-04-16T14:39:07"/>
        <d v="2016-05-03T19:59:00"/>
        <d v="2017-03-02T11:19:15"/>
        <d v="2017-02-01T15:31:00"/>
        <d v="2016-07-01T00:20:51"/>
        <d v="2016-12-28T14:00:33"/>
        <d v="2015-09-28T19:59:00"/>
        <d v="2015-07-01T04:14:58"/>
        <d v="2015-10-25T15:59:00"/>
        <d v="2017-02-16T15:00:00"/>
        <d v="2014-10-13T22:59:00"/>
        <d v="2014-09-19T10:08:12"/>
        <d v="2015-10-08T16:00:00"/>
        <d v="2016-12-01T09:39:42"/>
        <d v="2015-06-11T18:00:00"/>
        <d v="2015-09-11T19:59:00"/>
        <d v="2015-07-12T02:25:12"/>
        <d v="2015-04-04T12:19:17"/>
        <d v="2015-06-20T09:55:14"/>
        <d v="2014-11-05T10:48:44"/>
        <d v="2015-06-21T09:32:46"/>
        <d v="2016-09-07T03:20:40"/>
        <d v="2016-09-07T19:45:00"/>
        <d v="2015-03-25T17:03:29"/>
        <d v="2014-10-07T10:26:15"/>
        <d v="2015-06-10T19:59:00"/>
        <d v="2017-02-22T05:25:52"/>
        <d v="2015-01-08T13:17:41"/>
        <d v="2016-09-30T19:59:00"/>
        <d v="2015-11-30T09:08:38"/>
        <d v="2015-07-16T09:24:36"/>
        <d v="2014-12-21T20:00:00"/>
        <d v="2015-10-30T13:00:00"/>
        <d v="2015-01-28T14:00:00"/>
        <d v="2015-12-03T09:00:00"/>
        <d v="2015-06-12T13:00:00"/>
        <d v="2015-07-17T10:11:00"/>
        <d v="2016-08-24T13:42:08"/>
        <d v="2015-06-16T03:00:00"/>
        <d v="2015-07-12T04:47:45"/>
        <d v="2014-11-02T03:29:35"/>
        <d v="2015-11-06T05:00:09"/>
        <d v="2016-09-14T11:00:00"/>
        <d v="2016-03-15T13:00:00"/>
        <d v="2015-02-08T20:30:00"/>
        <d v="2016-03-31T19:59:00"/>
        <d v="2014-11-18T09:23:26"/>
        <d v="2015-05-30T12:21:43"/>
        <d v="2016-03-31T17:27:39"/>
        <d v="2015-05-31T21:00:00"/>
        <d v="2015-09-01T16:28:25"/>
        <d v="2016-04-28T20:39:48"/>
        <d v="2016-02-10T13:00:00"/>
        <d v="2016-01-28T21:59:00"/>
        <d v="2017-02-27T21:00:00"/>
        <d v="2016-08-15T12:09:42"/>
        <d v="2015-11-28T10:00:28"/>
        <d v="2016-06-20T15:00:00"/>
        <d v="2017-02-20T00:50:02"/>
        <d v="2017-03-11T04:21:31"/>
        <d v="2015-09-16T19:59:00"/>
        <d v="2015-12-04T11:29:08"/>
        <d v="2017-03-04T02:12:32"/>
        <d v="2015-06-16T04:59:14"/>
        <d v="2016-09-26T02:37:09"/>
        <d v="2015-11-22T14:00:00"/>
        <d v="2015-07-27T14:59:00"/>
        <d v="2015-09-12T16:00:00"/>
        <d v="2015-10-14T14:01:03"/>
        <d v="2015-04-29T09:51:02"/>
        <d v="2016-07-31T22:59:00"/>
        <d v="2016-12-07T00:26:16"/>
        <d v="2015-03-28T06:38:04"/>
        <d v="2016-12-22T06:59:12"/>
        <d v="2015-07-31T12:32:28"/>
        <d v="2016-06-09T19:00:00"/>
        <d v="2016-05-14T17:22:19"/>
        <d v="2016-04-13T13:02:45"/>
        <d v="2016-10-16T07:36:18"/>
        <d v="2015-10-06T14:17:05"/>
        <d v="2015-10-16T23:00:10"/>
        <d v="2016-11-11T14:00:00"/>
        <d v="2016-01-26T17:00:00"/>
        <d v="2015-05-08T12:05:00"/>
        <d v="2016-05-05T23:17:21"/>
        <d v="2014-08-08T05:54:00"/>
        <d v="2016-06-07T16:57:04"/>
        <d v="2016-04-10T18:30:00"/>
        <d v="2015-01-31T06:03:06"/>
        <d v="2016-06-21T17:05:57"/>
        <d v="2014-10-15T19:59:00"/>
        <d v="2016-06-21T19:55:00"/>
        <d v="2016-09-25T00:46:48"/>
        <d v="2016-06-05T05:59:50"/>
        <d v="2015-04-05T09:51:17"/>
        <d v="2015-03-08T08:08:25"/>
        <d v="2016-05-08T00:59:26"/>
        <d v="2014-07-04T17:00:00"/>
        <d v="2014-07-27T15:00:00"/>
        <d v="2015-04-01T12:17:48"/>
        <d v="2015-10-06T08:44:46"/>
        <d v="2014-07-19T12:38:50"/>
        <d v="2015-06-15T08:14:40"/>
        <d v="2015-07-30T04:30:22"/>
        <d v="2014-08-03T15:00:00"/>
        <d v="2016-04-05T00:34:06"/>
        <d v="2014-10-10T13:00:00"/>
        <d v="2017-02-24T05:48:00"/>
        <d v="2016-07-28T07:58:38"/>
        <d v="2016-12-06T15:22:34"/>
        <d v="2016-06-12T09:00:00"/>
        <d v="2015-03-31T20:59:00"/>
        <d v="2016-04-13T05:18:00"/>
        <d v="2014-08-29T20:48:13"/>
        <d v="2015-04-17T16:37:00"/>
        <d v="2015-02-25T16:35:10"/>
        <d v="2016-05-08T13:00:00"/>
        <d v="2016-04-29T19:59:00"/>
        <d v="2016-06-13T09:00:00"/>
        <d v="2015-11-29T15:00:00"/>
        <d v="2014-07-23T03:00:00"/>
        <d v="2016-07-01T15:00:00"/>
        <d v="2016-05-02T15:00:00"/>
        <d v="2015-10-28T20:01:00"/>
        <d v="2016-05-10T03:17:00"/>
        <d v="2016-07-15T11:34:32"/>
        <d v="2014-08-01T02:01:50"/>
        <d v="2014-11-19T00:27:59"/>
        <d v="2017-02-24T17:22:14"/>
        <d v="2016-12-14T07:59:00"/>
        <d v="2014-09-01T07:59:00"/>
        <d v="2015-03-06T20:55:00"/>
        <d v="2014-08-19T08:00:00"/>
        <d v="2015-12-12T18:26:32"/>
        <d v="2015-05-12T17:37:17"/>
        <d v="2015-08-01T14:24:54"/>
        <d v="2014-12-31T21:00:00"/>
        <d v="2017-01-14T16:59:40"/>
        <d v="2016-12-17T00:00:00"/>
        <d v="2015-12-02T12:59:25"/>
        <d v="2015-07-18T08:00:00"/>
        <d v="2015-10-28T09:33:36"/>
        <d v="2014-05-18T06:39:33"/>
        <d v="2015-04-25T07:49:54"/>
        <d v="2015-03-20T08:56:00"/>
        <d v="2014-08-31T05:08:00"/>
        <d v="2015-08-26T15:00:00"/>
        <d v="2014-11-29T15:52:58"/>
        <d v="2015-03-10T19:26:23"/>
        <d v="2016-08-01T14:59:00"/>
        <d v="2016-06-23T10:47:00"/>
        <d v="2015-11-20T19:00:00"/>
        <d v="2014-12-10T12:49:12"/>
        <d v="2014-12-03T07:28:26"/>
        <d v="2014-12-14T10:18:08"/>
        <d v="2015-06-18T03:04:01"/>
        <d v="2016-06-03T05:31:22"/>
        <d v="2014-07-10T10:35:45"/>
        <d v="2014-08-08T14:28:00"/>
        <d v="2016-05-06T12:17:35"/>
        <d v="2014-11-05T16:46:00"/>
        <d v="2014-07-27T06:17:25"/>
        <d v="2015-05-30T10:10:00"/>
        <d v="2016-02-18T14:00:00"/>
        <d v="2014-11-21T09:00:00"/>
        <d v="2015-02-21T14:05:25"/>
        <d v="2014-08-28T14:53:34"/>
        <d v="2015-08-07T09:22:26"/>
        <d v="2015-11-11T18:31:00"/>
        <d v="2015-06-25T03:05:24"/>
        <d v="2015-06-17T04:05:02"/>
        <d v="2016-03-01T15:59:00"/>
        <d v="2014-07-16T03:49:36"/>
        <d v="2014-07-06T02:08:09"/>
        <d v="2014-07-18T15:48:24"/>
        <d v="2016-07-31T12:58:00"/>
        <d v="2016-06-05T23:00:00"/>
        <d v="2015-10-07T16:32:52"/>
        <d v="2014-09-27T15:01:02"/>
        <d v="2015-02-27T20:59:00"/>
        <d v="2016-11-30T23:59:00"/>
        <d v="2016-04-17T15:30:00"/>
        <d v="2015-04-23T10:30:00"/>
        <d v="2014-10-25T16:43:00"/>
        <d v="2014-05-23T12:01:47"/>
        <d v="2016-04-06T13:30:00"/>
        <d v="2016-02-13T16:00:00"/>
        <d v="2015-03-04T10:59:23"/>
        <d v="2015-04-24T13:52:21"/>
        <d v="2015-02-04T22:59:00"/>
        <d v="2014-10-04T06:48:56"/>
        <d v="2014-09-20T18:00:00"/>
        <d v="2014-07-02T07:29:12"/>
        <d v="2015-02-28T09:00:00"/>
        <d v="2016-11-01T16:31:01"/>
        <d v="2014-07-30T14:41:41"/>
        <d v="2014-08-18T09:32:33"/>
        <d v="2016-02-05T14:00:00"/>
        <d v="2014-06-16T19:00:00"/>
        <d v="2014-07-10T01:07:49"/>
        <d v="2016-08-06T19:00:00"/>
        <d v="2014-08-21T08:28:00"/>
        <d v="2015-08-19T09:03:40"/>
        <d v="2015-05-02T13:00:00"/>
        <d v="2016-01-18T20:59:00"/>
        <d v="2014-07-11T08:15:00"/>
        <d v="2015-11-13T12:17:00"/>
        <d v="2015-05-30T12:11:12"/>
        <d v="2014-09-09T04:35:46"/>
        <d v="2016-06-08T05:59:00"/>
        <d v="2015-10-23T04:43:56"/>
        <d v="2015-02-05T04:20:00"/>
        <d v="2016-03-18T12:20:12"/>
        <d v="2014-12-16T18:51:29"/>
        <d v="2016-07-08T20:00:00"/>
        <d v="2015-04-02T07:54:31"/>
        <d v="2015-04-21T09:22:07"/>
        <d v="2014-07-22T19:59:00"/>
        <d v="2016-08-13T15:29:16"/>
        <d v="2014-07-31T08:45:59"/>
        <d v="2016-10-13T10:00:27"/>
        <d v="2014-07-31T22:59:00"/>
        <d v="2015-02-11T21:59:00"/>
        <d v="2015-02-02T20:27:00"/>
        <d v="2016-05-20T03:31:00"/>
        <d v="2014-08-15T04:39:12"/>
        <d v="2016-10-28T19:00:00"/>
        <d v="2015-07-10T10:00:00"/>
        <d v="2016-10-10T19:59:00"/>
        <d v="2016-08-22T19:07:17"/>
        <d v="2015-08-09T08:00:00"/>
        <d v="2016-04-19T15:27:30"/>
        <d v="2015-03-20T07:07:12"/>
        <d v="2016-09-20T19:00:00"/>
        <d v="2016-04-28T07:24:05"/>
        <d v="2016-07-15T13:38:00"/>
        <d v="2014-08-31T12:00:00"/>
        <d v="2014-11-05T21:59:00"/>
        <d v="2015-03-20T12:27:00"/>
        <d v="2016-07-20T04:02:11"/>
        <d v="2014-11-02T16:00:00"/>
        <d v="2014-10-26T19:00:00"/>
        <d v="2015-05-16T19:00:00"/>
        <d v="2015-03-16T13:00:00"/>
        <d v="2014-06-21T12:31:20"/>
        <d v="2015-07-10T13:00:00"/>
        <d v="2015-01-01T21:56:28"/>
        <d v="2014-07-06T10:31:06"/>
        <d v="2014-07-03T08:03:01"/>
        <d v="2016-06-15T10:14:59"/>
        <d v="2016-02-02T08:38:00"/>
        <d v="2015-06-02T22:59:00"/>
        <d v="2015-06-24T14:34:12"/>
        <d v="2015-04-17T08:00:00"/>
        <d v="2014-05-24T13:00:00"/>
        <d v="2016-04-13T11:15:24"/>
        <d v="2015-05-17T21:59:44"/>
        <d v="2015-10-25T16:13:17"/>
        <d v="2014-08-16T21:11:00"/>
        <d v="2016-11-25T22:00:00"/>
        <d v="2014-11-01T09:18:00"/>
        <d v="2016-09-11T12:19:26"/>
        <d v="2016-06-02T14:00:00"/>
        <d v="2016-05-28T13:44:00"/>
        <d v="2015-06-30T22:59:00"/>
        <d v="2016-03-06T20:59:00"/>
        <d v="2015-09-11T10:19:55"/>
        <d v="2016-03-15T19:59:00"/>
        <d v="2016-07-24T03:28:48"/>
        <d v="2015-11-19T10:58:11"/>
        <d v="2014-05-12T20:00:00"/>
        <d v="2014-08-23T09:37:20"/>
        <d v="2016-05-31T14:08:57"/>
        <d v="2016-05-10T13:00:00"/>
        <d v="2014-11-20T20:55:00"/>
        <d v="2014-07-02T06:54:06"/>
        <d v="2014-11-07T10:30:00"/>
        <d v="2015-04-23T03:53:12"/>
        <d v="2014-06-03T20:59:00"/>
        <d v="2015-02-01T20:59:00"/>
        <d v="2015-05-31T10:32:51"/>
        <d v="2014-09-07T19:00:00"/>
        <d v="2014-07-04T03:00:00"/>
        <d v="2014-10-02T06:21:00"/>
        <d v="2015-03-04T06:22:30"/>
        <d v="2015-09-06T05:47:00"/>
        <d v="2014-09-29T00:40:20"/>
        <d v="2015-09-15T02:06:00"/>
        <d v="2016-09-25T15:00:00"/>
        <d v="2014-09-12T20:00:00"/>
        <d v="2016-04-27T21:59:00"/>
        <d v="2015-07-10T19:59:00"/>
        <d v="2017-01-18T04:01:58"/>
        <d v="2015-07-12T17:00:00"/>
        <d v="2016-04-10T12:00:00"/>
        <d v="2016-06-30T07:42:14"/>
        <d v="2014-09-17T19:59:00"/>
        <d v="2015-11-11T11:16:07"/>
        <d v="2015-10-01T07:00:23"/>
        <d v="2015-12-20T03:59:00"/>
        <d v="2014-11-16T23:59:00"/>
        <d v="2016-08-17T02:05:40"/>
        <d v="2016-09-08T10:08:42"/>
        <d v="2016-06-25T16:04:51"/>
        <d v="2015-08-31T09:31:15"/>
        <d v="2014-09-07T06:23:42"/>
        <d v="2015-06-25T10:07:39"/>
        <d v="2015-03-07T11:57:37"/>
        <d v="2015-04-11T11:22:39"/>
        <d v="2015-03-31T19:59:00"/>
        <d v="2016-05-13T19:59:00"/>
        <d v="2016-03-04T17:00:00"/>
        <d v="2015-09-04T01:27:53"/>
        <d v="2016-05-02T13:26:38"/>
        <d v="2014-05-22T14:07:00"/>
        <d v="2014-06-28T06:05:24"/>
        <d v="2015-08-11T16:00:00"/>
        <d v="2015-02-11T09:00:00"/>
        <d v="2016-11-17T03:36:34"/>
        <d v="2014-08-17T07:35:24"/>
        <d v="2014-05-04T22:38:31"/>
        <d v="2015-06-26T13:00:00"/>
        <d v="2015-07-31T00:58:00"/>
        <d v="2015-05-26T18:45:00"/>
        <d v="2015-08-05T10:36:00"/>
        <d v="2016-03-13T14:00:00"/>
        <d v="2016-08-01T11:00:00"/>
        <d v="2015-10-05T08:00:00"/>
        <d v="2014-12-31T09:50:08"/>
        <d v="2015-01-23T04:11:23"/>
        <d v="2015-06-10T11:27:24"/>
        <d v="2014-09-17T09:46:34"/>
        <d v="2015-01-08T08:31:36"/>
        <d v="2014-12-30T23:00:00"/>
        <d v="2014-10-30T12:36:53"/>
        <d v="2015-06-21T05:41:22"/>
        <d v="2014-11-08T02:00:46"/>
        <d v="2014-11-13T15:37:28"/>
        <d v="2016-08-10T19:59:00"/>
        <d v="2016-12-05T06:10:54"/>
        <d v="2015-04-25T22:28:00"/>
        <d v="2016-04-30T09:36:17"/>
        <d v="2016-03-31T09:17:36"/>
        <d v="2015-02-28T20:59:00"/>
        <d v="2014-07-30T03:18:30"/>
        <d v="2016-04-04T18:18:02"/>
        <d v="2016-04-18T01:13:25"/>
        <d v="2015-07-12T23:35:44"/>
        <d v="2014-12-21T09:11:30"/>
        <d v="2016-09-23T08:44:30"/>
        <d v="2016-06-27T11:00:00"/>
        <d v="2015-04-29T15:00:00"/>
        <d v="2015-05-26T07:32:27"/>
        <d v="2014-10-20T00:00:34"/>
        <d v="2015-01-23T20:59:00"/>
        <d v="2015-02-10T20:59:00"/>
        <d v="2015-01-05T12:26:00"/>
        <d v="2016-09-03T17:36:22"/>
        <d v="2015-03-12T22:59:00"/>
        <d v="2014-08-26T09:09:42"/>
        <d v="2016-03-02T21:59:00"/>
        <d v="2014-09-02T20:59:00"/>
        <d v="2015-08-29T16:00:00"/>
        <d v="2016-10-13T12:22:44"/>
        <d v="2015-01-16T15:58:02"/>
        <d v="2016-05-17T13:27:59"/>
        <d v="2015-11-05T13:44:40"/>
        <d v="2016-04-28T22:59:00"/>
        <d v="2016-02-13T11:02:06"/>
        <d v="2016-08-14T06:30:57"/>
        <d v="2015-12-14T16:00:00"/>
        <d v="2016-06-17T06:00:00"/>
        <d v="2016-03-30T14:48:05"/>
        <d v="2015-08-17T02:22:16"/>
        <d v="2015-04-08T00:53:21"/>
        <d v="2014-06-09T09:26:51"/>
        <d v="2014-06-28T06:09:34"/>
        <d v="2015-06-18T17:00:16"/>
        <d v="2015-12-10T06:14:56"/>
        <d v="2015-03-19T13:47:44"/>
        <d v="2017-02-27T16:00:00"/>
        <d v="2015-06-03T07:04:10"/>
        <d v="2016-11-19T14:00:00"/>
        <d v="2015-03-04T20:00:00"/>
        <d v="2016-09-30T13:00:00"/>
        <d v="2014-09-27T19:23:00"/>
        <d v="2014-07-25T23:00:00"/>
        <d v="2016-08-23T10:34:50"/>
        <d v="2015-07-02T07:39:37"/>
        <d v="2014-08-16T08:00:57"/>
        <d v="2016-05-20T19:59:00"/>
        <d v="2015-12-13T12:59:56"/>
        <d v="2016-05-05T09:00:00"/>
        <d v="2014-11-29T13:19:50"/>
        <d v="2014-09-22T19:59:00"/>
        <d v="2014-11-23T14:29:09"/>
        <d v="2016-11-18T17:00:00"/>
        <d v="2017-01-13T19:59:00"/>
        <d v="2016-04-20T13:11:16"/>
        <d v="2015-09-14T08:40:29"/>
        <d v="2015-01-01T08:48:55"/>
        <d v="2015-04-19T07:08:52"/>
        <d v="2016-10-07T07:11:00"/>
        <d v="2015-05-10T10:45:30"/>
        <d v="2014-10-04T21:00:00"/>
        <d v="2015-11-30T09:00:00"/>
        <d v="2015-11-16T20:27:19"/>
        <d v="2016-03-07T20:59:00"/>
        <d v="2016-11-21T16:17:18"/>
        <d v="2015-06-16T15:30:00"/>
        <d v="2016-09-30T09:58:47"/>
        <d v="2014-10-04T23:00:45"/>
        <d v="2014-06-16T09:06:34"/>
        <d v="2016-02-02T03:29:44"/>
        <d v="2014-08-10T07:59:00"/>
        <d v="2016-08-24T19:59:00"/>
        <d v="2015-08-05T00:43:27"/>
        <d v="2016-04-03T09:00:00"/>
        <d v="2015-07-17T22:59:00"/>
        <d v="2017-02-01T14:59:00"/>
        <d v="2016-06-01T13:42:00"/>
        <d v="2014-07-01T19:59:00"/>
        <d v="2015-03-19T06:39:00"/>
        <d v="2014-12-23T13:08:45"/>
        <d v="2016-04-09T20:00:00"/>
        <d v="2015-03-30T20:16:54"/>
        <d v="2016-12-21T03:50:30"/>
        <d v="2016-06-15T21:58:09"/>
        <d v="2015-10-28T11:54:00"/>
        <d v="2014-07-23T23:00:00"/>
        <d v="2015-07-18T15:16:59"/>
        <d v="2015-07-23T10:33:00"/>
        <d v="2015-06-11T08:12:17"/>
        <d v="2015-05-31T15:00:00"/>
        <d v="2014-07-20T19:59:00"/>
        <d v="2014-09-26T14:43:04"/>
        <d v="2014-11-05T04:52:00"/>
        <d v="2016-09-03T12:57:09"/>
        <d v="2016-05-15T15:00:00"/>
        <d v="2014-09-12T11:34:44"/>
        <d v="2014-07-02T19:59:00"/>
        <d v="2015-05-31T04:44:58"/>
        <d v="2014-06-30T20:59:00"/>
        <d v="2016-10-05T02:53:54"/>
        <d v="2016-01-15T07:38:10"/>
        <d v="2014-06-15T22:59:00"/>
        <d v="2016-10-19T18:48:16"/>
        <d v="2015-09-01T20:19:46"/>
        <d v="2014-05-19T13:00:00"/>
        <d v="2015-08-28T19:59:00"/>
        <d v="2014-06-26T21:14:15"/>
        <d v="2014-08-08T10:53:24"/>
        <d v="2015-06-21T14:25:00"/>
        <d v="2014-11-27T07:21:23"/>
        <d v="2015-03-01T20:59:00"/>
        <d v="2014-09-18T16:00:00"/>
        <d v="2015-11-30T14:30:00"/>
        <d v="2016-06-05T18:00:00"/>
        <d v="2015-01-11T12:53:30"/>
        <d v="2015-02-13T06:48:36"/>
        <d v="2016-05-10T03:10:48"/>
        <d v="2016-03-02T11:21:27"/>
        <d v="2014-10-15T06:26:56"/>
        <d v="2014-09-30T08:00:00"/>
        <d v="2015-06-04T04:59:53"/>
        <d v="2016-07-10T14:59:00"/>
        <d v="2016-08-12T22:59:00"/>
        <d v="2016-05-31T08:33:14"/>
        <d v="2014-06-23T10:00:00"/>
        <d v="2014-09-12T13:55:49"/>
        <d v="2016-07-21T21:26:00"/>
        <d v="2014-07-03T19:24:46"/>
        <d v="2014-06-25T08:59:06"/>
        <d v="2015-04-03T05:49:48"/>
        <d v="2015-05-30T22:59:00"/>
        <d v="2016-06-04T09:42:46"/>
        <d v="2015-05-25T19:59:00"/>
        <d v="2015-03-31T04:52:00"/>
        <d v="2016-01-21T13:18:29"/>
        <d v="2015-05-09T12:47:29"/>
        <d v="2015-02-27T09:11:15"/>
        <d v="2015-06-22T09:31:06"/>
        <d v="2015-07-02T15:50:06"/>
        <d v="2014-11-05T15:28:04"/>
        <d v="2016-02-11T14:59:00"/>
        <d v="2014-11-30T11:04:22"/>
        <d v="2016-05-04T15:00:00"/>
        <d v="2016-02-18T13:30:00"/>
        <d v="2016-04-29T13:00:00"/>
        <d v="2016-10-19T20:55:00"/>
        <d v="2015-08-18T20:06:16"/>
        <d v="2015-03-22T19:55:12"/>
        <d v="2015-08-17T08:15:59"/>
        <d v="2015-01-09T19:23:00"/>
        <d v="2015-01-24T04:00:00"/>
        <d v="2015-04-18T14:30:00"/>
        <d v="2015-05-25T13:38:16"/>
        <d v="2015-05-28T08:38:09"/>
        <d v="2015-03-23T10:00:00"/>
        <d v="2015-11-11T22:59:00"/>
        <d v="2014-07-15T14:00:00"/>
        <d v="2016-07-17T02:47:48"/>
        <d v="2014-08-11T17:53:58"/>
        <d v="2015-12-17T14:05:50"/>
        <d v="2014-09-05T21:09:04"/>
        <d v="2014-07-03T09:02:44"/>
        <d v="2014-07-04T19:59:00"/>
        <d v="2014-08-10T08:45:02"/>
        <d v="2016-10-08T01:20:39"/>
        <d v="2015-07-05T14:59:00"/>
        <d v="2016-02-15T21:59:00"/>
        <d v="2016-04-28T19:59:00"/>
        <d v="2015-02-09T23:59:00"/>
        <d v="2016-04-02T15:51:13"/>
        <d v="2016-10-16T13:00:00"/>
        <d v="2015-06-02T16:00:00"/>
        <d v="2014-07-25T20:59:00"/>
        <d v="2016-04-15T12:48:27"/>
        <d v="2014-06-11T11:33:18"/>
        <d v="2014-12-01T12:25:15"/>
        <d v="2014-05-18T21:00:00"/>
        <d v="2015-08-25T18:35:53"/>
        <d v="2014-05-05T04:36:26"/>
        <d v="2015-08-10T15:00:00"/>
        <d v="2015-08-02T11:31:29"/>
        <d v="2015-04-01T09:00:26"/>
        <d v="2016-05-28T16:36:00"/>
        <d v="2014-07-30T10:38:02"/>
        <d v="2014-07-02T20:00:45"/>
        <d v="2014-06-12T09:28:10"/>
        <d v="2016-04-15T06:21:19"/>
        <d v="2015-06-13T14:20:10"/>
        <d v="2016-05-17T16:00:00"/>
        <d v="2016-11-28T22:00:00"/>
        <d v="2016-11-14T18:08:00"/>
        <d v="2015-04-09T11:00:55"/>
        <d v="2015-04-08T20:00:00"/>
        <d v="2014-07-31T17:00:00"/>
        <d v="2014-09-26T20:00:00"/>
        <d v="2015-02-14T11:39:40"/>
        <d v="2016-03-26T08:39:00"/>
        <d v="2015-07-13T12:06:00"/>
        <d v="2014-09-08T13:11:25"/>
        <d v="2016-07-24T15:00:00"/>
        <d v="2016-03-15T08:00:00"/>
        <d v="2016-07-10T15:32:12"/>
        <d v="2016-08-02T02:03:00"/>
        <d v="2016-05-26T16:54:35"/>
        <d v="2015-12-23T08:18:00"/>
        <d v="2015-06-15T11:10:18"/>
        <d v="2016-11-22T09:00:23"/>
        <d v="2014-07-06T08:36:32"/>
        <d v="2015-07-15T02:43:42"/>
        <d v="2014-12-16T14:32:09"/>
        <d v="2015-06-07T05:55:54"/>
        <d v="2015-08-28T14:30:00"/>
        <d v="2017-01-13T16:42:36"/>
        <d v="2015-04-20T13:09:25"/>
        <d v="2014-08-10T09:20:48"/>
        <d v="2016-03-11T14:20:43"/>
        <d v="2015-01-10T20:59:00"/>
        <d v="2015-01-02T08:13:36"/>
        <d v="2015-10-21T19:01:46"/>
        <d v="2016-03-04T15:19:28"/>
        <d v="2016-07-30T23:00:00"/>
        <d v="2014-09-27T13:17:20"/>
        <d v="2014-06-28T22:13:01"/>
        <d v="2015-04-03T13:48:59"/>
        <d v="2015-04-25T01:53:39"/>
        <d v="2014-07-30T15:00:00"/>
        <d v="2015-03-21T11:22:38"/>
        <d v="2016-05-31T03:00:00"/>
        <d v="2016-06-14T13:43:00"/>
        <d v="2015-08-20T15:00:00"/>
        <d v="2014-07-17T08:33:43"/>
        <d v="2015-10-23T19:59:00"/>
        <d v="2015-03-12T11:13:02"/>
        <d v="2015-07-17T13:02:00"/>
        <d v="2015-07-05T07:38:37"/>
        <d v="2016-01-03T20:20:07"/>
        <d v="2016-01-19T14:59:00"/>
        <d v="2015-07-19T19:59:00"/>
        <d v="2016-08-01T05:41:00"/>
        <d v="2015-06-16T17:40:14"/>
        <d v="2015-05-07T02:09:54"/>
        <d v="2015-03-26T16:00:00"/>
        <d v="2014-12-31T05:39:47"/>
        <d v="2016-08-31T12:46:11"/>
        <d v="2016-05-27T09:46:51"/>
        <d v="2014-11-05T13:22:25"/>
        <d v="2016-02-19T18:45:35"/>
        <d v="2014-12-01T11:09:00"/>
        <d v="2015-06-18T02:41:07"/>
        <d v="2016-04-21T14:36:48"/>
        <d v="2016-08-02T20:09:00"/>
        <d v="2015-07-03T10:22:38"/>
        <d v="2015-05-22T09:03:29"/>
        <d v="2015-07-29T19:25:24"/>
        <d v="2016-03-28T07:50:29"/>
        <d v="2014-07-20T10:51:27"/>
        <d v="2014-05-11T03:50:52"/>
        <d v="2014-05-31T17:44:24"/>
        <d v="2014-06-02T22:59:00"/>
        <d v="2015-10-01T07:02:54"/>
        <d v="2014-10-03T22:59:00"/>
        <d v="2015-07-18T21:23:11"/>
        <d v="2015-10-18T11:36:29"/>
        <d v="2015-06-11T10:24:44"/>
        <d v="2014-12-31T18:59:03"/>
        <d v="2015-07-17T02:32:59"/>
        <d v="2015-03-26T19:34:36"/>
        <d v="2014-09-01T12:09:38"/>
        <d v="2015-05-09T13:14:18"/>
        <d v="2015-03-26T14:17:51"/>
        <d v="2015-03-08T08:50:03"/>
        <d v="2014-08-01T09:12:00"/>
        <d v="2015-05-22T13:00:00"/>
        <d v="2014-06-25T13:00:00"/>
        <d v="2014-08-12T07:51:50"/>
        <d v="2014-11-12T13:47:00"/>
        <d v="2016-09-12T08:59:00"/>
        <d v="2015-11-05T08:11:45"/>
        <d v="2015-11-17T14:24:14"/>
        <d v="2014-08-29T21:30:00"/>
        <d v="2016-03-22T19:29:00"/>
        <d v="2016-06-18T11:32:19"/>
        <d v="2014-09-08T07:50:05"/>
        <d v="2015-03-13T19:11:00"/>
        <d v="2014-07-02T20:07:58"/>
        <d v="2017-03-29T09:44:10"/>
        <d v="2015-08-13T19:29:56"/>
        <d v="2015-10-08T08:42:15"/>
        <d v="2015-01-23T17:00:00"/>
        <d v="2016-09-03T02:00:00"/>
        <d v="2016-02-02T06:58:48"/>
        <d v="2016-12-08T08:15:52"/>
        <d v="2015-06-29T19:59:00"/>
        <d v="2015-01-25T12:39:56"/>
        <d v="2017-02-19T16:26:39"/>
        <d v="2016-01-31T15:03:00"/>
        <d v="2014-09-02T06:27:49"/>
        <d v="2015-03-27T09:59:52"/>
        <d v="2016-05-09T14:49:51"/>
        <d v="2014-12-10T21:28:22"/>
        <d v="2015-05-01T14:00:00"/>
        <d v="2017-02-26T05:05:58"/>
        <d v="2015-01-04T15:26:00"/>
        <d v="2015-08-15T10:12:24"/>
        <d v="2015-03-22T20:59:00"/>
        <d v="2014-08-23T23:00:00"/>
        <d v="2014-06-30T22:00:00"/>
        <d v="2016-12-05T20:59:00"/>
        <d v="2015-02-27T22:00:18"/>
        <d v="2014-06-16T20:36:18"/>
        <d v="2015-01-08T12:58:03"/>
        <d v="2015-08-17T08:00:00"/>
        <d v="2014-08-12T10:36:01"/>
        <d v="2015-06-10T18:13:11"/>
        <d v="2015-12-19T11:49:59"/>
        <d v="2016-11-14T04:14:02"/>
        <d v="2015-08-14T11:38:00"/>
        <d v="2015-04-14T21:04:00"/>
        <d v="2015-06-11T15:00:00"/>
        <d v="2015-06-26T05:25:00"/>
        <d v="2014-10-26T12:08:00"/>
        <d v="2014-07-28T19:14:56"/>
        <d v="2014-09-11T00:37:22"/>
        <d v="2015-09-07T10:09:57"/>
        <d v="2014-11-26T12:29:37"/>
        <d v="2015-04-24T20:35:00"/>
        <d v="2015-11-29T22:04:09"/>
        <d v="2015-05-10T14:59:00"/>
        <d v="2016-06-01T15:38:29"/>
        <d v="2016-06-03T03:19:12"/>
        <d v="2014-09-11T04:39:21"/>
        <d v="2014-08-04T08:00:00"/>
        <d v="2016-01-17T16:00:00"/>
        <d v="2016-11-13T02:17:40"/>
        <d v="2014-10-26T10:00:00"/>
        <d v="2015-03-02T15:00:00"/>
        <d v="2015-04-09T15:31:11"/>
        <d v="2014-06-26T15:02:02"/>
        <d v="2014-07-30T12:53:59"/>
        <d v="2014-12-26T18:02:28"/>
        <d v="2014-08-08T22:25:04"/>
        <d v="2015-10-15T20:59:00"/>
        <d v="2016-09-18T11:51:05"/>
        <d v="2016-03-31T22:00:00"/>
        <d v="2015-09-05T19:38:27"/>
        <d v="2016-03-15T19:02:44"/>
        <d v="2016-07-16T16:43:00"/>
        <d v="2015-10-01T05:00:00"/>
        <d v="2015-10-04T07:45:46"/>
        <d v="2016-11-30T23:18:40"/>
        <d v="2016-07-11T07:09:20"/>
        <d v="2015-06-27T13:44:14"/>
        <d v="2014-10-06T20:30:00"/>
        <d v="2015-01-02T03:49:11"/>
        <d v="2014-11-24T17:00:00"/>
        <d v="2015-06-16T13:41:54"/>
        <d v="2015-11-02T08:50:00"/>
        <d v="2015-08-27T07:54:35"/>
        <d v="2015-05-15T11:14:28"/>
        <d v="2015-02-28T00:00:00"/>
        <d v="2016-10-01T19:25:44"/>
        <d v="2014-09-06T23:48:43"/>
        <d v="2015-02-10T18:53:41"/>
        <d v="2016-04-08T10:35:00"/>
        <d v="2016-05-03T10:49:02"/>
        <d v="2015-10-26T10:58:10"/>
        <d v="2016-07-29T15:29:00"/>
        <d v="2014-07-14T07:37:44"/>
        <d v="2015-11-28T13:22:21"/>
        <d v="2016-04-24T16:20:00"/>
        <d v="2016-07-08T15:25:54"/>
        <d v="2014-08-02T06:00:00"/>
        <d v="2014-09-28T10:55:56"/>
        <d v="2016-01-03T12:17:36"/>
        <d v="2014-05-08T13:23:30"/>
        <d v="2015-11-28T06:54:54"/>
        <d v="2015-11-17T20:41:57"/>
        <d v="2015-04-19T08:19:46"/>
        <d v="2016-04-13T20:39:40"/>
        <d v="2014-07-23T18:59:00"/>
        <d v="2017-03-05T22:58:27"/>
        <d v="2016-05-22T11:34:33"/>
        <d v="2016-08-28T19:55:00"/>
        <d v="2016-04-17T12:43:31"/>
        <d v="2014-07-21T04:52:06"/>
        <d v="2015-02-05T17:37:14"/>
        <d v="2016-05-08T20:00:00"/>
        <d v="2016-06-02T05:07:28"/>
        <d v="2016-07-13T12:48:18"/>
        <d v="2014-07-31T23:00:00"/>
        <d v="2016-07-22T10:55:32"/>
        <d v="2015-01-31T07:25:53"/>
        <d v="2015-03-29T12:00:00"/>
        <d v="2014-07-05T06:22:27"/>
        <d v="2016-07-16T20:19:09"/>
        <d v="2015-07-07T11:26:20"/>
        <d v="2014-05-19T22:59:00"/>
        <d v="2014-11-07T16:00:00"/>
        <d v="2016-02-20T13:05:00"/>
        <d v="2016-05-06T05:04:00"/>
        <d v="2014-05-16T14:11:30"/>
        <d v="2015-08-28T17:56:53"/>
        <d v="2015-11-08T10:59:41"/>
        <d v="2016-03-02T08:08:13"/>
        <d v="2015-05-31T07:28:02"/>
        <d v="2015-12-11T15:34:19"/>
        <d v="2015-05-13T12:45:12"/>
        <d v="2014-07-19T01:21:30"/>
        <d v="2015-02-14T03:27:00"/>
        <d v="2014-11-20T08:04:00"/>
        <d v="2015-04-05T00:23:41"/>
        <d v="2015-03-28T14:07:06"/>
        <d v="2014-08-31T11:51:49"/>
        <d v="2016-05-07T06:29:18"/>
        <d v="2014-09-26T17:02:41"/>
        <d v="2015-02-15T06:05:47"/>
        <d v="2014-10-07T19:54:17"/>
        <d v="2014-10-20T11:23:05"/>
        <d v="2016-02-16T10:33:07"/>
        <d v="2014-08-26T08:28:00"/>
        <d v="2015-07-22T15:08:27"/>
        <d v="2014-09-09T08:49:20"/>
        <d v="2014-10-26T10:29:26"/>
        <d v="2015-01-28T05:04:38"/>
        <d v="2015-05-02T05:04:09"/>
        <d v="2015-02-15T23:13:43"/>
        <d v="2016-03-04T21:54:29"/>
        <d v="2015-07-19T10:44:23"/>
        <d v="2014-09-17T12:56:40"/>
        <d v="2014-09-04T08:07:54"/>
        <d v="2016-10-07T13:51:48"/>
        <d v="2016-04-15T08:28:00"/>
        <d v="2015-03-23T19:34:59"/>
        <d v="2014-10-26T13:52:38"/>
        <d v="2015-01-31T18:54:00"/>
        <d v="2016-03-24T14:59:23"/>
        <d v="2015-08-31T08:04:57"/>
        <d v="2015-07-25T21:42:16"/>
        <d v="2015-12-04T08:43:59"/>
        <d v="2017-02-22T17:00:00"/>
        <d v="2014-06-05T14:31:40"/>
        <d v="2015-12-13T16:36:10"/>
        <d v="2016-02-03T10:49:00"/>
        <d v="2014-12-18T07:02:44"/>
        <d v="2015-12-15T12:25:16"/>
        <d v="2016-10-02T01:00:00"/>
        <d v="2015-04-03T13:44:10"/>
        <d v="2014-10-21T13:11:27"/>
        <d v="2014-07-01T14:30:00"/>
        <d v="2016-05-24T06:25:00"/>
        <d v="2014-10-17T11:10:10"/>
        <d v="2015-11-30T21:59:00"/>
        <d v="2015-07-17T19:00:00"/>
        <d v="2016-09-06T03:22:34"/>
        <d v="2015-01-20T11:16:00"/>
        <d v="2014-11-20T14:58:45"/>
        <d v="2015-04-09T21:00:00"/>
        <d v="2014-08-20T20:49:49"/>
        <d v="2014-10-22T07:36:50"/>
        <d v="2015-01-10T17:00:00"/>
        <d v="2016-04-11T03:13:07"/>
        <d v="2015-07-14T15:00:15"/>
        <d v="2014-10-23T07:16:31"/>
        <d v="2014-05-08T22:53:00"/>
        <d v="2014-10-13T13:05:16"/>
        <d v="2014-11-15T12:00:00"/>
        <d v="2016-09-30T20:00:00"/>
        <d v="2014-06-19T07:33:51"/>
        <d v="2016-07-03T11:59:00"/>
        <d v="2015-11-25T15:00:00"/>
        <d v="2014-09-15T19:00:00"/>
        <d v="2014-06-23T08:00:00"/>
        <d v="2016-04-20T18:23:43"/>
        <d v="2016-07-02T09:44:28"/>
        <d v="2014-06-27T08:21:24"/>
        <d v="2015-04-29T06:07:06"/>
        <d v="2014-08-12T14:50:11"/>
        <d v="2016-05-18T16:56:28"/>
        <d v="2015-09-27T18:49:10"/>
        <d v="2017-01-13T15:05:00"/>
        <d v="2015-02-28T04:00:00"/>
        <d v="2015-02-28T19:00:00"/>
        <d v="2016-12-26T11:18:51"/>
        <d v="2014-08-21T10:35:11"/>
        <d v="2015-05-08T20:00:00"/>
        <d v="2015-11-05T06:16:15"/>
        <d v="2014-06-30T09:28:00"/>
        <d v="2014-10-21T11:51:00"/>
        <d v="2016-12-21T09:03:14"/>
        <d v="2017-01-27T10:54:02"/>
        <d v="2016-06-19T14:32:01"/>
        <d v="2016-06-14T10:54:00"/>
        <d v="2015-03-08T04:57:05"/>
        <d v="2015-11-14T15:00:00"/>
        <d v="2016-01-14T10:16:56"/>
        <d v="2016-10-09T02:28:26"/>
        <d v="2015-03-23T19:59:00"/>
        <d v="2015-11-20T20:00:00"/>
        <d v="2016-07-17T09:49:46"/>
        <d v="2015-01-16T02:26:00"/>
        <d v="2015-05-31T09:35:00"/>
        <d v="2015-08-07T07:00:00"/>
        <d v="2015-01-16T04:09:11"/>
        <d v="2015-04-04T19:40:47"/>
        <d v="2015-08-22T11:34:53"/>
        <d v="2014-10-21T20:59:00"/>
        <d v="2016-12-18T16:45:50"/>
        <d v="2017-02-28T00:51:00"/>
        <d v="2016-01-31T15:55:00"/>
        <d v="2016-06-04T09:19:57"/>
        <d v="2016-09-02T12:24:33"/>
        <d v="2014-10-24T18:59:50"/>
        <d v="2017-01-25T13:41:22"/>
        <d v="2016-05-15T12:21:13"/>
        <d v="2015-08-26T10:32:00"/>
        <d v="2016-10-26T22:40:34"/>
        <d v="2016-12-25T16:15:09"/>
        <d v="2015-04-01T17:00:00"/>
        <d v="2014-09-24T14:00:01"/>
        <d v="2017-03-02T21:00:00"/>
        <d v="2015-11-29T05:56:44"/>
        <d v="2016-07-21T07:02:31"/>
        <d v="2015-02-23T19:15:40"/>
        <d v="2016-02-27T16:00:00"/>
        <d v="2016-01-07T22:34:00"/>
      </sharedItems>
    </cacheField>
    <cacheField name="Date Created Conversion" numFmtId="14">
      <sharedItems containsSemiMixedTypes="0" containsNonDate="0" containsDate="1" containsString="0" minDate="2009-05-16T19:55:13" maxDate="2017-03-15T07:30:07" count="4114">
        <d v="2015-06-21T16:10:11"/>
        <d v="2017-01-31T06:24:43"/>
        <d v="2016-02-05T08:51:23"/>
        <d v="2014-07-08T04:21:47"/>
        <d v="2015-11-19T12:01:19"/>
        <d v="2016-07-12T14:23:27"/>
        <d v="2014-06-03T17:44:10"/>
        <d v="2016-05-25T17:07:47"/>
        <d v="2016-04-08T14:40:12"/>
        <d v="2016-03-17T18:29:04"/>
        <d v="2014-05-20T17:37:59"/>
        <d v="2016-07-21T10:41:02"/>
        <d v="2014-06-01T09:07:05"/>
        <d v="2016-05-18T08:15:09"/>
        <d v="2014-06-17T16:38:08"/>
        <d v="2015-09-09T01:24:18"/>
        <d v="2014-05-01T11:06:51"/>
        <d v="2014-10-05T09:33:42"/>
        <d v="2014-08-18T05:00:56"/>
        <d v="2015-06-20T11:35:34"/>
        <d v="2015-07-15T10:11:52"/>
        <d v="2014-08-27T07:03:09"/>
        <d v="2014-12-16T13:52:20"/>
        <d v="2015-04-03T10:41:41"/>
        <d v="2015-08-13T11:41:03"/>
        <d v="2015-11-09T16:36:01"/>
        <d v="2014-07-08T04:22:24"/>
        <d v="2014-10-16T19:57:13"/>
        <d v="2015-11-16T15:08:04"/>
        <d v="2014-06-22T08:09:28"/>
        <d v="2014-07-21T23:01:55"/>
        <d v="2016-01-07T11:00:34"/>
        <d v="2016-04-01T07:03:37"/>
        <d v="2015-10-09T07:51:41"/>
        <d v="2014-07-20T23:43:21"/>
        <d v="2015-04-03T23:00:14"/>
        <d v="2015-03-04T23:22:05"/>
        <d v="2015-01-28T08:37:59"/>
        <d v="2013-04-10T17:22:24"/>
        <d v="2014-04-24T17:07:48"/>
        <d v="2014-05-29T21:08:08"/>
        <d v="2014-09-05T05:39:14"/>
        <d v="2014-11-28T07:20:26"/>
        <d v="2014-06-12T10:58:06"/>
        <d v="2014-08-22T18:22:17"/>
        <d v="2016-03-28T06:58:27"/>
        <d v="2015-11-15T15:09:34"/>
        <d v="2014-10-20T11:40:07"/>
        <d v="2015-01-29T04:24:20"/>
        <d v="2015-09-23T20:14:05"/>
        <d v="2014-12-22T10:04:18"/>
        <d v="2015-07-11T14:17:17"/>
        <d v="2014-06-17T08:50:46"/>
        <d v="2014-03-21T05:10:45"/>
        <d v="2015-11-25T09:07:01"/>
        <d v="2016-05-06T15:15:16"/>
        <d v="2015-05-25T05:10:24"/>
        <d v="2015-03-26T11:59:22"/>
        <d v="2014-10-20T09:52:52"/>
        <d v="2015-08-13T21:39:36"/>
        <d v="2014-03-03T13:38:37"/>
        <d v="2013-05-15T11:32:37"/>
        <d v="2013-02-06T11:11:18"/>
        <d v="2013-12-04T13:53:33"/>
        <d v="2013-06-07T16:26:21"/>
        <d v="2014-07-15T11:42:34"/>
        <d v="2016-06-18T12:23:40"/>
        <d v="2012-06-15T06:00:04"/>
        <d v="2014-01-24T05:39:51"/>
        <d v="2011-08-30T20:30:25"/>
        <d v="2011-07-06T13:30:45"/>
        <d v="2012-03-28T22:30:57"/>
        <d v="2012-10-25T16:14:41"/>
        <d v="2011-02-13T10:09:44"/>
        <d v="2015-12-22T03:41:35"/>
        <d v="2013-03-23T21:01:12"/>
        <d v="2011-10-28T08:35:58"/>
        <d v="2012-03-28T19:28:37"/>
        <d v="2016-08-22T09:32:01"/>
        <d v="2014-03-26T10:38:13"/>
        <d v="2013-11-04T18:00:56"/>
        <d v="2012-07-09T19:48:47"/>
        <d v="2011-09-09T11:41:01"/>
        <d v="2015-02-07T06:46:29"/>
        <d v="2011-04-15T10:11:26"/>
        <d v="2011-08-23T19:00:37"/>
        <d v="2015-10-14T05:20:45"/>
        <d v="2010-05-24T04:56:43"/>
        <d v="2014-05-27T07:48:51"/>
        <d v="2013-05-08T10:03:12"/>
        <d v="2011-06-11T23:08:19"/>
        <d v="2011-03-17T01:39:24"/>
        <d v="2016-12-16T20:46:23"/>
        <d v="2012-06-05T12:35:37"/>
        <d v="2014-03-18T09:13:42"/>
        <d v="2012-01-26T16:07:21"/>
        <d v="2010-05-26T07:54:01"/>
        <d v="2011-06-11T19:14:42"/>
        <d v="2012-11-01T11:04:34"/>
        <d v="2013-12-23T13:39:59"/>
        <d v="2012-10-15T10:04:46"/>
        <d v="2012-12-31T10:38:30"/>
        <d v="2010-11-22T19:08:53"/>
        <d v="2014-02-12T11:20:30"/>
        <d v="2011-03-10T08:41:06"/>
        <d v="2016-04-25T09:23:40"/>
        <d v="2012-03-19T10:38:21"/>
        <d v="2011-04-02T15:34:47"/>
        <d v="2013-04-01T06:42:50"/>
        <d v="2011-01-26T16:37:10"/>
        <d v="2013-10-10T14:47:33"/>
        <d v="2015-04-30T23:59:47"/>
        <d v="2014-03-19T17:01:58"/>
        <d v="2011-07-29T10:12:08"/>
        <d v="2011-11-13T22:34:48"/>
        <d v="2012-01-10T09:44:04"/>
        <d v="2011-02-21T03:55:55"/>
        <d v="2010-03-11T12:02:24"/>
        <d v="2011-06-28T17:17:16"/>
        <d v="2011-07-14T17:39:46"/>
        <d v="2016-09-02T17:11:47"/>
        <d v="2015-04-02T08:55:10"/>
        <d v="2016-08-11T02:21:47"/>
        <d v="2014-09-22T10:46:04"/>
        <d v="2015-04-20T14:17:22"/>
        <d v="2016-12-05T15:51:20"/>
        <d v="2015-05-11T06:08:57"/>
        <d v="2015-03-04T06:59:01"/>
        <d v="2016-09-14T21:28:13"/>
        <d v="2014-08-31T14:29:43"/>
        <d v="2014-05-19T13:58:12"/>
        <d v="2016-06-20T12:06:01"/>
        <d v="2014-09-23T11:30:07"/>
        <d v="2016-05-01T11:23:04"/>
        <d v="2015-08-05T13:50:18"/>
        <d v="2014-05-29T01:09:57"/>
        <d v="2015-04-02T01:50:34"/>
        <d v="2015-08-23T05:46:33"/>
        <d v="2015-06-30T22:10:41"/>
        <d v="2015-07-02T14:06:12"/>
        <d v="2015-02-17T20:45:32"/>
        <d v="2015-04-15T19:40:23"/>
        <d v="2014-10-26T13:26:18"/>
        <d v="2016-07-07T17:32:22"/>
        <d v="2015-02-12T10:17:52"/>
        <d v="2015-07-15T05:00:52"/>
        <d v="2016-11-18T16:23:18"/>
        <d v="2014-11-26T10:25:40"/>
        <d v="2016-01-27T22:45:36"/>
        <d v="2014-11-24T20:07:50"/>
        <d v="2015-03-26T19:53:02"/>
        <d v="2015-04-19T05:13:11"/>
        <d v="2014-08-23T17:51:40"/>
        <d v="2014-10-21T06:04:04"/>
        <d v="2015-04-21T05:08:15"/>
        <d v="2015-06-13T05:25:35"/>
        <d v="2014-06-03T18:59:56"/>
        <d v="2016-01-27T13:52:52"/>
        <d v="2014-09-21T17:50:28"/>
        <d v="2016-05-24T02:25:45"/>
        <d v="2015-06-16T13:54:51"/>
        <d v="2014-06-02T08:29:55"/>
        <d v="2014-07-14T19:02:36"/>
        <d v="2015-08-27T15:04:14"/>
        <d v="2014-07-21T10:18:21"/>
        <d v="2015-12-13T07:48:44"/>
        <d v="2016-12-16T17:49:22"/>
        <d v="2015-06-05T14:15:35"/>
        <d v="2015-02-17T12:02:50"/>
        <d v="2014-09-18T04:07:39"/>
        <d v="2015-07-31T15:28:03"/>
        <d v="2016-06-12T20:20:14"/>
        <d v="2015-02-12T01:28:43"/>
        <d v="2015-01-29T05:45:08"/>
        <d v="2015-03-09T10:12:56"/>
        <d v="2014-08-04T10:40:11"/>
        <d v="2015-07-06T11:46:39"/>
        <d v="2015-03-06T17:08:46"/>
        <d v="2015-10-27T14:55:45"/>
        <d v="2016-02-02T17:55:55"/>
        <d v="2015-03-04T15:47:23"/>
        <d v="2015-05-23T09:48:15"/>
        <d v="2016-12-07T16:17:12"/>
        <d v="2014-10-27T11:26:50"/>
        <d v="2014-07-05T10:59:22"/>
        <d v="2016-07-19T13:52:19"/>
        <d v="2017-02-01T11:30:34"/>
        <d v="2015-06-26T21:37:37"/>
        <d v="2014-08-05T20:23:35"/>
        <d v="2016-07-05T08:34:37"/>
        <d v="2016-06-06T07:37:26"/>
        <d v="2015-08-23T02:35:38"/>
        <d v="2014-09-17T11:00:32"/>
        <d v="2014-09-29T14:26:06"/>
        <d v="2016-01-06T15:55:31"/>
        <d v="2015-05-11T08:05:32"/>
        <d v="2015-09-12T05:01:38"/>
        <d v="2017-01-06T12:21:40"/>
        <d v="2014-09-05T01:12:02"/>
        <d v="2016-08-01T18:58:22"/>
        <d v="2014-08-15T18:00:03"/>
        <d v="2015-01-19T11:38:49"/>
        <d v="2015-09-08T14:16:04"/>
        <d v="2014-11-30T12:21:04"/>
        <d v="2016-07-05T06:00:03"/>
        <d v="2015-09-01T07:10:22"/>
        <d v="2016-07-15T16:06:23"/>
        <d v="2014-12-04T20:43:58"/>
        <d v="2014-11-16T00:52:47"/>
        <d v="2015-06-10T14:08:55"/>
        <d v="2015-09-01T17:33:12"/>
        <d v="2015-08-19T19:50:17"/>
        <d v="2016-02-16T13:08:40"/>
        <d v="2015-07-17T06:15:47"/>
        <d v="2015-01-05T07:22:29"/>
        <d v="2016-01-05T21:31:22"/>
        <d v="2015-03-03T15:00:37"/>
        <d v="2014-11-27T07:22:29"/>
        <d v="2015-03-16T07:04:49"/>
        <d v="2016-02-28T23:50:25"/>
        <d v="2015-07-10T07:27:10"/>
        <d v="2015-01-27T12:06:04"/>
        <d v="2015-01-27T10:28:38"/>
        <d v="2016-04-21T17:09:10"/>
        <d v="2015-05-10T21:38:46"/>
        <d v="2016-03-09T15:04:14"/>
        <d v="2015-04-12T07:59:04"/>
        <d v="2015-06-09T13:27:21"/>
        <d v="2015-04-02T08:28:25"/>
        <d v="2016-01-14T14:24:57"/>
        <d v="2015-05-05T10:39:11"/>
        <d v="2015-12-03T15:00:51"/>
        <d v="2015-01-28T11:49:06"/>
        <d v="2016-08-30T13:52:52"/>
        <d v="2015-05-11T16:50:59"/>
        <d v="2015-06-09T13:48:17"/>
        <d v="2015-11-12T18:01:39"/>
        <d v="2016-01-08T05:51:09"/>
        <d v="2016-12-09T15:06:00"/>
        <d v="2015-10-19T18:38:50"/>
        <d v="2013-03-21T09:00:11"/>
        <d v="2014-11-06T08:45:04"/>
        <d v="2011-11-15T03:49:50"/>
        <d v="2014-01-22T17:08:24"/>
        <d v="2010-02-03T23:45:59"/>
        <d v="2012-07-16T17:16:25"/>
        <d v="2010-10-29T00:43:25"/>
        <d v="2010-09-09T06:30:14"/>
        <d v="2011-11-23T10:35:09"/>
        <d v="2010-06-03T14:10:20"/>
        <d v="2013-05-07T05:34:51"/>
        <d v="2012-04-14T10:54:06"/>
        <d v="2010-03-29T07:54:18"/>
        <d v="2012-01-16T07:37:15"/>
        <d v="2015-09-16T14:51:50"/>
        <d v="2011-02-14T04:38:02"/>
        <d v="2013-02-14T10:27:47"/>
        <d v="2016-04-19T07:02:42"/>
        <d v="2011-05-18T17:14:26"/>
        <d v="2015-03-09T09:42:49"/>
        <d v="2010-06-01T10:07:59"/>
        <d v="2012-04-18T13:15:04"/>
        <d v="2011-01-11T21:57:08"/>
        <d v="2012-08-28T14:54:54"/>
        <d v="2012-04-11T06:53:15"/>
        <d v="2010-03-29T21:53:50"/>
        <d v="2010-01-26T20:11:47"/>
        <d v="2014-05-26T02:51:39"/>
        <d v="2011-09-22T19:39:38"/>
        <d v="2017-01-22T20:43:42"/>
        <d v="2011-04-04T12:47:50"/>
        <d v="2013-12-03T18:24:21"/>
        <d v="2010-02-26T13:36:31"/>
        <d v="2011-06-03T03:57:46"/>
        <d v="2012-03-01T13:53:49"/>
        <d v="2012-10-10T16:46:06"/>
        <d v="2012-02-27T17:57:54"/>
        <d v="2015-04-23T13:23:39"/>
        <d v="2012-09-11T16:58:59"/>
        <d v="2017-01-23T21:51:36"/>
        <d v="2014-04-15T06:10:35"/>
        <d v="2009-05-16T19:55:13"/>
        <d v="2010-01-16T14:04:52"/>
        <d v="2011-05-12T09:02:24"/>
        <d v="2011-12-27T09:43:00"/>
        <d v="2013-08-20T10:08:48"/>
        <d v="2013-02-08T11:35:24"/>
        <d v="2012-10-01T22:40:18"/>
        <d v="2012-05-21T20:03:13"/>
        <d v="2013-10-03T02:57:14"/>
        <d v="2010-12-14T00:51:37"/>
        <d v="2013-04-12T10:27:26"/>
        <d v="2011-09-26T11:16:39"/>
        <d v="2014-03-21T08:01:54"/>
        <d v="2010-06-13T18:01:34"/>
        <d v="2013-09-01T16:06:49"/>
        <d v="2012-08-13T03:24:43"/>
        <d v="2015-03-26T09:28:21"/>
        <d v="2014-03-11T03:07:28"/>
        <d v="2010-10-17T21:24:20"/>
        <d v="2011-03-24T15:02:18"/>
        <d v="2013-02-07T09:42:15"/>
        <d v="2012-01-25T12:33:58"/>
        <d v="2012-05-02T17:42:26"/>
        <d v="2012-07-23T18:16:37"/>
        <d v="2012-02-09T07:07:29"/>
        <d v="2013-02-28T12:05:33"/>
        <d v="2013-01-08T14:40:01"/>
        <d v="2011-01-24T08:40:10"/>
        <d v="2012-08-13T10:02:14"/>
        <d v="2011-10-04T20:23:43"/>
        <d v="2011-11-20T21:16:32"/>
        <d v="2013-03-15T13:03:52"/>
        <d v="2010-06-27T21:28:14"/>
        <d v="2013-01-30T11:59:48"/>
        <d v="2012-07-23T10:32:14"/>
        <d v="2014-11-07T14:09:57"/>
        <d v="2013-11-11T08:14:43"/>
        <d v="2013-02-24T16:55:51"/>
        <d v="2009-11-06T12:07:09"/>
        <d v="2015-11-23T05:13:53"/>
        <d v="2016-10-04T02:43:06"/>
        <d v="2016-04-13T05:40:48"/>
        <d v="2016-11-22T23:42:46"/>
        <d v="2015-06-29T07:01:48"/>
        <d v="2016-11-14T20:30:33"/>
        <d v="2017-02-08T23:33:26"/>
        <d v="2015-02-22T21:38:49"/>
        <d v="2015-10-01T14:43:08"/>
        <d v="2015-10-14T03:12:07"/>
        <d v="2013-04-15T04:22:43"/>
        <d v="2016-05-17T05:57:14"/>
        <d v="2015-09-16T08:19:37"/>
        <d v="2016-03-08T07:16:31"/>
        <d v="2015-04-07T08:22:37"/>
        <d v="2015-04-07T09:41:55"/>
        <d v="2015-10-14T06:18:38"/>
        <d v="2015-02-11T19:05:08"/>
        <d v="2016-07-08T10:08:10"/>
        <d v="2015-03-30T10:14:28"/>
        <d v="2017-02-06T08:03:27"/>
        <d v="2014-09-12T13:06:38"/>
        <d v="2016-03-30T10:44:25"/>
        <d v="2014-10-14T09:42:25"/>
        <d v="2015-04-17T15:18:14"/>
        <d v="2015-04-20T14:39:50"/>
        <d v="2015-09-14T04:00:21"/>
        <d v="2015-10-15T03:53:29"/>
        <d v="2015-07-22T06:05:16"/>
        <d v="2017-01-25T03:58:28"/>
        <d v="2016-08-03T17:35:09"/>
        <d v="2016-02-27T15:09:14"/>
        <d v="2014-09-07T20:01:08"/>
        <d v="2015-10-20T11:00:19"/>
        <d v="2016-03-09T11:52:01"/>
        <d v="2014-10-30T23:03:14"/>
        <d v="2016-02-15T11:16:33"/>
        <d v="2015-03-14T21:19:57"/>
        <d v="2016-05-17T12:38:41"/>
        <d v="2014-10-22T17:41:30"/>
        <d v="2015-06-08T13:33:00"/>
        <d v="2014-10-23T16:01:46"/>
        <d v="2014-07-16T21:03:11"/>
        <d v="2010-03-18T09:52:16"/>
        <d v="2014-05-21T12:37:52"/>
        <d v="2014-01-29T06:33:19"/>
        <d v="2012-04-20T11:01:58"/>
        <d v="2013-03-22T05:51:18"/>
        <d v="2015-02-08T06:32:02"/>
        <d v="2011-12-16T05:14:29"/>
        <d v="2016-12-07T11:05:00"/>
        <d v="2012-12-18T10:25:39"/>
        <d v="2016-02-25T05:50:44"/>
        <d v="2012-06-18T13:53:18"/>
        <d v="2011-08-02T13:20:31"/>
        <d v="2014-01-18T15:38:31"/>
        <d v="2016-07-25T02:51:56"/>
        <d v="2015-10-14T22:01:08"/>
        <d v="2016-01-01T05:43:28"/>
        <d v="2012-03-19T08:31:12"/>
        <d v="2015-12-29T09:16:32"/>
        <d v="2012-06-25T08:45:17"/>
        <d v="2012-08-23T09:01:40"/>
        <d v="2014-04-25T18:49:19"/>
        <d v="2014-12-07T10:45:47"/>
        <d v="2014-10-22T06:01:41"/>
        <d v="2015-07-26T14:49:51"/>
        <d v="2015-07-15T08:14:18"/>
        <d v="2016-06-27T17:49:40"/>
        <d v="2014-02-03T17:30:50"/>
        <d v="2015-04-17T16:52:52"/>
        <d v="2011-11-17T17:00:51"/>
        <d v="2011-08-08T09:12:51"/>
        <d v="2013-09-09T09:00:52"/>
        <d v="2016-02-17T11:38:02"/>
        <d v="2012-03-22T13:49:20"/>
        <d v="2012-06-22T05:33:26"/>
        <d v="2010-07-20T10:38:04"/>
        <d v="2015-03-15T11:02:06"/>
        <d v="2016-11-13T13:01:07"/>
        <d v="2014-04-16T07:15:47"/>
        <d v="2011-07-08T12:12:50"/>
        <d v="2015-10-15T04:56:57"/>
        <d v="2011-06-23T23:27:21"/>
        <d v="2014-01-07T07:04:22"/>
        <d v="2014-02-03T18:02:19"/>
        <d v="2011-04-04T19:53:57"/>
        <d v="2011-09-20T12:54:10"/>
        <d v="2013-09-26T09:39:50"/>
        <d v="2016-06-22T12:42:24"/>
        <d v="2015-04-19T15:33:17"/>
        <d v="2013-11-19T20:13:24"/>
        <d v="2012-07-09T09:49:38"/>
        <d v="2012-06-19T13:03:31"/>
        <d v="2013-09-11T17:31:05"/>
        <d v="2014-09-22T12:26:42"/>
        <d v="2014-01-09T01:30:31"/>
        <d v="2013-03-27T15:17:40"/>
        <d v="2015-06-22T22:46:37"/>
        <d v="2013-04-30T12:13:07"/>
        <d v="2014-02-11T21:40:31"/>
        <d v="2015-06-22T03:47:36"/>
        <d v="2014-08-11T22:14:57"/>
        <d v="2013-05-06T14:13:50"/>
        <d v="2012-01-26T01:01:39"/>
        <d v="2015-09-28T12:40:04"/>
        <d v="2016-01-31T09:05:14"/>
        <d v="2015-10-08T13:49:00"/>
        <d v="2014-05-19T10:24:05"/>
        <d v="2009-09-14T13:38:02"/>
        <d v="2013-08-26T18:34:27"/>
        <d v="2016-06-05T12:54:43"/>
        <d v="2015-08-22T09:26:21"/>
        <d v="2015-08-12T07:07:02"/>
        <d v="2013-10-29T12:01:42"/>
        <d v="2013-08-14T09:56:20"/>
        <d v="2013-07-01T00:41:53"/>
        <d v="2016-08-08T23:38:46"/>
        <d v="2015-10-18T22:15:58"/>
        <d v="2014-10-07T10:16:58"/>
        <d v="2016-02-23T15:39:13"/>
        <d v="2013-10-03T11:03:16"/>
        <d v="2015-01-20T13:19:43"/>
        <d v="2014-01-10T16:21:41"/>
        <d v="2011-12-17T13:46:01"/>
        <d v="2015-05-06T00:02:55"/>
        <d v="2015-02-01T18:00:20"/>
        <d v="2013-02-26T05:19:23"/>
        <d v="2014-04-24T10:11:35"/>
        <d v="2013-09-17T05:38:05"/>
        <d v="2014-01-15T14:43:20"/>
        <d v="2013-12-26T09:09:51"/>
        <d v="2015-04-13T08:53:35"/>
        <d v="2015-02-03T11:47:59"/>
        <d v="2014-10-26T09:12:51"/>
        <d v="2012-03-02T16:03:42"/>
        <d v="2013-09-30T08:40:01"/>
        <d v="2014-07-17T10:25:12"/>
        <d v="2013-04-14T08:47:40"/>
        <d v="2011-09-14T07:22:07"/>
        <d v="2014-04-30T05:01:15"/>
        <d v="2013-05-13T12:19:27"/>
        <d v="2011-06-10T19:02:21"/>
        <d v="2011-07-26T09:02:33"/>
        <d v="2016-04-28T12:22:15"/>
        <d v="2014-06-10T18:52:54"/>
        <d v="2012-08-08T14:37:44"/>
        <d v="2012-08-14T08:18:54"/>
        <d v="2012-05-11T20:01:23"/>
        <d v="2014-07-07T15:45:24"/>
        <d v="2013-11-26T20:01:29"/>
        <d v="2014-03-05T09:19:39"/>
        <d v="2014-07-24T14:08:38"/>
        <d v="2014-08-18T08:45:19"/>
        <d v="2017-01-17T23:53:49"/>
        <d v="2015-04-05T18:04:03"/>
        <d v="2014-04-28T15:24:01"/>
        <d v="2012-03-19T12:02:14"/>
        <d v="2015-03-02T13:51:49"/>
        <d v="2014-09-22T01:47:15"/>
        <d v="2013-07-10T04:00:15"/>
        <d v="2012-09-10T08:08:09"/>
        <d v="2016-03-18T13:31:30"/>
        <d v="2012-11-29T20:44:32"/>
        <d v="2015-09-25T14:32:52"/>
        <d v="2013-04-17T04:08:19"/>
        <d v="2014-05-02T14:37:19"/>
        <d v="2016-10-26T06:16:34"/>
        <d v="2016-12-09T17:18:20"/>
        <d v="2011-12-05T03:33:36"/>
        <d v="2012-07-23T15:14:45"/>
        <d v="2015-12-28T15:34:59"/>
        <d v="2016-08-13T16:50:30"/>
        <d v="2015-04-20T09:25:38"/>
        <d v="2014-06-09T11:56:05"/>
        <d v="2015-06-16T11:51:45"/>
        <d v="2013-12-12T14:21:14"/>
        <d v="2014-11-01T16:54:25"/>
        <d v="2011-11-11T10:17:29"/>
        <d v="2009-08-18T13:29:28"/>
        <d v="2010-03-10T13:15:51"/>
        <d v="2011-06-08T21:37:31"/>
        <d v="2012-02-17T05:17:05"/>
        <d v="2014-12-18T04:38:23"/>
        <d v="2012-02-10T15:36:27"/>
        <d v="2015-11-09T18:21:26"/>
        <d v="2013-07-11T05:15:20"/>
        <d v="2012-09-04T15:00:57"/>
        <d v="2012-03-26T16:35:01"/>
        <d v="2015-05-29T07:09:30"/>
        <d v="2016-01-30T20:13:59"/>
        <d v="2013-03-06T23:16:22"/>
        <d v="2016-10-06T09:48:47"/>
        <d v="2016-07-01T07:41:45"/>
        <d v="2014-07-10T06:44:07"/>
        <d v="2015-11-19T03:46:41"/>
        <d v="2015-03-28T10:41:20"/>
        <d v="2017-01-03T06:46:01"/>
        <d v="2015-08-07T06:47:04"/>
        <d v="2012-11-05T01:23:41"/>
        <d v="2015-11-10T08:51:01"/>
        <d v="2016-10-02T18:13:39"/>
        <d v="2016-02-29T16:58:45"/>
        <d v="2015-08-21T19:11:16"/>
        <d v="2016-05-02T09:12:49"/>
        <d v="2014-07-30T01:37:21"/>
        <d v="2015-07-07T06:12:24"/>
        <d v="2017-01-17T20:56:06"/>
        <d v="2015-05-31T14:05:07"/>
        <d v="2016-12-20T16:44:54"/>
        <d v="2015-06-02T06:11:08"/>
        <d v="2016-11-01T17:33:49"/>
        <d v="2016-04-12T16:10:08"/>
        <d v="2016-04-22T02:26:05"/>
        <d v="2015-09-23T11:27:50"/>
        <d v="2016-12-07T05:05:05"/>
        <d v="2015-06-24T00:16:47"/>
        <d v="2015-10-05T10:26:31"/>
        <d v="2016-04-13T11:04:23"/>
        <d v="2016-06-13T17:11:47"/>
        <d v="2015-01-05T11:36:46"/>
        <d v="2015-09-28T17:07:14"/>
        <d v="2016-03-04T09:41:56"/>
        <d v="2014-10-01T18:12:42"/>
        <d v="2016-06-04T07:46:00"/>
        <d v="2015-10-06T06:13:09"/>
        <d v="2015-09-02T08:01:55"/>
        <d v="2016-01-11T08:42:44"/>
        <d v="2015-09-29T13:40:48"/>
        <d v="2015-06-08T07:17:02"/>
        <d v="2017-01-18T08:17:25"/>
        <d v="2015-06-17T22:37:04"/>
        <d v="2015-11-10T06:48:16"/>
        <d v="2014-10-15T09:16:31"/>
        <d v="2014-09-19T08:26:12"/>
        <d v="2016-05-13T00:29:03"/>
        <d v="2015-12-07T12:38:37"/>
        <d v="2016-11-02T14:36:43"/>
        <d v="2015-02-22T13:11:45"/>
        <d v="2015-11-12T22:47:40"/>
        <d v="2014-11-17T10:30:45"/>
        <d v="2015-09-21T07:48:33"/>
        <d v="2016-11-18T01:20:15"/>
        <d v="2015-01-17T17:40:47"/>
        <d v="2016-02-11T14:37:55"/>
        <d v="2015-06-10T10:50:49"/>
        <d v="2016-06-14T08:25:33"/>
        <d v="2014-12-02T12:13:14"/>
        <d v="2015-12-10T14:07:03"/>
        <d v="2015-12-02T12:20:12"/>
        <d v="2016-01-19T11:09:29"/>
        <d v="2015-07-07T11:35:23"/>
        <d v="2015-10-05T09:11:28"/>
        <d v="2014-11-19T17:12:11"/>
        <d v="2016-09-19T02:38:27"/>
        <d v="2015-05-14T08:37:23"/>
        <d v="2015-01-27T03:19:12"/>
        <d v="2016-03-21T06:08:22"/>
        <d v="2015-08-14T05:53:13"/>
        <d v="2014-11-25T12:27:03"/>
        <d v="2016-08-23T13:47:47"/>
        <d v="2015-07-02T16:18:24"/>
        <d v="2015-02-20T09:45:19"/>
        <d v="2015-02-17T14:31:27"/>
        <d v="2015-02-14T09:11:56"/>
        <d v="2015-10-06T01:22:57"/>
        <d v="2015-01-16T12:30:07"/>
        <d v="2015-03-17T10:10:33"/>
        <d v="2016-09-18T10:28:06"/>
        <d v="2015-06-23T06:44:59"/>
        <d v="2016-01-08T05:18:51"/>
        <d v="2015-06-22T05:02:10"/>
        <d v="2014-11-02T21:34:20"/>
        <d v="2015-03-07T08:15:45"/>
        <d v="2016-03-17T10:43:26"/>
        <d v="2015-03-19T17:40:38"/>
        <d v="2016-10-03T13:31:32"/>
        <d v="2016-06-24T08:55:35"/>
        <d v="2014-11-04T16:03:01"/>
        <d v="2015-02-12T11:30:02"/>
        <d v="2015-03-10T11:09:22"/>
        <d v="2014-11-26T12:35:39"/>
        <d v="2015-05-19T11:03:35"/>
        <d v="2014-07-15T07:20:23"/>
        <d v="2014-07-28T16:50:56"/>
        <d v="2015-07-09T00:35:08"/>
        <d v="2015-04-08T07:36:49"/>
        <d v="2015-10-23T11:48:56"/>
        <d v="2015-05-16T14:06:20"/>
        <d v="2015-10-29T16:49:04"/>
        <d v="2015-03-23T11:56:26"/>
        <d v="2015-11-20T05:27:17"/>
        <d v="2016-08-02T16:45:46"/>
        <d v="2015-08-31T03:55:20"/>
        <d v="2016-05-24T17:29:00"/>
        <d v="2015-08-25T18:55:59"/>
        <d v="2017-01-26T01:01:47"/>
        <d v="2015-03-24T00:14:03"/>
        <d v="2015-11-09T11:26:43"/>
        <d v="2014-09-26T07:36:30"/>
        <d v="2014-07-11T09:12:18"/>
        <d v="2016-06-07T15:42:17"/>
        <d v="2016-06-11T10:35:38"/>
        <d v="2015-04-27T16:13:17"/>
        <d v="2015-04-14T15:44:01"/>
        <d v="2017-02-24T13:29:37"/>
        <d v="2015-07-13T05:25:39"/>
        <d v="2016-01-14T23:21:51"/>
        <d v="2014-06-13T08:37:37"/>
        <d v="2016-04-14T07:18:28"/>
        <d v="2015-08-07T06:52:01"/>
        <d v="2016-04-29T10:32:09"/>
        <d v="2015-10-26T07:49:25"/>
        <d v="2016-05-16T23:11:02"/>
        <d v="2015-01-27T14:17:09"/>
        <d v="2015-03-12T18:12:42"/>
        <d v="2015-05-07T02:55:50"/>
        <d v="2017-01-27T15:05:18"/>
        <d v="2017-01-24T06:14:22"/>
        <d v="2014-08-14T05:59:55"/>
        <d v="2016-11-09T02:05:15"/>
        <d v="2015-07-14T05:40:48"/>
        <d v="2015-07-14T07:37:54"/>
        <d v="2015-04-06T07:24:35"/>
        <d v="2014-09-16T07:58:59"/>
        <d v="2016-07-12T16:37:54"/>
        <d v="2014-07-12T12:27:47"/>
        <d v="2016-02-16T10:25:49"/>
        <d v="2014-09-09T08:38:28"/>
        <d v="2014-08-26T13:53:33"/>
        <d v="2014-10-19T16:53:04"/>
        <d v="2014-11-12T16:25:11"/>
        <d v="2016-11-01T08:34:10"/>
        <d v="2015-07-14T06:50:40"/>
        <d v="2015-06-08T14:58:33"/>
        <d v="2015-02-10T14:58:32"/>
        <d v="2016-02-17T11:18:39"/>
        <d v="2015-11-23T12:17:52"/>
        <d v="2015-06-23T19:51:29"/>
        <d v="2015-07-24T06:14:55"/>
        <d v="2014-10-10T09:47:59"/>
        <d v="2016-09-23T07:29:19"/>
        <d v="2014-12-17T02:30:47"/>
        <d v="2015-06-18T12:14:16"/>
        <d v="2015-03-14T07:59:35"/>
        <d v="2016-11-14T09:04:21"/>
        <d v="2014-07-18T11:58:18"/>
        <d v="2016-09-19T00:57:43"/>
        <d v="2015-03-27T11:57:02"/>
        <d v="2016-06-06T07:00:58"/>
        <d v="2016-05-16T09:02:00"/>
        <d v="2014-12-11T08:37:32"/>
        <d v="2014-11-30T21:16:04"/>
        <d v="2014-07-18T12:10:17"/>
        <d v="2014-06-12T18:47:07"/>
        <d v="2014-12-02T14:20:04"/>
        <d v="2015-01-08T10:26:21"/>
        <d v="2016-05-14T01:41:35"/>
        <d v="2016-04-21T01:02:18"/>
        <d v="2016-07-05T08:41:49"/>
        <d v="2014-08-13T04:02:11"/>
        <d v="2016-09-26T11:20:04"/>
        <d v="2017-02-12T10:22:02"/>
        <d v="2016-09-21T13:36:04"/>
        <d v="2014-06-19T03:21:31"/>
        <d v="2014-11-28T12:47:52"/>
        <d v="2015-07-04T08:09:30"/>
        <d v="2016-12-07T10:00:53"/>
        <d v="2015-09-14T18:30:53"/>
        <d v="2016-11-01T08:01:37"/>
        <d v="2016-07-28T07:14:01"/>
        <d v="2015-06-02T16:40:46"/>
        <d v="2016-11-22T01:01:03"/>
        <d v="2015-03-31T11:23:47"/>
        <d v="2017-01-02T07:55:59"/>
        <d v="2014-10-01T04:30:20"/>
        <d v="2014-06-25T14:15:02"/>
        <d v="2016-01-19T04:33:09"/>
        <d v="2014-08-15T14:20:45"/>
        <d v="2013-10-16T03:39:08"/>
        <d v="2016-12-11T08:31:21"/>
        <d v="2014-06-23T07:54:40"/>
        <d v="2016-10-25T09:26:27"/>
        <d v="2016-12-07T14:49:09"/>
        <d v="2016-12-21T20:37:48"/>
        <d v="2016-12-22T03:47:58"/>
        <d v="2016-11-02T15:53:03"/>
        <d v="2016-11-22T07:55:27"/>
        <d v="2014-07-15T05:56:40"/>
        <d v="2014-11-04T16:59:19"/>
        <d v="2014-07-17T15:38:22"/>
        <d v="2016-11-04T03:01:08"/>
        <d v="2016-01-15T08:20:32"/>
        <d v="2016-05-06T04:42:12"/>
        <d v="2016-12-30T10:54:42"/>
        <d v="2015-09-25T18:10:40"/>
        <d v="2014-10-28T07:48:27"/>
        <d v="2014-08-06T12:30:02"/>
        <d v="2017-01-17T12:17:27"/>
        <d v="2016-02-08T16:57:56"/>
        <d v="2012-01-01T07:34:51"/>
        <d v="2014-06-17T05:43:27"/>
        <d v="2012-03-09T11:19:38"/>
        <d v="2015-06-29T11:35:49"/>
        <d v="2011-05-31T07:19:23"/>
        <d v="2015-11-13T07:01:52"/>
        <d v="2013-03-12T17:01:27"/>
        <d v="2012-12-03T16:29:09"/>
        <d v="2011-07-07T12:05:57"/>
        <d v="2012-07-20T20:27:41"/>
        <d v="2011-11-07T09:53:11"/>
        <d v="2011-12-02T11:05:47"/>
        <d v="2013-07-31T02:11:01"/>
        <d v="2013-11-20T02:04:52"/>
        <d v="2015-04-07T19:57:00"/>
        <d v="2014-11-02T16:42:26"/>
        <d v="2013-11-01T09:37:20"/>
        <d v="2014-01-27T22:36:27"/>
        <d v="2014-10-31T06:29:54"/>
        <d v="2014-07-09T04:03:49"/>
        <d v="2015-06-06T19:31:22"/>
        <d v="2013-05-07T07:33:26"/>
        <d v="2014-02-19T14:01:52"/>
        <d v="2012-03-22T09:01:25"/>
        <d v="2012-11-13T14:58:23"/>
        <d v="2013-04-03T05:44:05"/>
        <d v="2012-09-04T17:01:49"/>
        <d v="2014-12-15T05:10:19"/>
        <d v="2014-07-11T12:19:26"/>
        <d v="2016-12-29T14:35:30"/>
        <d v="2013-01-25T13:04:32"/>
        <d v="2011-06-19T07:07:55"/>
        <d v="2016-09-26T02:06:57"/>
        <d v="2015-01-15T06:09:51"/>
        <d v="2012-12-06T09:58:41"/>
        <d v="2013-04-19T06:31:17"/>
        <d v="2011-02-16T10:24:19"/>
        <d v="2012-11-21T17:18:34"/>
        <d v="2010-09-08T12:04:28"/>
        <d v="2014-05-29T23:55:39"/>
        <d v="2016-10-27T10:20:13"/>
        <d v="2014-01-03T10:02:06"/>
        <d v="2016-11-16T12:36:10"/>
        <d v="2013-07-16T02:43:28"/>
        <d v="2015-08-10T20:09:21"/>
        <d v="2014-09-19T05:01:24"/>
        <d v="2015-01-17T10:48:03"/>
        <d v="2015-04-20T19:26:50"/>
        <d v="2013-11-15T20:58:10"/>
        <d v="2013-11-26T15:54:54"/>
        <d v="2013-01-15T15:59:29"/>
        <d v="2015-12-11T11:46:42"/>
        <d v="2009-09-11T17:21:59"/>
        <d v="2015-04-06T09:39:45"/>
        <d v="2014-01-24T10:43:38"/>
        <d v="2011-11-15T17:26:35"/>
        <d v="2015-09-03T08:27:25"/>
        <d v="2013-07-01T15:32:57"/>
        <d v="2014-03-31T08:51:20"/>
        <d v="2010-09-15T08:25:05"/>
        <d v="2011-04-03T08:10:25"/>
        <d v="2013-05-08T16:01:14"/>
        <d v="2012-07-26T10:11:42"/>
        <d v="2012-03-19T10:34:09"/>
        <d v="2014-02-04T19:35:19"/>
        <d v="2013-01-29T06:15:15"/>
        <d v="2012-03-14T17:20:34"/>
        <d v="2013-10-02T07:03:46"/>
        <d v="2012-05-29T16:09:48"/>
        <d v="2013-01-02T20:28:00"/>
        <d v="2013-01-01T17:08:59"/>
        <d v="2013-10-10T10:44:06"/>
        <d v="2013-10-08T12:58:03"/>
        <d v="2013-06-17T09:47:24"/>
        <d v="2011-07-11T18:45:37"/>
        <d v="2012-02-24T06:42:46"/>
        <d v="2013-08-16T13:11:25"/>
        <d v="2012-03-28T15:51:28"/>
        <d v="2014-08-31T06:09:47"/>
        <d v="2012-03-28T08:00:46"/>
        <d v="2014-08-12T02:24:14"/>
        <d v="2011-06-01T11:05:20"/>
        <d v="2012-08-01T16:32:04"/>
        <d v="2011-05-02T14:47:58"/>
        <d v="2011-07-05T18:32:06"/>
        <d v="2011-05-27T11:45:12"/>
        <d v="2011-08-08T08:35:39"/>
        <d v="2017-01-24T07:05:11"/>
        <d v="2014-11-18T18:24:46"/>
        <d v="2013-12-20T12:00:30"/>
        <d v="2012-08-01T17:21:02"/>
        <d v="2013-06-18T07:26:42"/>
        <d v="2013-01-07T16:25:52"/>
        <d v="2012-06-20T15:02:45"/>
        <d v="2011-05-16T09:50:01"/>
        <d v="2014-10-02T14:01:43"/>
        <d v="2013-03-08T12:54:03"/>
        <d v="2012-01-17T06:23:31"/>
        <d v="2012-07-30T13:11:21"/>
        <d v="2013-12-11T15:57:34"/>
        <d v="2014-05-09T12:12:22"/>
        <d v="2015-03-30T14:07:45"/>
        <d v="2012-09-05T14:44:10"/>
        <d v="2015-02-20T15:20:52"/>
        <d v="2010-03-12T21:48:38"/>
        <d v="2012-10-03T23:21:24"/>
        <d v="2012-03-04T16:55:30"/>
        <d v="2012-01-19T03:21:47"/>
        <d v="2012-06-12T17:13:02"/>
        <d v="2016-05-14T11:14:00"/>
        <d v="2013-02-20T04:37:05"/>
        <d v="2012-03-28T07:31:34"/>
        <d v="2011-11-22T08:12:15"/>
        <d v="2014-03-20T13:04:35"/>
        <d v="2013-05-28T11:44:52"/>
        <d v="2012-04-06T02:59:18"/>
        <d v="2013-09-06T17:21:58"/>
        <d v="2014-04-01T15:57:42"/>
        <d v="2011-12-18T13:33:05"/>
        <d v="2012-08-23T10:19:16"/>
        <d v="2016-08-24T21:26:27"/>
        <d v="2014-10-11T12:07:43"/>
        <d v="2013-09-09T06:13:03"/>
        <d v="2016-11-20T22:11:20"/>
        <d v="2014-09-23T08:25:52"/>
        <d v="2016-07-26T20:56:36"/>
        <d v="2014-02-24T01:24:15"/>
        <d v="2015-06-10T11:09:36"/>
        <d v="2015-03-15T11:00:33"/>
        <d v="2015-02-15T19:34:24"/>
        <d v="2016-03-23T11:51:57"/>
        <d v="2016-06-01T13:07:33"/>
        <d v="2016-10-13T11:19:55"/>
        <d v="2015-01-17T11:58:29"/>
        <d v="2016-11-27T21:05:46"/>
        <d v="2016-06-23T19:00:17"/>
        <d v="2016-08-26T23:29:16"/>
        <d v="2015-10-14T05:57:11"/>
        <d v="2015-03-16T09:53:38"/>
        <d v="2015-05-04T11:41:08"/>
        <d v="2013-10-23T03:35:13"/>
        <d v="2016-08-17T15:10:04"/>
        <d v="2013-10-12T05:19:08"/>
        <d v="2012-01-12T18:49:26"/>
        <d v="2013-09-23T18:33:58"/>
        <d v="2012-11-17T10:33:17"/>
        <d v="2015-01-21T07:18:38"/>
        <d v="2009-10-01T18:31:46"/>
        <d v="2013-12-07T16:39:58"/>
        <d v="2013-03-09T12:17:37"/>
        <d v="2013-08-01T16:32:03"/>
        <d v="2013-10-30T05:28:15"/>
        <d v="2011-01-24T11:48:47"/>
        <d v="2012-10-01T20:00:40"/>
        <d v="2013-04-04T06:00:34"/>
        <d v="2015-09-01T09:22:11"/>
        <d v="2013-01-02T03:55:27"/>
        <d v="2013-11-19T10:56:00"/>
        <d v="2010-11-22T21:35:24"/>
        <d v="2012-05-08T11:55:05"/>
        <d v="2012-09-26T23:42:18"/>
        <d v="2011-11-29T22:01:26"/>
        <d v="2011-08-04T12:39:10"/>
        <d v="2016-01-02T14:27:15"/>
        <d v="2012-03-13T11:15:46"/>
        <d v="2016-12-09T14:35:11"/>
        <d v="2016-08-21T12:53:33"/>
        <d v="2012-04-27T15:00:55"/>
        <d v="2011-07-27T10:04:45"/>
        <d v="2014-09-05T10:49:03"/>
        <d v="2013-10-22T08:46:19"/>
        <d v="2014-07-21T16:45:30"/>
        <d v="2010-05-05T20:48:03"/>
        <d v="2015-03-02T13:32:43"/>
        <d v="2016-05-06T15:33:30"/>
        <d v="2010-09-09T19:03:49"/>
        <d v="2015-08-02T12:57:06"/>
        <d v="2012-10-29T08:31:48"/>
        <d v="2011-12-01T10:11:50"/>
        <d v="2011-04-12T18:22:42"/>
        <d v="2016-02-29T12:23:22"/>
        <d v="2010-04-23T11:28:34"/>
        <d v="2014-07-09T15:10:22"/>
        <d v="2012-08-28T11:06:20"/>
        <d v="2015-12-03T17:55:37"/>
        <d v="2010-11-24T21:45:26"/>
        <d v="2014-02-10T20:33:10"/>
        <d v="2011-08-11T20:37:03"/>
        <d v="2010-06-11T11:14:15"/>
        <d v="2012-06-21T08:34:00"/>
        <d v="2017-01-02T05:05:19"/>
        <d v="2014-01-02T16:07:25"/>
        <d v="2012-10-11T18:37:27"/>
        <d v="2012-04-04T19:20:19"/>
        <d v="2012-07-26T10:19:07"/>
        <d v="2012-01-29T08:18:34"/>
        <d v="2010-09-13T12:28:54"/>
        <d v="2014-06-12T14:38:50"/>
        <d v="2014-11-01T13:59:21"/>
        <d v="2012-11-14T07:24:05"/>
        <d v="2013-10-15T08:07:02"/>
        <d v="2011-10-30T20:06:16"/>
        <d v="2014-08-27T04:43:13"/>
        <d v="2014-10-22T15:02:03"/>
        <d v="2013-01-14T14:37:49"/>
        <d v="2013-10-28T13:08:31"/>
        <d v="2010-06-08T16:28:50"/>
        <d v="2012-04-14T11:44:55"/>
        <d v="2012-09-28T12:41:53"/>
        <d v="2012-03-09T21:42:49"/>
        <d v="2010-05-14T13:58:26"/>
        <d v="2014-02-10T00:38:22"/>
        <d v="2013-02-05T15:15:45"/>
        <d v="2014-03-12T20:03:29"/>
        <d v="2014-04-04T09:41:24"/>
        <d v="2015-12-30T00:00:29"/>
        <d v="2011-12-05T16:34:49"/>
        <d v="2013-10-04T11:09:17"/>
        <d v="2012-08-03T03:30:48"/>
        <d v="2013-05-22T10:18:58"/>
        <d v="2015-06-26T16:12:06"/>
        <d v="2017-01-10T18:19:05"/>
        <d v="2016-01-13T12:14:20"/>
        <d v="2016-10-30T08:01:45"/>
        <d v="2016-03-15T06:00:50"/>
        <d v="2016-12-28T12:57:06"/>
        <d v="2016-08-10T10:00:48"/>
        <d v="2016-05-01T10:45:06"/>
        <d v="2016-02-11T11:52:44"/>
        <d v="2015-12-22T17:02:56"/>
        <d v="2015-12-18T10:01:01"/>
        <d v="2016-04-20T07:41:12"/>
        <d v="2016-10-19T06:43:32"/>
        <d v="2014-12-25T19:56:39"/>
        <d v="2015-07-09T12:00:39"/>
        <d v="2016-08-03T23:05:00"/>
        <d v="2015-02-25T13:55:59"/>
        <d v="2016-10-17T05:15:33"/>
        <d v="2015-03-19T11:16:03"/>
        <d v="2014-12-19T20:11:05"/>
        <d v="2017-01-31T07:02:35"/>
        <d v="2017-01-05T08:38:55"/>
        <d v="2016-01-04T09:05:53"/>
        <d v="2016-09-12T07:15:19"/>
        <d v="2015-07-23T07:05:19"/>
        <d v="2016-09-23T16:24:06"/>
        <d v="2016-09-06T07:15:32"/>
        <d v="2016-02-21T22:06:14"/>
        <d v="2014-07-16T12:20:34"/>
        <d v="2017-01-06T23:16:47"/>
        <d v="2016-12-16T21:17:33"/>
        <d v="2015-04-17T09:01:00"/>
        <d v="2014-08-05T12:46:38"/>
        <d v="2015-09-09T16:21:33"/>
        <d v="2016-02-24T09:59:16"/>
        <d v="2016-04-29T08:43:05"/>
        <d v="2015-06-29T17:24:57"/>
        <d v="2016-01-22T14:36:37"/>
        <d v="2016-01-25T23:25:01"/>
        <d v="2016-05-16T02:00:28"/>
        <d v="2014-10-16T13:42:02"/>
        <d v="2014-07-10T14:43:42"/>
        <d v="2016-09-02T10:04:46"/>
        <d v="2016-07-23T08:01:25"/>
        <d v="2015-02-25T18:46:48"/>
        <d v="2015-12-01T15:13:30"/>
        <d v="2015-11-16T10:25:00"/>
        <d v="2014-05-13T23:04:10"/>
        <d v="2016-09-01T00:33:45"/>
        <d v="2016-08-29T14:24:55"/>
        <d v="2014-08-04T10:49:24"/>
        <d v="2016-06-17T10:09:48"/>
        <d v="2016-03-08T14:11:59"/>
        <d v="2016-10-09T15:09:28"/>
        <d v="2014-10-08T22:18:50"/>
        <d v="2014-11-04T14:34:40"/>
        <d v="2014-06-27T12:47:40"/>
        <d v="2014-10-28T18:28:17"/>
        <d v="2015-10-04T20:03:21"/>
        <d v="2014-10-13T23:11:30"/>
        <d v="2017-01-13T17:26:00"/>
        <d v="2016-12-16T09:16:53"/>
        <d v="2015-11-17T08:25:14"/>
        <d v="2017-02-14T09:01:01"/>
        <d v="2016-01-19T09:00:27"/>
        <d v="2015-09-29T06:59:43"/>
        <d v="2014-12-03T16:57:52"/>
        <d v="2016-11-02T06:00:23"/>
        <d v="2016-11-28T11:25:15"/>
        <d v="2016-05-20T06:30:46"/>
        <d v="2016-07-10T11:54:22"/>
        <d v="2014-11-03T13:33:15"/>
        <d v="2016-12-10T02:34:12"/>
        <d v="2015-12-01T12:00:56"/>
        <d v="2014-11-11T16:03:35"/>
        <d v="2015-10-26T13:04:55"/>
        <d v="2016-02-21T18:34:16"/>
        <d v="2015-10-12T08:12:15"/>
        <d v="2016-06-14T03:48:53"/>
        <d v="2015-01-05T15:22:29"/>
        <d v="2015-05-02T17:40:09"/>
        <d v="2015-09-23T22:02:51"/>
        <d v="2015-04-17T07:31:17"/>
        <d v="2015-05-21T14:04:21"/>
        <d v="2016-01-01T05:56:03"/>
        <d v="2015-02-14T12:00:37"/>
        <d v="2016-02-26T01:46:56"/>
        <d v="2014-09-22T16:49:07"/>
        <d v="2017-01-20T07:03:25"/>
        <d v="2015-02-09T09:05:07"/>
        <d v="2016-08-29T03:35:49"/>
        <d v="2015-11-16T10:20:10"/>
        <d v="2016-05-24T08:00:25"/>
        <d v="2016-11-14T09:34:40"/>
        <d v="2016-07-03T20:00:04"/>
        <d v="2015-01-12T07:23:40"/>
        <d v="2012-12-06T02:46:30"/>
        <d v="2015-04-25T11:44:22"/>
        <d v="2016-02-17T21:33:43"/>
        <d v="2016-11-17T18:37:26"/>
        <d v="2016-07-28T09:00:09"/>
        <d v="2014-07-10T17:26:32"/>
        <d v="2014-07-31T08:42:28"/>
        <d v="2015-04-19T22:04:15"/>
        <d v="2015-01-07T14:13:21"/>
        <d v="2014-07-24T12:59:10"/>
        <d v="2015-11-11T12:26:00"/>
        <d v="2014-10-06T11:38:35"/>
        <d v="2016-08-15T17:16:29"/>
        <d v="2016-01-13T02:20:45"/>
        <d v="2015-08-15T11:07:57"/>
        <d v="2014-07-29T16:20:25"/>
        <d v="2016-04-23T11:08:15"/>
        <d v="2017-02-08T20:08:52"/>
        <d v="2014-07-11T12:26:39"/>
        <d v="2016-02-06T15:49:05"/>
        <d v="2015-02-23T09:16:17"/>
        <d v="2016-11-04T12:54:43"/>
        <d v="2015-02-12T13:37:23"/>
        <d v="2015-02-11T10:57:36"/>
        <d v="2015-03-16T13:54:53"/>
        <d v="2016-03-02T22:38:28"/>
        <d v="2016-07-05T11:22:21"/>
        <d v="2016-07-31T16:44:22"/>
        <d v="2013-05-22T21:28:23"/>
        <d v="2014-01-22T01:08:42"/>
        <d v="2013-06-20T15:06:22"/>
        <d v="2013-11-21T12:32:11"/>
        <d v="2016-03-11T00:54:24"/>
        <d v="2013-10-24T21:30:59"/>
        <d v="2012-09-10T16:17:02"/>
        <d v="2015-10-18T10:04:53"/>
        <d v="2014-01-06T11:58:17"/>
        <d v="2011-09-16T15:09:01"/>
        <d v="2013-12-04T20:09:05"/>
        <d v="2012-04-06T13:41:56"/>
        <d v="2014-07-18T01:04:10"/>
        <d v="2015-12-14T20:00:11"/>
        <d v="2011-06-06T20:42:01"/>
        <d v="2016-04-19T05:35:36"/>
        <d v="2014-04-10T19:18:53"/>
        <d v="2014-12-29T14:14:52"/>
        <d v="2012-07-11T13:44:48"/>
        <d v="2014-06-03T07:49:43"/>
        <d v="2014-07-09T13:53:24"/>
        <d v="2016-02-13T08:06:15"/>
        <d v="2014-07-25T12:48:11"/>
        <d v="2014-05-16T09:08:07"/>
        <d v="2014-03-25T11:11:07"/>
        <d v="2015-05-26T20:32:55"/>
        <d v="2015-04-28T20:27:33"/>
        <d v="2016-03-11T11:41:12"/>
        <d v="2012-12-06T16:37:18"/>
        <d v="2016-01-27T15:22:17"/>
        <d v="2011-09-09T09:07:13"/>
        <d v="2013-07-31T04:53:40"/>
        <d v="2014-09-03T04:25:54"/>
        <d v="2014-01-21T11:01:17"/>
        <d v="2014-03-14T10:18:15"/>
        <d v="2015-04-13T12:04:28"/>
        <d v="2016-01-14T18:39:31"/>
        <d v="2016-06-17T10:32:18"/>
        <d v="2013-10-29T17:05:25"/>
        <d v="2016-04-18T21:19:50"/>
        <d v="2014-05-12T01:50:21"/>
        <d v="2014-02-21T19:15:27"/>
        <d v="2012-03-05T09:46:15"/>
        <d v="2014-06-23T12:40:24"/>
        <d v="2012-02-13T07:17:15"/>
        <d v="2016-10-19T10:03:10"/>
        <d v="2012-11-07T14:23:42"/>
        <d v="2015-12-08T20:53:10"/>
        <d v="2014-11-20T10:13:31"/>
        <d v="2014-07-15T15:27:00"/>
        <d v="2013-09-09T00:18:07"/>
        <d v="2016-02-29T08:41:35"/>
        <d v="2012-04-10T12:20:08"/>
        <d v="2015-11-25T06:21:53"/>
        <d v="2014-03-05T19:59:39"/>
        <d v="2014-03-24T11:01:04"/>
        <d v="2011-09-13T12:56:40"/>
        <d v="2016-02-12T14:25:16"/>
        <d v="2013-05-16T08:53:45"/>
        <d v="2014-03-20T04:34:08"/>
        <d v="2015-03-31T08:00:51"/>
        <d v="2015-07-27T06:58:50"/>
        <d v="2016-06-13T23:51:34"/>
        <d v="2014-10-14T12:30:00"/>
        <d v="2014-07-08T07:35:17"/>
        <d v="2016-05-05T22:21:33"/>
        <d v="2014-09-26T15:55:00"/>
        <d v="2015-11-24T13:47:48"/>
        <d v="2016-12-01T18:46:11"/>
        <d v="2014-07-01T01:46:21"/>
        <d v="2014-11-14T22:50:28"/>
        <d v="2016-07-07T15:44:54"/>
        <d v="2015-11-19T08:07:09"/>
        <d v="2016-03-24T11:40:21"/>
        <d v="2017-01-01T13:45:31"/>
        <d v="2014-12-02T00:20:26"/>
        <d v="2015-07-07T03:05:21"/>
        <d v="2015-06-09T08:47:30"/>
        <d v="2015-01-17T16:08:47"/>
        <d v="2015-11-16T20:38:46"/>
        <d v="2015-03-29T20:22:00"/>
        <d v="2014-08-03T09:56:32"/>
        <d v="2014-03-25T14:52:53"/>
        <d v="2014-08-20T15:19:43"/>
        <d v="2016-10-31T20:06:21"/>
        <d v="2016-05-17T09:02:46"/>
        <d v="2015-11-09T14:54:35"/>
        <d v="2015-08-07T18:27:43"/>
        <d v="2015-04-15T09:01:52"/>
        <d v="2015-05-19T09:08:25"/>
        <d v="2015-08-06T18:36:46"/>
        <d v="2014-07-15T10:20:08"/>
        <d v="2015-01-24T17:42:42"/>
        <d v="2014-10-06T07:04:40"/>
        <d v="2014-11-08T18:12:08"/>
        <d v="2015-05-30T09:26:05"/>
        <d v="2015-02-25T19:43:06"/>
        <d v="2015-04-28T07:06:29"/>
        <d v="2014-08-25T08:24:24"/>
        <d v="2014-07-10T09:22:00"/>
        <d v="2016-05-19T09:23:02"/>
        <d v="2014-06-01T21:08:50"/>
        <d v="2015-05-26T03:39:02"/>
        <d v="2014-08-12T09:38:15"/>
        <d v="2016-08-22T17:17:45"/>
        <d v="2015-01-23T00:29:23"/>
        <d v="2015-04-30T13:26:11"/>
        <d v="2014-10-26T11:18:47"/>
        <d v="2014-07-21T08:22:32"/>
        <d v="2015-06-28T20:27:37"/>
        <d v="2016-04-08T12:12:07"/>
        <d v="2015-06-15T09:28:59"/>
        <d v="2017-01-10T16:28:18"/>
        <d v="2014-09-15T07:51:36"/>
        <d v="2014-07-17T13:44:12"/>
        <d v="2015-09-28T09:17:07"/>
        <d v="2014-05-22T11:21:54"/>
        <d v="2015-01-30T00:08:41"/>
        <d v="2016-12-24T11:51:28"/>
        <d v="2016-10-13T12:40:23"/>
        <d v="2017-01-06T06:23:31"/>
        <d v="2015-05-06T12:45:49"/>
        <d v="2015-04-29T12:43:15"/>
        <d v="2015-04-15T13:28:43"/>
        <d v="2016-12-07T08:49:00"/>
        <d v="2016-06-08T15:29:55"/>
        <d v="2014-08-01T07:58:45"/>
        <d v="2016-02-19T06:29:20"/>
        <d v="2017-01-12T04:09:38"/>
        <d v="2016-02-09T10:37:33"/>
        <d v="2015-03-09T03:42:59"/>
        <d v="2015-10-21T00:20:53"/>
        <d v="2015-11-18T11:38:59"/>
        <d v="2016-05-13T07:57:14"/>
        <d v="2015-11-25T06:51:26"/>
        <d v="2015-06-06T10:30:00"/>
        <d v="2015-03-26T03:27:36"/>
        <d v="2016-06-15T06:34:06"/>
        <d v="2015-05-27T22:55:54"/>
        <d v="2015-05-01T06:45:27"/>
        <d v="2015-10-20T09:57:13"/>
        <d v="2015-05-14T04:09:11"/>
        <d v="2017-02-06T10:37:33"/>
        <d v="2016-03-01T02:19:33"/>
        <d v="2016-02-23T09:01:04"/>
        <d v="2017-01-26T12:18:25"/>
        <d v="2015-05-08T14:36:12"/>
        <d v="2016-05-25T12:47:41"/>
        <d v="2015-11-10T14:48:15"/>
        <d v="2016-12-27T10:08:20"/>
        <d v="2015-04-10T12:10:05"/>
        <d v="2014-04-30T14:09:16"/>
        <d v="2015-08-31T06:47:37"/>
        <d v="2016-06-14T11:25:40"/>
        <d v="2015-10-01T07:53:20"/>
        <d v="2016-09-20T03:05:13"/>
        <d v="2015-07-26T07:05:12"/>
        <d v="2016-11-06T03:24:48"/>
        <d v="2016-03-01T09:17:27"/>
        <d v="2016-10-10T20:15:09"/>
        <d v="2014-04-07T05:11:42"/>
        <d v="2013-08-23T13:44:38"/>
        <d v="2014-03-17T12:59:41"/>
        <d v="2014-07-07T14:03:36"/>
        <d v="2011-07-30T09:30:08"/>
        <d v="2012-03-17T03:02:07"/>
        <d v="2011-01-25T15:20:30"/>
        <d v="2015-07-08T14:36:08"/>
        <d v="2013-08-20T12:21:10"/>
        <d v="2012-01-31T14:46:14"/>
        <d v="2015-01-03T10:55:42"/>
        <d v="2013-11-04T19:14:59"/>
        <d v="2012-07-20T08:19:24"/>
        <d v="2012-08-03T22:47:45"/>
        <d v="2011-07-07T06:38:56"/>
        <d v="2011-12-06T15:06:07"/>
        <d v="2013-05-14T16:57:37"/>
        <d v="2014-10-11T12:06:20"/>
        <d v="2011-08-26T19:58:22"/>
        <d v="2011-05-08T13:06:11"/>
        <d v="2013-03-22T11:48:43"/>
        <d v="2014-05-15T06:23:54"/>
        <d v="2011-10-21T17:02:29"/>
        <d v="2013-04-05T23:00:55"/>
        <d v="2014-05-08T07:45:53"/>
        <d v="2012-06-07T09:46:51"/>
        <d v="2014-07-23T07:25:31"/>
        <d v="2011-07-27T11:32:47"/>
        <d v="2013-09-26T15:42:49"/>
        <d v="2014-08-04T10:48:27"/>
        <d v="2010-11-05T06:54:46"/>
        <d v="2013-11-01T12:17:32"/>
        <d v="2012-01-13T14:03:51"/>
        <d v="2011-02-12T18:03:10"/>
        <d v="2013-08-01T06:40:12"/>
        <d v="2014-05-07T15:17:44"/>
        <d v="2014-01-27T12:13:40"/>
        <d v="2013-12-30T00:13:47"/>
        <d v="2014-01-17T10:18:12"/>
        <d v="2014-02-21T18:01:10"/>
        <d v="2013-09-30T07:54:43"/>
        <d v="2010-10-14T07:43:35"/>
        <d v="2013-12-12T13:02:25"/>
        <d v="2013-06-24T06:02:38"/>
        <d v="2013-08-21T12:17:27"/>
        <d v="2016-03-16T11:45:12"/>
        <d v="2012-01-25T12:34:02"/>
        <d v="2013-10-14T08:24:19"/>
        <d v="2010-04-06T09:52:59"/>
        <d v="2014-08-01T09:31:31"/>
        <d v="2012-07-26T08:33:45"/>
        <d v="2013-07-03T12:49:47"/>
        <d v="2009-07-13T08:54:07"/>
        <d v="2012-07-31T05:29:07"/>
        <d v="2014-05-27T05:19:26"/>
        <d v="2014-02-11T18:22:50"/>
        <d v="2010-12-01T10:10:54"/>
        <d v="2013-07-08T09:50:36"/>
        <d v="2013-11-08T03:24:15"/>
        <d v="2013-02-15T09:13:09"/>
        <d v="2016-12-07T21:38:02"/>
        <d v="2015-06-05T05:59:35"/>
        <d v="2015-02-04T01:13:47"/>
        <d v="2015-04-13T06:54:16"/>
        <d v="2016-07-09T19:42:43"/>
        <d v="2016-12-04T19:14:05"/>
        <d v="2015-03-23T06:45:31"/>
        <d v="2015-03-01T07:39:51"/>
        <d v="2015-09-09T10:20:28"/>
        <d v="2015-10-15T08:49:31"/>
        <d v="2015-10-01T02:53:17"/>
        <d v="2015-06-29T05:44:57"/>
        <d v="2016-02-22T17:12:53"/>
        <d v="2016-04-01T09:55:58"/>
        <d v="2016-03-29T08:20:32"/>
        <d v="2015-06-14T11:32:39"/>
        <d v="2016-04-23T08:12:18"/>
        <d v="2015-07-10T09:59:38"/>
        <d v="2016-10-31T17:23:31"/>
        <d v="2016-07-15T02:35:20"/>
        <d v="2017-01-11T20:40:05"/>
        <d v="2016-06-22T07:58:28"/>
        <d v="2014-11-04T02:58:54"/>
        <d v="2016-01-18T04:04:39"/>
        <d v="2016-08-29T06:43:32"/>
        <d v="2015-09-10T13:11:08"/>
        <d v="2016-07-05T08:00:50"/>
        <d v="2016-10-26T11:15:19"/>
        <d v="2015-03-19T08:52:02"/>
        <d v="2016-02-02T09:01:54"/>
        <d v="2016-08-22T08:04:20"/>
        <d v="2015-10-01T03:57:28"/>
        <d v="2016-01-24T15:05:09"/>
        <d v="2016-05-29T21:39:06"/>
        <d v="2014-12-11T17:02:52"/>
        <d v="2014-06-26T11:29:25"/>
        <d v="2016-12-01T08:34:06"/>
        <d v="2016-11-23T09:58:57"/>
        <d v="2015-04-21T07:45:25"/>
        <d v="2016-03-22T08:45:46"/>
        <d v="2016-09-13T07:12:32"/>
        <d v="2016-11-29T18:03:55"/>
        <d v="2014-12-01T11:00:28"/>
        <d v="2015-04-29T08:17:15"/>
        <d v="2016-08-30T07:25:34"/>
        <d v="2014-10-22T21:19:05"/>
        <d v="2016-05-31T22:38:29"/>
        <d v="2016-07-18T04:05:54"/>
        <d v="2016-12-27T17:26:48"/>
        <d v="2014-06-15T18:33:45"/>
        <d v="2016-02-10T10:34:47"/>
        <d v="2015-11-05T14:28:22"/>
        <d v="2014-11-12T12:43:48"/>
        <d v="2017-02-01T05:51:19"/>
        <d v="2015-07-03T11:17:13"/>
        <d v="2014-10-24T07:31:55"/>
        <d v="2014-07-16T06:17:33"/>
        <d v="2016-08-30T06:58:37"/>
        <d v="2015-06-17T11:35:39"/>
        <d v="2016-06-21T04:38:03"/>
        <d v="2016-06-01T10:57:19"/>
        <d v="2014-06-09T11:32:39"/>
        <d v="2013-05-27T17:49:11"/>
        <d v="2015-02-05T07:18:45"/>
        <d v="2014-11-20T04:08:53"/>
        <d v="2015-11-08T23:58:55"/>
        <d v="2015-11-25T16:18:54"/>
        <d v="2016-01-13T09:45:44"/>
        <d v="2015-07-15T05:52:46"/>
        <d v="2013-02-03T18:49:48"/>
        <d v="2016-05-12T11:22:59"/>
        <d v="2012-10-30T22:06:45"/>
        <d v="2013-06-04T16:56:00"/>
        <d v="2013-01-30T15:05:37"/>
        <d v="2011-05-26T05:42:03"/>
        <d v="2011-05-05T11:33:10"/>
        <d v="2012-07-05T13:37:00"/>
        <d v="2014-05-22T09:12:52"/>
        <d v="2013-07-09T14:25:31"/>
        <d v="2016-01-27T12:15:27"/>
        <d v="2014-11-08T08:41:46"/>
        <d v="2015-02-14T09:35:52"/>
        <d v="2014-10-12T15:54:23"/>
        <d v="2015-10-14T16:04:10"/>
        <d v="2015-05-21T20:34:54"/>
        <d v="2014-03-12T06:15:46"/>
        <d v="2013-09-30T16:04:50"/>
        <d v="2015-04-07T10:12:22"/>
        <d v="2012-06-12T09:45:32"/>
        <d v="2016-11-30T14:50:33"/>
        <d v="2016-02-23T19:53:08"/>
        <d v="2016-12-15T17:35:19"/>
        <d v="2016-11-03T08:03:26"/>
        <d v="2017-01-11T21:16:10"/>
        <d v="2016-07-17T10:13:30"/>
        <d v="2015-05-06T03:47:56"/>
        <d v="2015-05-17T10:18:26"/>
        <d v="2016-11-28T21:08:45"/>
        <d v="2013-04-06T11:12:16"/>
        <d v="2016-12-02T17:47:58"/>
        <d v="2015-06-05T09:38:42"/>
        <d v="2016-03-04T08:32:01"/>
        <d v="2015-06-29T07:31:29"/>
        <d v="2015-05-02T14:06:35"/>
        <d v="2016-09-21T06:45:17"/>
        <d v="2016-07-14T03:32:37"/>
        <d v="2015-03-24T11:16:46"/>
        <d v="2015-07-08T07:36:58"/>
        <d v="2016-01-31T19:43:06"/>
        <d v="2016-07-02T08:22:03"/>
        <d v="2017-01-16T19:28:46"/>
        <d v="2016-12-15T13:48:01"/>
        <d v="2015-01-14T15:58:02"/>
        <d v="2016-09-27T14:01:50"/>
        <d v="2016-06-05T12:58:54"/>
        <d v="2014-09-06T16:06:13"/>
        <d v="2016-05-08T00:11:13"/>
        <d v="2013-05-05T15:54:34"/>
        <d v="2015-03-01T17:16:51"/>
        <d v="2013-06-25T17:30:35"/>
        <d v="2015-01-28T04:14:45"/>
        <d v="2014-10-29T08:20:01"/>
        <d v="2015-10-20T02:23:27"/>
        <d v="2014-07-18T04:52:58"/>
        <d v="2015-10-14T12:55:56"/>
        <d v="2014-11-01T19:12:15"/>
        <d v="2016-04-18T23:38:40"/>
        <d v="2015-01-08T17:25:00"/>
        <d v="2014-11-03T17:31:39"/>
        <d v="2015-12-22T02:29:30"/>
        <d v="2016-12-03T22:04:27"/>
        <d v="2015-07-07T08:13:11"/>
        <d v="2015-10-22T14:13:39"/>
        <d v="2015-08-15T19:36:14"/>
        <d v="2016-01-26T02:57:14"/>
        <d v="2016-09-09T02:56:59"/>
        <d v="2016-06-03T08:01:26"/>
        <d v="2015-01-09T13:58:29"/>
        <d v="2016-08-21T21:45:04"/>
        <d v="2015-12-02T00:38:51"/>
        <d v="2016-11-02T09:13:22"/>
        <d v="2015-03-29T19:09:19"/>
        <d v="2015-06-25T01:22:00"/>
        <d v="2016-08-19T12:26:25"/>
        <d v="2016-03-03T01:06:57"/>
        <d v="2015-03-10T17:27:22"/>
        <d v="2014-11-18T11:31:28"/>
        <d v="2015-10-26T21:03:36"/>
        <d v="2015-06-20T10:43:48"/>
        <d v="2016-10-30T07:01:15"/>
        <d v="2015-05-18T10:24:38"/>
        <d v="2015-09-11T10:43:40"/>
        <d v="2016-01-22T00:24:17"/>
        <d v="2014-06-06T04:45:39"/>
        <d v="2016-03-28T12:54:59"/>
        <d v="2015-02-05T11:55:01"/>
        <d v="2016-04-26T09:57:43"/>
        <d v="2015-07-13T10:22:49"/>
        <d v="2016-04-25T07:29:18"/>
        <d v="2016-12-03T14:13:29"/>
        <d v="2015-07-14T12:57:42"/>
        <d v="2015-05-15T05:00:55"/>
        <d v="2016-04-01T02:44:38"/>
        <d v="2016-06-08T09:32:14"/>
        <d v="2015-04-21T14:28:38"/>
        <d v="2015-03-23T11:28:25"/>
        <d v="2016-01-20T20:06:37"/>
        <d v="2014-10-19T15:00:59"/>
        <d v="2014-06-28T08:52:43"/>
        <d v="2017-03-01T08:42:27"/>
        <d v="2016-04-03T12:48:00"/>
        <d v="2014-07-12T08:08:40"/>
        <d v="2016-12-04T08:02:45"/>
        <d v="2015-10-12T13:30:44"/>
        <d v="2014-07-11T08:56:00"/>
        <d v="2015-11-03T20:54:56"/>
        <d v="2014-10-03T13:31:38"/>
        <d v="2014-09-17T07:29:14"/>
        <d v="2013-03-11T07:54:31"/>
        <d v="2013-02-21T13:52:18"/>
        <d v="2013-01-17T07:52:38"/>
        <d v="2012-02-20T09:37:32"/>
        <d v="2015-12-01T20:07:46"/>
        <d v="2012-01-25T11:14:45"/>
        <d v="2011-04-12T16:20:49"/>
        <d v="2013-01-16T06:21:49"/>
        <d v="2012-12-07T11:51:03"/>
        <d v="2015-03-10T14:58:54"/>
        <d v="2013-09-16T05:01:43"/>
        <d v="2012-01-31T15:30:39"/>
        <d v="2013-08-14T09:28:12"/>
        <d v="2014-11-17T09:21:03"/>
        <d v="2011-08-10T17:00:22"/>
        <d v="2011-10-24T06:46:44"/>
        <d v="2013-04-30T12:55:13"/>
        <d v="2014-04-25T09:53:09"/>
        <d v="2013-07-09T14:24:59"/>
        <d v="2013-10-03T14:09:05"/>
        <d v="2012-08-15T12:35:36"/>
        <d v="2016-06-26T20:37:55"/>
        <d v="2012-05-23T20:49:23"/>
        <d v="2015-05-06T11:06:13"/>
        <d v="2015-01-27T20:02:41"/>
        <d v="2016-07-03T14:01:11"/>
        <d v="2013-12-06T05:31:00"/>
        <d v="2012-10-16T06:40:52"/>
        <d v="2013-09-03T05:27:54"/>
        <d v="2014-12-18T09:07:23"/>
        <d v="2011-05-19T13:14:06"/>
        <d v="2013-05-17T12:47:55"/>
        <d v="2015-03-04T09:20:13"/>
        <d v="2011-07-28T10:57:11"/>
        <d v="2014-07-18T03:24:19"/>
        <d v="2013-06-19T07:25:22"/>
        <d v="2014-07-20T15:36:18"/>
        <d v="2016-06-05T16:10:33"/>
        <d v="2013-04-01T13:42:37"/>
        <d v="2015-06-08T06:00:23"/>
        <d v="2016-02-26T05:01:20"/>
        <d v="2016-08-24T00:20:01"/>
        <d v="2014-05-13T07:47:04"/>
        <d v="2016-02-14T02:38:23"/>
        <d v="2014-06-24T10:51:44"/>
        <d v="2010-03-17T02:48:29"/>
        <d v="2014-05-27T06:44:41"/>
        <d v="2017-01-16T04:48:05"/>
        <d v="2014-06-19T01:14:38"/>
        <d v="2015-10-19T06:00:04"/>
        <d v="2017-01-06T08:25:39"/>
        <d v="2014-06-16T07:17:46"/>
        <d v="2015-08-18T06:20:40"/>
        <d v="2016-02-14T22:04:57"/>
        <d v="2016-09-06T03:11:32"/>
        <d v="2014-11-05T05:35:53"/>
        <d v="2014-05-01T11:40:52"/>
        <d v="2014-05-23T09:48:03"/>
        <d v="2014-11-12T12:35:13"/>
        <d v="2016-05-02T20:01:31"/>
        <d v="2014-09-17T11:55:39"/>
        <d v="2014-11-21T10:01:56"/>
        <d v="2017-01-21T04:01:30"/>
        <d v="2016-07-19T08:52:18"/>
        <d v="2015-11-30T22:37:27"/>
        <d v="2017-02-14T06:24:46"/>
        <d v="2017-01-01T09:35:22"/>
        <d v="2015-02-17T07:05:20"/>
        <d v="2015-09-28T10:24:55"/>
        <d v="2014-10-29T11:15:26"/>
        <d v="2016-01-22T03:24:25"/>
        <d v="2016-03-13T16:02:57"/>
        <d v="2015-08-05T08:11:02"/>
        <d v="2016-04-24T11:53:51"/>
        <d v="2015-07-28T11:15:10"/>
        <d v="2016-06-30T23:33:47"/>
        <d v="2014-12-08T10:46:10"/>
        <d v="2016-12-01T14:03:39"/>
        <d v="2014-10-26T16:10:16"/>
        <d v="2014-12-01T09:05:38"/>
        <d v="2015-06-15T15:55:00"/>
        <d v="2014-10-23T04:13:54"/>
        <d v="2015-02-17T17:13:44"/>
        <d v="2015-01-27T13:13:54"/>
        <d v="2014-07-18T21:06:39"/>
        <d v="2017-02-16T02:14:42"/>
        <d v="2015-10-09T13:10:20"/>
        <d v="2015-10-03T19:15:59"/>
        <d v="2016-04-12T02:47:14"/>
        <d v="2015-04-27T11:47:19"/>
        <d v="2014-09-10T08:31:48"/>
        <d v="2015-08-02T22:47:27"/>
        <d v="2015-07-02T22:03:10"/>
        <d v="2015-08-25T06:43:52"/>
        <d v="2016-06-03T19:40:24"/>
        <d v="2014-08-20T07:40:33"/>
        <d v="2015-06-30T01:32:39"/>
        <d v="2015-04-13T17:16:39"/>
        <d v="2014-10-23T16:29:53"/>
        <d v="2013-10-07T17:00:03"/>
        <d v="2009-09-23T05:35:16"/>
        <d v="2014-01-13T09:49:11"/>
        <d v="2015-04-27T00:48:29"/>
        <d v="2011-05-09T09:31:01"/>
        <d v="2016-06-28T14:00:04"/>
        <d v="2014-02-01T14:29:05"/>
        <d v="2014-11-18T17:29:45"/>
        <d v="2013-04-25T08:18:34"/>
        <d v="2016-03-09T11:31:22"/>
        <d v="2015-05-20T10:28:03"/>
        <d v="2016-02-03T16:47:39"/>
        <d v="2017-02-19T16:00:02"/>
        <d v="2015-01-13T14:15:29"/>
        <d v="2014-06-09T04:34:56"/>
        <d v="2015-05-16T13:06:08"/>
        <d v="2012-05-25T12:20:48"/>
        <d v="2010-08-08T17:34:51"/>
        <d v="2013-07-26T15:54:51"/>
        <d v="2012-03-21T17:12:06"/>
        <d v="2015-11-17T02:46:30"/>
        <d v="2015-08-30T10:57:33"/>
        <d v="2014-08-26T13:43:11"/>
        <d v="2014-05-20T07:35:01"/>
        <d v="2016-12-03T13:29:28"/>
        <d v="2015-03-05T18:30:22"/>
        <d v="2014-11-13T14:49:25"/>
        <d v="2014-12-31T21:59:59"/>
        <d v="2015-09-09T15:38:06"/>
        <d v="2015-08-24T12:34:24"/>
        <d v="2016-03-04T09:25:41"/>
        <d v="2015-02-10T17:44:45"/>
        <d v="2015-01-29T12:17:35"/>
        <d v="2016-03-16T09:06:22"/>
        <d v="2014-05-20T17:12:08"/>
        <d v="2014-10-29T02:19:29"/>
        <d v="2016-08-21T00:29:57"/>
        <d v="2015-05-27T08:00:58"/>
        <d v="2016-03-09T04:56:16"/>
        <d v="2014-05-31T17:22:32"/>
        <d v="2011-04-04T18:13:53"/>
        <d v="2011-09-01T23:08:37"/>
        <d v="2011-11-28T20:04:19"/>
        <d v="2012-02-06T12:17:15"/>
        <d v="2011-07-22T16:18:33"/>
        <d v="2010-12-23T18:40:38"/>
        <d v="2012-05-24T11:24:11"/>
        <d v="2013-11-29T11:56:26"/>
        <d v="2011-09-09T16:01:49"/>
        <d v="2012-11-15T14:11:50"/>
        <d v="2013-05-14T16:00:32"/>
        <d v="2012-12-03T12:59:44"/>
        <d v="2012-06-21T17:40:02"/>
        <d v="2014-06-04T15:32:49"/>
        <d v="2011-10-28T17:13:16"/>
        <d v="2012-10-12T09:10:21"/>
        <d v="2013-09-29T07:56:28"/>
        <d v="2013-01-27T07:42:15"/>
        <d v="2014-08-24T20:28:06"/>
        <d v="2013-02-16T00:09:00"/>
        <d v="2012-04-04T06:33:35"/>
        <d v="2014-11-06T23:04:34"/>
        <d v="2013-06-28T08:31:29"/>
        <d v="2012-11-30T00:48:55"/>
        <d v="2012-08-14T08:47:33"/>
        <d v="2013-11-01T12:21:07"/>
        <d v="2012-10-23T08:58:09"/>
        <d v="2014-05-15T09:41:22"/>
        <d v="2014-01-06T12:48:53"/>
        <d v="2012-01-31T12:06:15"/>
        <d v="2012-09-12T12:37:41"/>
        <d v="2011-07-26T00:10:54"/>
        <d v="2011-12-19T13:12:36"/>
        <d v="2011-04-24T20:33:21"/>
        <d v="2016-05-12T12:51:01"/>
        <d v="2011-04-29T18:04:48"/>
        <d v="2009-11-05T10:02:20"/>
        <d v="2013-01-14T08:29:28"/>
        <d v="2012-02-02T07:39:25"/>
        <d v="2010-07-19T21:32:35"/>
        <d v="2014-11-19T06:19:04"/>
        <d v="2011-05-24T16:35:27"/>
        <d v="2012-08-25T11:46:52"/>
        <d v="2012-09-22T17:26:00"/>
        <d v="2013-09-04T06:49:00"/>
        <d v="2014-07-13T02:48:23"/>
        <d v="2012-05-10T01:49:37"/>
        <d v="2011-02-18T08:54:42"/>
        <d v="2014-04-08T08:25:55"/>
        <d v="2013-09-09T02:27:17"/>
        <d v="2011-03-23T13:37:00"/>
        <d v="2013-10-25T03:49:53"/>
        <d v="2011-03-24T12:01:36"/>
        <d v="2012-03-19T13:22:40"/>
        <d v="2012-03-06T11:00:20"/>
        <d v="2012-11-13T14:17:32"/>
        <d v="2012-04-24T10:46:08"/>
        <d v="2012-11-09T21:19:27"/>
        <d v="2013-11-18T13:55:21"/>
        <d v="2016-03-30T08:39:10"/>
        <d v="2015-12-05T15:57:11"/>
        <d v="2011-10-31T20:45:36"/>
        <d v="2015-01-01T16:31:47"/>
        <d v="2012-01-31T10:16:58"/>
        <d v="2011-01-21T07:35:13"/>
        <d v="2013-02-25T22:04:33"/>
        <d v="2014-02-11T17:41:38"/>
        <d v="2011-10-28T19:35:39"/>
        <d v="2016-04-01T13:14:36"/>
        <d v="2010-05-15T14:19:59"/>
        <d v="2016-07-02T05:03:34"/>
        <d v="2012-05-05T07:45:30"/>
        <d v="2015-02-04T13:04:52"/>
        <d v="2016-07-18T06:31:46"/>
        <d v="2011-09-16T09:35:40"/>
        <d v="2012-03-05T09:25:47"/>
        <d v="2016-02-16T01:46:16"/>
        <d v="2014-01-23T12:31:11"/>
        <d v="2011-06-28T17:39:05"/>
        <d v="2014-06-12T10:11:07"/>
        <d v="2017-02-07T18:54:44"/>
        <d v="2017-02-12T21:07:40"/>
        <d v="2017-03-14T10:45:38"/>
        <d v="2017-02-17T11:34:01"/>
        <d v="2017-02-21T22:00:23"/>
        <d v="2017-02-26T12:15:19"/>
        <d v="2017-03-07T17:07:25"/>
        <d v="2017-03-10T04:49:54"/>
        <d v="2017-02-14T14:37:10"/>
        <d v="2017-03-07T02:20:42"/>
        <d v="2017-03-01T08:50:08"/>
        <d v="2017-02-21T19:37:47"/>
        <d v="2017-03-09T14:05:12"/>
        <d v="2017-02-25T08:04:34"/>
        <d v="2017-03-06T16:45:14"/>
        <d v="2017-03-01T17:40:11"/>
        <d v="2017-03-10T16:47:28"/>
        <d v="2017-03-01T20:59:20"/>
        <d v="2017-03-12T12:44:05"/>
        <d v="2017-03-01T17:43:10"/>
        <d v="2014-12-16T07:56:45"/>
        <d v="2015-02-28T12:52:30"/>
        <d v="2015-07-01T22:45:37"/>
        <d v="2015-01-16T19:21:13"/>
        <d v="2015-08-28T16:24:06"/>
        <d v="2015-06-23T23:21:12"/>
        <d v="2016-02-27T09:18:15"/>
        <d v="2016-03-22T12:48:26"/>
        <d v="2014-07-21T05:31:54"/>
        <d v="2015-12-03T06:11:28"/>
        <d v="2014-08-01T07:30:34"/>
        <d v="2015-05-01T13:55:53"/>
        <d v="2014-09-05T11:13:32"/>
        <d v="2015-04-01T14:02:41"/>
        <d v="2015-02-28T21:13:05"/>
        <d v="2016-10-30T05:51:39"/>
        <d v="2016-03-31T15:33:58"/>
        <d v="2016-03-31T06:39:09"/>
        <d v="2014-08-18T04:49:51"/>
        <d v="2014-10-10T10:47:51"/>
        <d v="2015-11-11T03:04:23"/>
        <d v="2016-02-25T15:03:49"/>
        <d v="2015-05-05T11:48:35"/>
        <d v="2014-09-30T14:22:42"/>
        <d v="2014-07-25T15:14:09"/>
        <d v="2014-05-29T14:04:24"/>
        <d v="2015-02-09T14:16:17"/>
        <d v="2015-09-21T07:01:14"/>
        <d v="2016-04-10T17:15:06"/>
        <d v="2015-09-24T18:06:23"/>
        <d v="2015-05-28T13:45:52"/>
        <d v="2015-11-17T08:24:41"/>
        <d v="2016-09-01T08:12:54"/>
        <d v="2015-04-07T16:52:36"/>
        <d v="2016-07-08T11:32:25"/>
        <d v="2015-10-09T12:40:33"/>
        <d v="2015-06-20T14:46:32"/>
        <d v="2014-09-02T12:59:02"/>
        <d v="2016-03-06T12:58:52"/>
        <d v="2015-06-16T11:37:02"/>
        <d v="2015-04-26T07:04:31"/>
        <d v="2016-12-06T13:02:50"/>
        <d v="2016-08-04T14:12:55"/>
        <d v="2015-01-22T06:31:17"/>
        <d v="2016-11-15T22:13:58"/>
        <d v="2016-10-24T20:14:27"/>
        <d v="2015-10-15T02:27:10"/>
        <d v="2015-08-03T14:49:03"/>
        <d v="2017-01-23T15:25:21"/>
        <d v="2016-03-25T12:05:04"/>
        <d v="2015-02-17T10:45:23"/>
        <d v="2016-09-13T22:04:42"/>
        <d v="2016-02-20T09:59:28"/>
        <d v="2015-03-04T13:02:33"/>
        <d v="2015-09-05T10:56:01"/>
        <d v="2016-07-19T20:01:09"/>
        <d v="2016-12-29T11:51:23"/>
        <d v="2016-05-15T14:56:32"/>
        <d v="2015-03-05T11:53:49"/>
        <d v="2016-02-05T08:08:33"/>
        <d v="2015-07-24T05:37:40"/>
        <d v="2016-02-10T15:34:05"/>
        <d v="2016-09-23T12:50:40"/>
        <d v="2014-07-05T03:39:39"/>
        <d v="2014-07-14T15:31:52"/>
        <d v="2014-08-04T12:38:08"/>
        <d v="2014-07-04T07:48:04"/>
        <d v="2014-07-29T05:27:24"/>
        <d v="2014-12-14T11:39:19"/>
        <d v="2014-09-09T10:43:14"/>
        <d v="2014-09-23T15:30:40"/>
        <d v="2014-05-07T09:13:56"/>
        <d v="2014-12-05T10:14:58"/>
        <d v="2014-10-17T21:14:52"/>
        <d v="2014-09-09T15:26:00"/>
        <d v="2014-09-23T14:57:51"/>
        <d v="2015-01-21T00:34:13"/>
        <d v="2015-02-10T12:43:15"/>
        <d v="2016-08-03T08:36:20"/>
        <d v="2016-05-03T06:25:10"/>
        <d v="2016-08-15T06:49:05"/>
        <d v="2016-01-19T05:48:09"/>
        <d v="2015-04-21T14:47:58"/>
        <d v="2014-12-30T07:44:00"/>
        <d v="2014-09-14T19:14:15"/>
        <d v="2014-11-15T05:12:57"/>
        <d v="2015-03-05T07:43:57"/>
        <d v="2014-10-01T14:45:42"/>
        <d v="2014-11-12T22:00:03"/>
        <d v="2015-01-06T08:11:18"/>
        <d v="2014-11-30T09:46:05"/>
        <d v="2015-07-03T16:44:42"/>
        <d v="2014-10-28T13:24:00"/>
        <d v="2015-01-07T05:13:42"/>
        <d v="2016-09-14T22:55:41"/>
        <d v="2016-05-25T02:32:46"/>
        <d v="2016-11-15T05:39:49"/>
        <d v="2015-12-05T23:50:33"/>
        <d v="2014-10-22T12:13:28"/>
        <d v="2016-09-10T06:32:50"/>
        <d v="2015-11-13T07:51:08"/>
        <d v="2015-06-04T03:20:30"/>
        <d v="2015-01-13T17:43:02"/>
        <d v="2015-10-05T08:16:44"/>
        <d v="2015-08-31T11:17:38"/>
        <d v="2014-08-26T07:19:09"/>
        <d v="2014-08-28T17:38:33"/>
        <d v="2017-01-07T08:20:30"/>
        <d v="2015-01-25T13:47:19"/>
        <d v="2014-08-09T13:50:26"/>
        <d v="2014-08-25T02:24:30"/>
        <d v="2016-06-02T23:38:56"/>
        <d v="2014-07-09T13:20:12"/>
        <d v="2015-01-28T23:32:16"/>
        <d v="2015-06-17T13:45:37"/>
        <d v="2016-06-27T13:01:43"/>
        <d v="2016-12-01T07:53:27"/>
        <d v="2015-03-03T21:37:30"/>
        <d v="2014-06-30T10:03:16"/>
        <d v="2015-03-01T18:01:30"/>
        <d v="2012-01-17T23:39:27"/>
        <d v="2013-12-26T11:07:42"/>
        <d v="2012-09-24T08:26:16"/>
        <d v="2013-12-18T13:59:27"/>
        <d v="2013-06-18T12:01:43"/>
        <d v="2014-01-18T14:10:17"/>
        <d v="2011-01-11T23:49:21"/>
        <d v="2014-04-07T13:35:30"/>
        <d v="2010-12-03T18:06:11"/>
        <d v="2014-01-25T08:25:07"/>
        <d v="2012-04-27T15:54:23"/>
        <d v="2011-02-02T04:57:07"/>
        <d v="2013-01-28T17:03:23"/>
        <d v="2014-12-15T15:08:15"/>
        <d v="2016-03-01T08:51:11"/>
        <d v="2013-01-31T11:25:29"/>
        <d v="2012-01-17T17:08:55"/>
        <d v="2011-09-02T10:52:37"/>
        <d v="2016-09-01T09:19:42"/>
        <d v="2013-04-17T18:18:30"/>
        <d v="2014-04-16T12:17:25"/>
        <d v="2015-01-27T07:09:41"/>
        <d v="2011-01-21T15:52:34"/>
        <d v="2011-05-03T15:21:54"/>
        <d v="2016-06-01T23:59:58"/>
        <d v="2012-11-15T07:36:17"/>
        <d v="2015-03-30T21:40:32"/>
        <d v="2011-05-28T10:54:48"/>
        <d v="2012-09-17T12:17:39"/>
        <d v="2014-06-10T15:01:40"/>
        <d v="2014-07-07T13:45:38"/>
        <d v="2015-03-18T10:30:52"/>
        <d v="2012-09-24T17:26:57"/>
        <d v="2013-04-23T16:30:37"/>
        <d v="2013-11-22T04:55:40"/>
        <d v="2014-06-27T12:31:12"/>
        <d v="2014-08-13T10:26:53"/>
        <d v="2011-10-16T20:48:41"/>
        <d v="2011-08-23T10:28:49"/>
        <d v="2014-01-16T09:01:24"/>
        <d v="2014-12-26T23:12:21"/>
        <d v="2017-01-20T03:49:34"/>
        <d v="2014-05-13T11:08:05"/>
        <d v="2014-04-04T09:11:40"/>
        <d v="2016-10-02T00:49:07"/>
        <d v="2017-01-06T21:54:57"/>
        <d v="2016-10-06T14:11:52"/>
        <d v="2015-11-20T10:42:05"/>
        <d v="2016-12-04T16:04:09"/>
        <d v="2016-01-02T00:32:15"/>
        <d v="2014-10-11T10:48:21"/>
        <d v="2015-05-30T19:06:42"/>
        <d v="2015-06-09T06:46:50"/>
        <d v="2016-06-08T15:15:33"/>
        <d v="2016-06-07T13:35:08"/>
        <d v="2014-05-16T22:50:05"/>
        <d v="2015-01-30T16:42:05"/>
        <d v="2014-05-13T16:12:35"/>
        <d v="2016-02-13T07:35:29"/>
        <d v="2016-03-01T05:36:20"/>
        <d v="2015-02-07T19:39:49"/>
        <d v="2012-06-07T14:46:52"/>
        <d v="2012-03-09T14:45:08"/>
        <d v="2012-10-22T20:45:35"/>
        <d v="2012-07-08T18:15:10"/>
        <d v="2014-10-13T13:45:38"/>
        <d v="2015-11-15T11:12:12"/>
        <d v="2010-04-30T21:45:32"/>
        <d v="2013-01-25T11:02:26"/>
        <d v="2012-11-15T10:52:08"/>
        <d v="2010-06-06T11:09:14"/>
        <d v="2011-05-08T07:18:01"/>
        <d v="2011-03-30T14:36:25"/>
        <d v="2012-01-12T13:43:03"/>
        <d v="2015-09-20T09:55:22"/>
        <d v="2012-03-13T09:02:45"/>
        <d v="2014-02-10T06:00:06"/>
        <d v="2015-12-27T20:37:53"/>
        <d v="2015-02-23T14:36:06"/>
        <d v="2012-09-08T12:55:31"/>
        <d v="2015-04-22T05:02:09"/>
        <d v="2015-02-02T10:57:27"/>
        <d v="2016-11-28T10:29:51"/>
        <d v="2015-11-18T08:27:01"/>
        <d v="2014-08-08T14:13:14"/>
        <d v="2016-05-24T08:06:23"/>
        <d v="2014-05-08T06:05:25"/>
        <d v="2016-11-29T14:01:40"/>
        <d v="2014-09-23T02:17:59"/>
        <d v="2015-09-17T15:06:57"/>
        <d v="2014-07-09T16:48:54"/>
        <d v="2015-05-04T21:26:00"/>
        <d v="2014-09-08T04:16:18"/>
        <d v="2014-10-16T20:11:13"/>
        <d v="2014-08-12T17:10:22"/>
        <d v="2016-10-13T09:12:55"/>
        <d v="2017-01-10T22:28:53"/>
        <d v="2014-07-08T10:57:31"/>
        <d v="2015-04-19T13:00:49"/>
        <d v="2015-09-23T13:01:01"/>
        <d v="2012-06-13T21:19:03"/>
        <d v="2013-11-11T22:08:27"/>
        <d v="2011-08-17T12:22:12"/>
        <d v="2013-12-18T10:15:55"/>
        <d v="2013-09-18T13:38:08"/>
        <d v="2010-10-05T14:54:16"/>
        <d v="2012-02-21T12:40:39"/>
        <d v="2013-04-07T07:33:14"/>
        <d v="2011-05-23T16:31:06"/>
        <d v="2013-05-08T05:24:42"/>
        <d v="2012-05-08T13:25:09"/>
        <d v="2012-01-03T11:26:13"/>
        <d v="2014-08-27T19:08:27"/>
        <d v="2011-11-18T12:48:41"/>
        <d v="2014-05-14T14:22:51"/>
        <d v="2011-11-05T13:21:10"/>
        <d v="2012-05-29T18:51:21"/>
        <d v="2013-05-31T22:13:51"/>
        <d v="2013-02-08T15:38:28"/>
        <d v="2011-05-07T04:10:33"/>
        <d v="2014-04-14T22:58:51"/>
        <d v="2011-04-05T11:52:20"/>
        <d v="2016-06-26T22:28:36"/>
        <d v="2014-04-01T06:01:30"/>
        <d v="2015-06-01T22:02:38"/>
        <d v="2014-02-18T19:36:01"/>
        <d v="2009-10-16T14:02:00"/>
        <d v="2016-04-13T06:30:09"/>
        <d v="2014-06-10T02:09:11"/>
        <d v="2011-03-21T20:21:13"/>
        <d v="2016-10-08T02:05:37"/>
        <d v="2013-09-09T06:33:35"/>
        <d v="2012-02-01T20:47:45"/>
        <d v="2016-01-25T05:56:16"/>
        <d v="2012-04-20T22:31:21"/>
        <d v="2015-03-04T14:10:05"/>
        <d v="2012-09-26T18:21:53"/>
        <d v="2013-02-21T15:42:41"/>
        <d v="2014-08-20T12:17:40"/>
        <d v="2014-11-21T00:42:21"/>
        <d v="2012-08-26T20:40:17"/>
        <d v="2014-04-13T10:43:56"/>
        <d v="2014-08-12T02:18:54"/>
        <d v="2016-03-22T22:32:52"/>
        <d v="2011-12-20T18:08:30"/>
        <d v="2014-07-15T04:58:18"/>
        <d v="2014-04-01T07:55:29"/>
        <d v="2016-11-02T06:05:15"/>
        <d v="2016-07-06T11:01:08"/>
        <d v="2013-02-18T20:38:21"/>
        <d v="2013-10-14T04:01:01"/>
        <d v="2012-10-18T16:17:24"/>
        <d v="2016-06-28T09:21:04"/>
        <d v="2013-06-20T00:01:09"/>
        <d v="2013-02-08T10:07:31"/>
        <d v="2013-06-13T13:35:25"/>
        <d v="2015-11-02T21:12:20"/>
        <d v="2012-05-09T21:24:52"/>
        <d v="2015-10-13T03:02:26"/>
        <d v="2016-02-23T05:01:02"/>
        <d v="2014-06-09T09:24:25"/>
        <d v="2016-11-04T06:04:47"/>
        <d v="2016-08-10T16:16:58"/>
        <d v="2014-10-01T10:58:01"/>
        <d v="2016-07-04T08:46:11"/>
        <d v="2016-02-13T02:24:43"/>
        <d v="2015-01-30T07:21:16"/>
        <d v="2015-07-21T10:19:02"/>
        <d v="2016-11-11T08:20:08"/>
        <d v="2016-01-28T20:42:12"/>
        <d v="2015-06-12T13:26:26"/>
        <d v="2015-01-18T19:26:31"/>
        <d v="2015-11-21T06:07:17"/>
        <d v="2016-10-07T16:09:02"/>
        <d v="2015-06-26T13:38:56"/>
        <d v="2014-06-10T11:40:11"/>
        <d v="2014-07-27T14:20:12"/>
        <d v="2014-06-16T18:50:38"/>
        <d v="2014-10-14T03:35:08"/>
        <d v="2015-12-07T14:50:13"/>
        <d v="2015-05-11T21:01:56"/>
        <d v="2016-12-24T09:05:43"/>
        <d v="2010-06-17T19:00:52"/>
        <d v="2014-06-10T06:31:03"/>
        <d v="2013-09-18T11:30:18"/>
        <d v="2014-10-29T04:00:45"/>
        <d v="2010-06-18T12:06:26"/>
        <d v="2011-08-06T06:30:22"/>
        <d v="2016-10-17T23:45:43"/>
        <d v="2016-07-19T15:54:51"/>
        <d v="2015-12-09T00:36:13"/>
        <d v="2015-01-06T11:44:01"/>
        <d v="2016-05-09T15:03:34"/>
        <d v="2013-02-18T21:08:59"/>
        <d v="2011-08-10T13:02:43"/>
        <d v="2013-02-07T13:08:19"/>
        <d v="2012-02-21T17:22:35"/>
        <d v="2015-07-14T00:46:49"/>
        <d v="2016-08-23T09:00:21"/>
        <d v="2014-04-07T18:20:24"/>
        <d v="2014-08-09T17:41:37"/>
        <d v="2016-05-12T05:39:32"/>
        <d v="2015-05-12T02:05:53"/>
        <d v="2012-07-09T15:12:24"/>
        <d v="2015-05-11T20:25:46"/>
        <d v="2014-03-06T09:39:45"/>
        <d v="2015-02-13T11:31:59"/>
        <d v="2010-02-06T14:03:26"/>
        <d v="2014-07-27T16:31:21"/>
        <d v="2012-10-30T15:54:56"/>
        <d v="2014-12-01T23:54:13"/>
        <d v="2016-11-15T05:34:34"/>
        <d v="2014-03-26T17:58:38"/>
        <d v="2015-03-12T19:07:13"/>
        <d v="2015-11-03T07:00:07"/>
        <d v="2014-04-09T12:45:19"/>
        <d v="2013-10-30T21:02:33"/>
        <d v="2013-05-29T22:30:21"/>
        <d v="2016-11-01T02:32:05"/>
        <d v="2013-10-31T14:15:03"/>
        <d v="2016-10-11T04:37:07"/>
        <d v="2015-11-23T08:59:34"/>
        <d v="2016-10-17T20:14:37"/>
        <d v="2015-05-14T08:25:14"/>
        <d v="2012-06-08T18:07:27"/>
        <d v="2013-04-22T20:07:24"/>
        <d v="2015-03-18T13:41:10"/>
        <d v="2013-04-23T07:38:11"/>
        <d v="2013-10-28T04:39:23"/>
        <d v="2015-04-20T17:42:58"/>
        <d v="2013-11-25T16:32:17"/>
        <d v="2016-01-05T18:00:53"/>
        <d v="2015-10-26T06:49:11"/>
        <d v="2014-04-02T04:30:10"/>
        <d v="2014-11-03T08:10:43"/>
        <d v="2013-03-18T10:15:42"/>
        <d v="2016-01-27T03:52:12"/>
        <d v="2015-01-22T00:53:50"/>
        <d v="2015-12-23T06:27:34"/>
        <d v="2014-05-24T07:25:50"/>
        <d v="2016-12-01T10:20:54"/>
        <d v="2016-02-23T01:11:38"/>
        <d v="2016-04-12T09:35:01"/>
        <d v="2013-04-25T00:45:23"/>
        <d v="2013-11-25T00:00:29"/>
        <d v="2014-07-24T10:31:23"/>
        <d v="2015-04-21T12:29:36"/>
        <d v="2016-09-20T12:11:55"/>
        <d v="2015-12-02T15:19:51"/>
        <d v="2016-05-29T07:45:23"/>
        <d v="2016-08-17T22:41:24"/>
        <d v="2016-04-07T05:57:12"/>
        <d v="2015-03-24T08:01:58"/>
        <d v="2016-04-06T11:49:42"/>
        <d v="2013-06-25T08:21:28"/>
        <d v="2014-06-13T13:08:09"/>
        <d v="2015-04-08T17:01:16"/>
        <d v="2016-11-18T10:30:57"/>
        <d v="2015-05-26T09:03:13"/>
        <d v="2015-10-12T14:58:20"/>
        <d v="2012-04-04T19:45:55"/>
        <d v="2011-09-24T18:53:16"/>
        <d v="2012-05-05T09:19:55"/>
        <d v="2014-04-02T11:59:42"/>
        <d v="2012-06-15T12:03:07"/>
        <d v="2011-11-13T08:05:32"/>
        <d v="2011-08-08T20:54:18"/>
        <d v="2010-08-05T09:09:12"/>
        <d v="2013-06-27T17:49:54"/>
        <d v="2013-01-25T01:09:15"/>
        <d v="2011-01-11T23:44:38"/>
        <d v="2011-08-08T08:58:52"/>
        <d v="2012-10-23T12:30:32"/>
        <d v="2012-01-30T16:28:50"/>
        <d v="2011-08-03T09:36:13"/>
        <d v="2012-10-10T10:12:15"/>
        <d v="2011-10-02T06:02:15"/>
        <d v="2012-02-06T18:43:55"/>
        <d v="2015-06-18T09:54:44"/>
        <d v="2012-06-14T12:02:21"/>
        <d v="2011-12-14T19:35:14"/>
        <d v="2011-04-05T12:50:48"/>
        <d v="2012-10-10T10:07:07"/>
        <d v="2013-04-29T17:47:14"/>
        <d v="2014-11-08T10:55:53"/>
        <d v="2012-12-26T21:09:34"/>
        <d v="2014-10-22T09:03:13"/>
        <d v="2012-08-13T20:13:00"/>
        <d v="2015-06-05T09:00:17"/>
        <d v="2014-04-30T08:06:09"/>
        <d v="2011-06-08T20:43:45"/>
        <d v="2013-04-01T14:16:33"/>
        <d v="2014-08-19T12:46:16"/>
        <d v="2010-10-07T11:34:30"/>
        <d v="2011-01-20T17:56:41"/>
        <d v="2012-08-15T10:40:03"/>
        <d v="2015-10-12T17:25:49"/>
        <d v="2011-06-24T12:08:56"/>
        <d v="2012-07-16T19:07:25"/>
        <d v="2013-11-13T15:08:56"/>
        <d v="2016-12-12T09:49:08"/>
        <d v="2016-12-07T23:12:49"/>
        <d v="2010-01-20T02:11:47"/>
        <d v="2010-10-12T16:40:35"/>
        <d v="2015-07-05T16:33:53"/>
        <d v="2014-11-08T15:21:27"/>
        <d v="2015-02-10T04:07:43"/>
        <d v="2014-07-23T10:32:49"/>
        <d v="2016-02-08T16:35:00"/>
        <d v="2014-07-11T18:04:23"/>
        <d v="2015-06-11T20:58:11"/>
        <d v="2014-01-04T03:41:32"/>
        <d v="2011-03-16T18:19:59"/>
        <d v="2013-03-28T13:16:31"/>
        <d v="2012-09-04T15:07:13"/>
        <d v="2013-09-19T04:13:06"/>
        <d v="2014-11-05T10:30:29"/>
        <d v="2013-10-09T16:18:59"/>
        <d v="2016-10-04T10:00:08"/>
        <d v="2012-12-12T12:00:24"/>
        <d v="2014-10-14T21:39:19"/>
        <d v="2015-12-02T08:50:10"/>
        <d v="2010-06-03T13:16:52"/>
        <d v="2013-08-13T05:07:20"/>
        <d v="2013-10-27T21:41:54"/>
        <d v="2016-01-28T08:18:30"/>
        <d v="2014-10-14T23:05:48"/>
        <d v="2015-03-03T09:36:22"/>
        <d v="2010-06-25T16:35:56"/>
        <d v="2016-06-12T22:49:59"/>
        <d v="2016-05-30T12:20:14"/>
        <d v="2014-02-13T11:58:29"/>
        <d v="2014-12-01T13:51:58"/>
        <d v="2014-01-08T07:10:27"/>
        <d v="2016-03-01T09:56:25"/>
        <d v="2013-08-02T12:30:06"/>
        <d v="2016-11-20T15:33:03"/>
        <d v="2012-12-21T12:29:34"/>
        <d v="2011-06-16T09:32:54"/>
        <d v="2012-04-19T09:05:05"/>
        <d v="2015-08-24T12:27:39"/>
        <d v="2014-06-23T10:23:11"/>
        <d v="2015-04-17T13:35:20"/>
        <d v="2016-05-25T09:13:34"/>
        <d v="2016-03-09T08:00:35"/>
        <d v="2014-10-21T12:06:58"/>
        <d v="2012-08-31T17:35:37"/>
        <d v="2017-01-10T06:24:21"/>
        <d v="2017-02-27T08:49:11"/>
        <d v="2015-07-13T10:00:22"/>
        <d v="2015-05-17T14:58:15"/>
        <d v="2015-03-19T05:55:20"/>
        <d v="2013-08-09T08:37:23"/>
        <d v="2016-04-05T05:01:47"/>
        <d v="2016-07-13T16:13:06"/>
        <d v="2015-04-02T07:11:49"/>
        <d v="2016-05-11T22:01:07"/>
        <d v="2016-12-19T07:16:37"/>
        <d v="2015-03-11T20:06:32"/>
        <d v="2015-10-02T08:04:28"/>
        <d v="2017-02-06T16:07:33"/>
        <d v="2014-08-28T13:37:05"/>
        <d v="2017-01-10T00:46:17"/>
        <d v="2016-01-11T08:34:01"/>
        <d v="2013-02-14T00:23:59"/>
        <d v="2016-08-01T06:45:43"/>
        <d v="2015-03-04T21:01:06"/>
        <d v="2016-09-20T06:04:01"/>
        <d v="2016-04-07T10:55:00"/>
        <d v="2016-02-17T07:00:04"/>
        <d v="2017-02-02T12:00:27"/>
        <d v="2016-11-17T12:25:44"/>
        <d v="2016-10-21T01:44:32"/>
        <d v="2016-02-25T10:11:30"/>
        <d v="2015-07-12T10:31:40"/>
        <d v="2016-11-01T03:41:42"/>
        <d v="2015-01-29T06:00:59"/>
        <d v="2015-10-15T04:20:00"/>
        <d v="2015-09-15T01:59:58"/>
        <d v="2015-06-08T07:01:08"/>
        <d v="2013-01-02T12:19:25"/>
        <d v="2012-10-02T12:22:48"/>
        <d v="2015-08-25T12:38:02"/>
        <d v="2013-02-06T23:28:39"/>
        <d v="2012-05-02T11:43:09"/>
        <d v="2012-03-28T22:10:24"/>
        <d v="2013-10-16T20:39:33"/>
        <d v="2012-02-07T13:10:26"/>
        <d v="2014-04-03T03:30:44"/>
        <d v="2012-02-16T17:35:10"/>
        <d v="2014-03-18T10:50:25"/>
        <d v="2013-10-01T09:56:17"/>
        <d v="2015-04-15T11:49:39"/>
        <d v="2014-01-07T11:00:48"/>
        <d v="2012-02-19T09:12:52"/>
        <d v="2015-07-09T10:02:25"/>
        <d v="2015-10-22T10:38:33"/>
        <d v="2012-08-06T11:29:43"/>
        <d v="2015-07-20T09:15:12"/>
        <d v="2013-06-26T17:27:16"/>
        <d v="2016-03-23T08:00:09"/>
        <d v="2011-12-29T10:54:07"/>
        <d v="2015-05-28T07:22:48"/>
        <d v="2016-10-01T08:01:15"/>
        <d v="2014-08-22T11:00:15"/>
        <d v="2016-01-12T11:10:22"/>
        <d v="2013-10-14T11:22:35"/>
        <d v="2015-07-16T22:40:36"/>
        <d v="2013-07-29T07:56:31"/>
        <d v="2014-03-26T13:08:47"/>
        <d v="2013-05-29T13:51:41"/>
        <d v="2014-06-16T11:03:28"/>
        <d v="2015-11-23T01:05:39"/>
        <d v="2016-12-06T11:47:27"/>
        <d v="2015-02-26T16:31:51"/>
        <d v="2016-01-02T06:48:43"/>
        <d v="2014-10-02T16:04:43"/>
        <d v="2017-02-08T06:55:16"/>
        <d v="2013-10-25T15:00:14"/>
        <d v="2016-03-23T11:49:04"/>
        <d v="2017-01-31T11:51:40"/>
        <d v="2013-10-22T05:48:53"/>
        <d v="2017-03-06T10:01:30"/>
        <d v="2016-10-04T11:39:06"/>
        <d v="2014-01-21T09:00:17"/>
        <d v="2015-08-05T11:00:10"/>
        <d v="2015-07-15T07:59:25"/>
        <d v="2016-11-14T13:01:18"/>
        <d v="2013-03-03T08:52:45"/>
        <d v="2016-11-02T16:07:53"/>
        <d v="2014-07-26T00:17:57"/>
        <d v="2016-07-21T23:52:18"/>
        <d v="2015-10-19T07:09:07"/>
        <d v="2017-01-17T07:32:48"/>
        <d v="2016-04-07T14:50:51"/>
        <d v="2016-11-08T02:50:46"/>
        <d v="2016-05-15T14:28:49"/>
        <d v="2015-05-12T10:01:27"/>
        <d v="2016-11-28T11:18:56"/>
        <d v="2014-02-24T16:24:10"/>
        <d v="2017-01-24T09:23:40"/>
        <d v="2014-10-14T06:02:38"/>
        <d v="2015-01-10T11:58:33"/>
        <d v="2016-05-06T05:58:34"/>
        <d v="2016-11-15T12:28:27"/>
        <d v="2016-04-09T12:59:52"/>
        <d v="2014-11-25T11:54:57"/>
        <d v="2017-02-09T17:58:35"/>
        <d v="2017-02-10T08:54:23"/>
        <d v="2016-12-21T12:51:53"/>
        <d v="2016-11-09T16:00:04"/>
        <d v="2015-11-07T08:47:16"/>
        <d v="2017-02-15T05:10:42"/>
        <d v="2014-01-24T04:00:57"/>
        <d v="2014-11-22T06:47:59"/>
        <d v="2013-12-06T07:38:09"/>
        <d v="2012-01-28T08:17:03"/>
        <d v="2015-11-30T09:01:07"/>
        <d v="2015-01-16T11:21:39"/>
        <d v="2015-08-18T06:59:51"/>
        <d v="2011-05-23T22:51:37"/>
        <d v="2015-11-14T20:11:26"/>
        <d v="2012-03-09T19:00:04"/>
        <d v="2011-02-11T11:07:25"/>
        <d v="2012-05-29T20:27:23"/>
        <d v="2013-08-08T15:07:34"/>
        <d v="2014-06-02T08:01:00"/>
        <d v="2012-06-07T11:51:29"/>
        <d v="2013-10-24T15:57:40"/>
        <d v="2009-09-13T22:05:30"/>
        <d v="2012-03-19T15:26:58"/>
        <d v="2012-03-19T08:44:36"/>
        <d v="2012-08-30T08:59:59"/>
        <d v="2012-12-21T09:21:20"/>
        <d v="2012-12-27T14:54:16"/>
        <d v="2012-01-19T09:33:46"/>
        <d v="2012-02-08T17:00:49"/>
        <d v="2014-02-24T12:10:33"/>
        <d v="2011-01-21T16:46:49"/>
        <d v="2012-06-14T09:26:56"/>
        <d v="2013-05-21T19:31:36"/>
        <d v="2013-11-27T12:50:34"/>
        <d v="2011-11-02T18:39:56"/>
        <d v="2010-11-20T11:34:51"/>
        <d v="2014-07-14T08:41:12"/>
        <d v="2012-02-08T20:02:09"/>
        <d v="2012-04-05T11:15:33"/>
        <d v="2014-07-31T15:06:36"/>
        <d v="2013-02-02T15:42:17"/>
        <d v="2013-02-19T11:03:35"/>
        <d v="2014-04-06T16:06:29"/>
        <d v="2014-03-18T07:11:18"/>
        <d v="2012-04-03T15:00:26"/>
        <d v="2012-05-08T05:14:17"/>
        <d v="2012-04-05T09:25:43"/>
        <d v="2009-09-23T09:24:10"/>
        <d v="2010-01-14T05:00:49"/>
        <d v="2009-08-25T07:26:54"/>
        <d v="2013-11-14T17:58:05"/>
        <d v="2014-02-26T11:36:40"/>
        <d v="2017-03-04T22:15:01"/>
        <d v="2017-03-10T13:29:29"/>
        <d v="2017-03-13T10:07:27"/>
        <d v="2017-02-24T13:14:45"/>
        <d v="2017-02-27T16:32:11"/>
        <d v="2017-03-09T16:49:08"/>
        <d v="2014-07-22T14:00:40"/>
        <d v="2015-05-15T10:45:37"/>
        <d v="2014-06-17T06:59:06"/>
        <d v="2015-11-24T13:35:43"/>
        <d v="2014-07-18T16:08:10"/>
        <d v="2015-01-07T07:04:31"/>
        <d v="2014-05-08T07:36:30"/>
        <d v="2014-10-06T08:04:58"/>
        <d v="2014-05-12T05:44:03"/>
        <d v="2014-01-27T14:11:35"/>
        <d v="2014-05-27T07:22:23"/>
        <d v="2014-05-30T13:31:24"/>
        <d v="2016-11-18T11:11:49"/>
        <d v="2016-09-30T07:25:38"/>
        <d v="2015-06-12T11:31:44"/>
        <d v="2014-09-15T08:51:10"/>
        <d v="2015-11-19T11:48:25"/>
        <d v="2016-05-25T09:27:49"/>
        <d v="2015-02-24T16:02:36"/>
        <d v="2016-09-02T11:10:31"/>
        <d v="2016-07-26T06:34:36"/>
        <d v="2015-12-22T14:22:18"/>
        <d v="2015-07-13T10:37:08"/>
        <d v="2016-12-04T12:12:50"/>
        <d v="2015-03-30T18:25:39"/>
        <d v="2015-04-07T07:12:32"/>
        <d v="2015-04-09T08:13:42"/>
        <d v="2014-11-11T09:21:00"/>
        <d v="2015-04-02T14:02:16"/>
        <d v="2015-05-06T10:48:24"/>
        <d v="2015-09-17T06:52:58"/>
        <d v="2014-12-05T14:20:36"/>
        <d v="2015-06-04T07:35:24"/>
        <d v="2016-01-08T08:58:00"/>
        <d v="2016-04-06T12:36:48"/>
        <d v="2014-11-11T08:31:10"/>
        <d v="2015-11-13T16:16:40"/>
        <d v="2015-09-01T14:25:56"/>
        <d v="2015-12-08T09:40:25"/>
        <d v="2015-09-21T04:45:33"/>
        <d v="2016-02-25T15:16:56"/>
        <d v="2015-02-28T09:19:25"/>
        <d v="2016-01-11T11:30:11"/>
        <d v="2014-11-17T20:32:21"/>
        <d v="2015-05-26T10:39:56"/>
        <d v="2015-03-24T17:39:31"/>
        <d v="2015-07-30T07:53:44"/>
        <d v="2015-01-13T12:14:20"/>
        <d v="2016-08-10T12:03:57"/>
        <d v="2015-11-10T14:12:46"/>
        <d v="2016-10-26T12:53:03"/>
        <d v="2015-07-27T16:18:50"/>
        <d v="2015-08-20T16:23:36"/>
        <d v="2015-09-01T11:02:22"/>
        <d v="2015-03-11T14:27:28"/>
        <d v="2015-07-09T20:30:03"/>
        <d v="2015-01-22T17:21:47"/>
        <d v="2014-10-14T17:37:23"/>
        <d v="2015-07-06T08:50:32"/>
        <d v="2014-11-11T12:07:04"/>
        <d v="2016-06-07T07:02:20"/>
        <d v="2014-12-16T12:29:19"/>
        <d v="2015-06-24T07:40:52"/>
        <d v="2014-11-24T22:17:44"/>
        <d v="2015-03-01T11:04:04"/>
        <d v="2015-09-28T18:53:43"/>
        <d v="2015-07-09T07:33:37"/>
        <d v="2015-01-27T00:41:33"/>
        <d v="2016-12-12T18:54:47"/>
        <d v="2015-09-15T12:22:38"/>
        <d v="2014-12-03T13:14:16"/>
        <d v="2015-06-02T13:59:44"/>
        <d v="2014-11-13T12:28:26"/>
        <d v="2016-03-14T22:26:04"/>
        <d v="2016-01-05T11:44:56"/>
        <d v="2015-04-13T08:18:51"/>
        <d v="2016-01-30T13:10:58"/>
        <d v="2015-12-03T16:56:47"/>
        <d v="2016-08-13T06:02:55"/>
        <d v="2014-12-09T18:39:50"/>
        <d v="2015-03-19T05:48:48"/>
        <d v="2014-10-06T19:22:37"/>
        <d v="2015-07-19T13:01:15"/>
        <d v="2015-08-08T01:47:55"/>
        <d v="2015-07-26T09:34:42"/>
        <d v="2016-10-12T09:41:13"/>
        <d v="2014-04-30T18:38:02"/>
        <d v="2015-07-13T08:41:00"/>
        <d v="2016-06-15T12:42:26"/>
        <d v="2015-01-15T09:42:23"/>
        <d v="2014-07-11T13:13:07"/>
        <d v="2015-01-23T12:34:04"/>
        <d v="2014-12-20T09:43:09"/>
        <d v="2014-09-10T16:41:35"/>
        <d v="2015-01-22T08:29:56"/>
        <d v="2015-02-09T09:23:56"/>
        <d v="2014-12-01T08:54:50"/>
        <d v="2014-09-27T13:25:08"/>
        <d v="2016-05-12T13:55:49"/>
        <d v="2015-06-08T20:04:52"/>
        <d v="2016-02-11T23:38:53"/>
        <d v="2015-02-10T10:49:11"/>
        <d v="2016-12-30T13:06:06"/>
        <d v="2016-01-12T19:08:24"/>
        <d v="2016-04-28T18:23:33"/>
        <d v="2015-02-05T21:14:57"/>
        <d v="2016-01-28T13:35:43"/>
        <d v="2015-06-24T20:27:54"/>
        <d v="2015-09-04T22:39:46"/>
        <d v="2015-11-30T06:46:10"/>
        <d v="2015-01-27T15:09:48"/>
        <d v="2015-10-08T13:57:42"/>
        <d v="2015-09-18T11:38:49"/>
        <d v="2016-01-14T13:35:13"/>
        <d v="2015-07-01T19:00:54"/>
        <d v="2015-02-17T08:00:28"/>
        <d v="2014-07-16T07:00:22"/>
        <d v="2016-04-25T10:06:31"/>
        <d v="2015-08-26T20:33:41"/>
        <d v="2016-10-27T06:27:51"/>
        <d v="2016-10-11T03:16:33"/>
        <d v="2016-08-24T23:35:13"/>
        <d v="2014-10-30T19:25:15"/>
        <d v="2014-09-19T17:44:16"/>
        <d v="2017-02-13T13:48:10"/>
        <d v="2015-11-30T12:15:00"/>
        <d v="2017-01-03T08:36:49"/>
        <d v="2017-02-03T20:50:08"/>
        <d v="2016-03-23T10:45:50"/>
        <d v="2017-01-26T15:03:59"/>
        <d v="2016-02-23T06:27:36"/>
        <d v="2016-05-05T12:55:18"/>
        <d v="2016-02-07T07:18:05"/>
        <d v="2016-11-29T20:29:27"/>
        <d v="2011-08-28T16:18:17"/>
        <d v="2012-06-28T20:28:16"/>
        <d v="2013-03-07T18:40:25"/>
        <d v="2015-09-01T13:36:37"/>
        <d v="2012-08-24T09:15:48"/>
        <d v="2013-04-08T18:27:33"/>
        <d v="2012-04-26T12:58:51"/>
        <d v="2012-09-21T19:42:01"/>
        <d v="2011-01-14T02:18:49"/>
        <d v="2012-04-23T17:47:35"/>
        <d v="2011-12-16T15:49:52"/>
        <d v="2010-06-24T18:46:20"/>
        <d v="2012-10-11T09:57:49"/>
        <d v="2010-08-26T16:16:16"/>
        <d v="2010-05-11T22:54:15"/>
        <d v="2014-09-30T23:52:50"/>
        <d v="2012-06-28T08:35:45"/>
        <d v="2012-12-14T14:48:33"/>
        <d v="2012-07-17T09:26:34"/>
        <d v="2015-08-11T14:28:04"/>
        <d v="2012-03-31T07:30:08"/>
        <d v="2011-06-17T10:46:23"/>
        <d v="2012-03-02T10:00:03"/>
        <d v="2011-08-16T14:00:03"/>
        <d v="2011-09-07T15:57:59"/>
        <d v="2012-03-23T08:59:36"/>
        <d v="2012-04-26T17:59:57"/>
        <d v="2011-10-17T07:11:48"/>
        <d v="2013-04-09T08:33:59"/>
        <d v="2012-04-23T21:27:56"/>
        <d v="2010-12-30T12:08:34"/>
        <d v="2012-04-25T15:39:48"/>
        <d v="2013-03-14T20:02:20"/>
        <d v="2012-04-23T07:29:04"/>
        <d v="2012-05-07T14:42:55"/>
        <d v="2013-02-22T15:54:52"/>
        <d v="2011-07-06T13:05:38"/>
        <d v="2015-01-13T15:13:07"/>
        <d v="2012-11-13T07:33:57"/>
        <d v="2012-05-24T10:32:55"/>
        <d v="2015-08-28T10:38:24"/>
        <d v="2014-08-07T11:48:38"/>
        <d v="2016-05-08T13:35:08"/>
        <d v="2014-10-15T16:22:14"/>
        <d v="2015-02-11T17:20:16"/>
        <d v="2015-09-10T23:07:49"/>
        <d v="2015-04-10T17:45:04"/>
        <d v="2014-07-15T14:50:34"/>
        <d v="2015-02-23T11:25:49"/>
        <d v="2015-03-15T15:56:12"/>
        <d v="2016-01-02T02:43:33"/>
        <d v="2014-11-28T13:02:41"/>
        <d v="2016-12-27T16:09:49"/>
        <d v="2014-08-03T01:21:17"/>
        <d v="2015-01-23T12:09:13"/>
        <d v="2014-10-30T07:40:52"/>
        <d v="2015-02-17T11:15:30"/>
        <d v="2014-10-14T08:20:28"/>
        <d v="2014-06-18T19:43:24"/>
        <d v="2016-08-30T06:24:45"/>
        <d v="2015-09-22T15:13:41"/>
        <d v="2016-03-31T05:46:00"/>
        <d v="2014-10-18T15:24:52"/>
        <d v="2014-11-18T11:22:37"/>
        <d v="2012-05-29T12:16:11"/>
        <d v="2014-11-09T18:11:14"/>
        <d v="2013-09-29T10:01:31"/>
        <d v="2015-08-01T12:01:43"/>
        <d v="2012-02-08T17:56:15"/>
        <d v="2015-03-18T12:45:05"/>
        <d v="2015-07-23T08:19:14"/>
        <d v="2012-07-17T12:22:46"/>
        <d v="2013-01-30T10:01:51"/>
        <d v="2009-11-10T08:48:32"/>
        <d v="2014-10-31T10:59:05"/>
        <d v="2013-07-08T18:32:46"/>
        <d v="2011-06-02T07:34:15"/>
        <d v="2013-01-24T04:14:21"/>
        <d v="2014-12-04T13:39:12"/>
        <d v="2011-08-30T08:12:01"/>
        <d v="2013-07-28T02:46:58"/>
        <d v="2013-08-23T02:14:17"/>
        <d v="2010-12-01T18:34:58"/>
        <d v="2012-06-08T04:29:29"/>
        <d v="2015-01-22T19:18:58"/>
        <d v="2013-09-07T12:36:19"/>
        <d v="2012-03-05T10:33:23"/>
        <d v="2016-09-05T07:00:37"/>
        <d v="2013-04-26T10:11:10"/>
        <d v="2015-08-12T07:13:26"/>
        <d v="2012-02-21T22:03:05"/>
        <d v="2017-02-03T11:26:21"/>
        <d v="2012-07-22T20:46:47"/>
        <d v="2015-04-30T17:52:43"/>
        <d v="2012-04-27T07:43:13"/>
        <d v="2012-11-09T15:47:37"/>
        <d v="2014-04-15T09:53:06"/>
        <d v="2015-03-30T12:38:26"/>
        <d v="2011-10-13T12:58:04"/>
        <d v="2015-02-04T14:49:34"/>
        <d v="2015-09-13T04:41:29"/>
        <d v="2016-08-12T04:35:39"/>
        <d v="2015-05-30T19:20:51"/>
        <d v="2014-07-01T16:58:19"/>
        <d v="2016-03-11T07:36:29"/>
        <d v="2014-07-22T15:32:28"/>
        <d v="2015-03-24T13:05:38"/>
        <d v="2016-08-02T07:59:54"/>
        <d v="2015-08-17T18:31:52"/>
        <d v="2017-01-09T13:40:35"/>
        <d v="2016-03-20T00:12:01"/>
        <d v="2015-03-13T18:51:57"/>
        <d v="2014-07-09T06:12:29"/>
        <d v="2016-04-27T11:49:05"/>
        <d v="2014-12-12T18:36:34"/>
        <d v="2015-02-24T16:14:07"/>
        <d v="2014-07-10T11:41:37"/>
        <d v="2015-08-21T16:32:59"/>
        <d v="2014-07-17T11:55:03"/>
        <d v="2015-04-15T23:50:03"/>
        <d v="2015-10-17T07:04:58"/>
        <d v="2016-09-29T15:43:54"/>
        <d v="2015-01-15T10:28:00"/>
        <d v="2015-05-15T20:09:29"/>
        <d v="2014-06-05T15:07:12"/>
        <d v="2015-11-24T23:55:36"/>
        <d v="2015-11-30T08:12:33"/>
        <d v="2015-02-07T08:13:46"/>
        <d v="2016-02-22T04:52:07"/>
        <d v="2016-01-19T06:08:17"/>
        <d v="2016-01-13T13:45:24"/>
        <d v="2014-09-05T11:13:41"/>
        <d v="2015-03-26T12:17:06"/>
        <d v="2014-07-08T15:13:48"/>
        <d v="2017-01-24T21:51:40"/>
        <d v="2014-07-08T07:56:49"/>
        <d v="2016-05-20T00:11:57"/>
        <d v="2015-08-24T12:10:01"/>
        <d v="2014-06-19T10:05:47"/>
        <d v="2016-01-25T13:36:40"/>
        <d v="2012-08-29T13:39:09"/>
        <d v="2014-10-03T09:56:08"/>
        <d v="2013-12-09T13:54:14"/>
        <d v="2012-03-29T17:13:43"/>
        <d v="2016-05-18T04:59:50"/>
        <d v="2014-03-28T09:06:22"/>
        <d v="2015-06-29T12:59:32"/>
        <d v="2017-02-01T11:14:28"/>
        <d v="2012-06-14T21:42:31"/>
        <d v="2016-07-13T13:08:45"/>
        <d v="2016-11-30T00:03:34"/>
        <d v="2014-12-08T19:26:10"/>
        <d v="2012-08-22T11:38:14"/>
        <d v="2014-04-01T09:00:12"/>
        <d v="2016-03-24T03:56:04"/>
        <d v="2015-07-26T15:52:09"/>
        <d v="2014-09-20T12:59:11"/>
        <d v="2015-10-02T11:01:01"/>
        <d v="2015-09-26T13:13:24"/>
        <d v="2015-09-03T20:00:42"/>
        <d v="2015-04-21T09:56:28"/>
        <d v="2016-11-15T09:50:16"/>
        <d v="2016-11-17T22:09:26"/>
        <d v="2012-08-23T02:07:02"/>
        <d v="2016-10-15T11:26:48"/>
        <d v="2015-05-04T07:04:29"/>
        <d v="2015-10-27T11:54:21"/>
        <d v="2014-11-10T15:11:07"/>
        <d v="2015-04-14T04:55:22"/>
        <d v="2016-06-02T18:31:52"/>
        <d v="2015-08-01T20:03:47"/>
        <d v="2016-05-03T17:28:59"/>
        <d v="2014-01-28T11:45:32"/>
        <d v="2016-08-30T07:45:21"/>
        <d v="2015-02-02T14:49:21"/>
        <d v="2016-09-23T06:45:14"/>
        <d v="2016-09-26T05:11:15"/>
        <d v="2014-12-16T13:54:55"/>
        <d v="2015-01-20T12:45:48"/>
        <d v="2015-04-08T19:51:14"/>
        <d v="2014-08-29T11:51:03"/>
        <d v="2016-06-14T21:55:08"/>
        <d v="2016-11-15T05:58:35"/>
        <d v="2017-02-08T11:00:35"/>
        <d v="2014-10-09T12:13:23"/>
        <d v="2015-08-09T23:31:09"/>
        <d v="2015-07-14T22:16:59"/>
        <d v="2016-02-08T09:09:20"/>
        <d v="2015-12-03T15:55:41"/>
        <d v="2016-11-21T06:59:03"/>
        <d v="2015-11-19T11:20:09"/>
        <d v="2014-11-09T19:48:45"/>
        <d v="2014-05-12T07:38:47"/>
        <d v="2015-02-20T06:25:26"/>
        <d v="2016-01-12T12:47:27"/>
        <d v="2017-02-01T08:31:28"/>
        <d v="2016-06-30T14:17:33"/>
        <d v="2016-06-30T13:13:14"/>
        <d v="2015-03-18T17:40:10"/>
        <d v="2015-09-25T09:06:58"/>
        <d v="2013-09-25T15:00:10"/>
        <d v="2015-07-22T09:55:13"/>
        <d v="2015-08-06T06:56:47"/>
        <d v="2015-11-04T16:36:37"/>
        <d v="2015-03-20T13:29:34"/>
        <d v="2015-08-19T10:20:39"/>
        <d v="2016-01-11T14:13:36"/>
        <d v="2015-09-28T06:07:45"/>
        <d v="2015-11-10T16:51:36"/>
        <d v="2014-06-30T16:29:40"/>
        <d v="2014-11-19T09:58:36"/>
        <d v="2015-12-06T13:13:10"/>
        <d v="2014-09-30T04:59:59"/>
        <d v="2016-06-08T07:11:10"/>
        <d v="2014-10-11T12:34:49"/>
        <d v="2016-04-22T06:59:34"/>
        <d v="2014-06-02T16:42:23"/>
        <d v="2015-08-25T11:09:25"/>
        <d v="2015-01-28T16:01:34"/>
        <d v="2016-03-06T21:04:51"/>
        <d v="2014-06-15T13:29:10"/>
        <d v="2014-10-20T12:55:40"/>
        <d v="2015-01-30T10:07:20"/>
        <d v="2014-06-30T13:57:05"/>
        <d v="2015-02-26T08:42:10"/>
        <d v="2014-09-10T15:23:43"/>
        <d v="2015-05-30T07:21:58"/>
        <d v="2015-01-23T18:51:10"/>
        <d v="2016-06-30T15:04:50"/>
        <d v="2015-04-18T18:31:16"/>
        <d v="2015-03-26T09:22:37"/>
        <d v="2015-02-23T00:01:00"/>
        <d v="2014-07-13T19:19:26"/>
        <d v="2014-08-26T19:22:19"/>
        <d v="2015-02-12T20:21:58"/>
        <d v="2014-11-21T12:16:00"/>
        <d v="2015-07-02T14:33:43"/>
        <d v="2014-05-28T13:33:28"/>
        <d v="2014-07-09T13:31:03"/>
        <d v="2014-08-19T12:59:32"/>
        <d v="2017-03-07T10:35:34"/>
        <d v="2017-03-06T11:14:37"/>
        <d v="2017-01-21T08:33:50"/>
        <d v="2017-02-21T12:41:54"/>
        <d v="2017-02-07T13:59:18"/>
        <d v="2014-09-16T23:04:43"/>
        <d v="2013-04-27T10:47:23"/>
        <d v="2016-05-22T08:45:26"/>
        <d v="2016-08-29T19:35:41"/>
        <d v="2014-07-07T21:30:28"/>
        <d v="2014-05-21T09:53:10"/>
        <d v="2013-06-06T17:29:20"/>
        <d v="2015-11-14T07:41:24"/>
        <d v="2016-09-16T07:43:16"/>
        <d v="2016-01-18T01:33:48"/>
        <d v="2015-09-07T23:59:53"/>
        <d v="2014-10-22T13:57:29"/>
        <d v="2016-04-05T06:19:05"/>
        <d v="2016-02-17T16:44:54"/>
        <d v="2016-10-12T03:10:53"/>
        <d v="2013-08-07T05:03:18"/>
        <d v="2016-11-30T12:34:13"/>
        <d v="2014-11-01T12:08:08"/>
        <d v="2015-07-13T23:50:59"/>
        <d v="2017-01-10T09:52:15"/>
        <d v="2016-03-23T05:55:11"/>
        <d v="2015-07-13T08:14:23"/>
        <d v="2015-11-25T06:23:54"/>
        <d v="2015-03-31T21:46:37"/>
        <d v="2013-03-18T04:59:35"/>
        <d v="2014-08-21T04:37:02"/>
        <d v="2013-04-25T11:23:48"/>
        <d v="2015-02-08T22:32:54"/>
        <d v="2016-09-13T08:03:12"/>
        <d v="2013-02-10T18:54:10"/>
        <d v="2014-03-24T07:59:33"/>
        <d v="2013-12-03T14:01:27"/>
        <d v="2016-09-06T19:26:44"/>
        <d v="2014-03-21T13:18:37"/>
        <d v="2015-02-09T16:45:52"/>
        <d v="2014-09-29T07:46:42"/>
        <d v="2012-05-01T09:16:27"/>
        <d v="2016-09-18T23:53:27"/>
        <d v="2012-01-29T17:29:58"/>
        <d v="2012-05-15T15:42:48"/>
        <d v="2014-07-30T10:45:11"/>
        <d v="2012-05-15T07:33:17"/>
        <d v="2016-08-03T09:03:22"/>
        <d v="2015-03-05T11:10:37"/>
        <d v="2012-06-18T13:35:45"/>
        <d v="2014-04-18T13:17:22"/>
        <d v="2011-11-08T10:21:44"/>
        <d v="2012-07-27T13:37:03"/>
        <d v="2014-08-12T07:15:51"/>
        <d v="2015-03-09T10:58:47"/>
        <d v="2013-12-12T13:36:41"/>
        <d v="2016-07-22T07:45:32"/>
        <d v="2016-09-26T02:36:23"/>
        <d v="2016-06-03T00:47:46"/>
        <d v="2013-05-21T03:04:18"/>
        <d v="2012-12-03T17:31:33"/>
        <d v="2012-01-18T16:53:15"/>
        <d v="2013-04-09T05:54:44"/>
        <d v="2012-04-30T23:00:31"/>
        <d v="2012-10-12T05:53:48"/>
        <d v="2011-07-12T08:01:58"/>
        <d v="2015-06-17T15:00:50"/>
        <d v="2012-02-28T06:45:23"/>
        <d v="2014-04-16T11:49:50"/>
        <d v="2014-02-16T08:55:30"/>
        <d v="2012-12-14T04:45:40"/>
        <d v="2013-09-20T12:51:34"/>
        <d v="2016-04-14T12:45:21"/>
        <d v="2013-02-05T19:02:08"/>
        <d v="2011-11-15T16:19:14"/>
        <d v="2015-05-11T23:07:56"/>
        <d v="2015-06-17T08:03:24"/>
        <d v="2014-07-26T15:28:26"/>
        <d v="2015-10-23T06:03:41"/>
        <d v="2017-02-08T02:44:48"/>
        <d v="2015-01-14T14:35:54"/>
        <d v="2015-01-22T14:11:58"/>
        <d v="2015-04-09T04:50:46"/>
        <d v="2014-10-08T10:54:03"/>
        <d v="2016-07-06T20:32:47"/>
        <d v="2014-06-25T05:39:40"/>
        <d v="2014-06-17T20:45:52"/>
        <d v="2016-06-29T08:50:43"/>
        <d v="2015-02-20T16:18:54"/>
        <d v="2015-01-12T14:31:43"/>
        <d v="2016-08-09T13:35:59"/>
        <d v="2015-06-27T21:32:39"/>
        <d v="2015-06-21T02:03:25"/>
        <d v="2016-02-16T08:35:59"/>
        <d v="2014-05-21T04:37:21"/>
        <d v="2014-06-05T04:40:28"/>
        <d v="2014-06-08T14:34:00"/>
        <d v="2015-07-16T08:12:01"/>
        <d v="2016-05-16T22:21:10"/>
        <d v="2014-11-05T05:16:06"/>
        <d v="2014-09-17T21:50:09"/>
        <d v="2015-07-07T07:31:47"/>
        <d v="2015-06-02T17:34:36"/>
        <d v="2014-08-30T02:53:10"/>
        <d v="2015-07-28T04:07:53"/>
        <d v="2015-06-29T22:24:50"/>
        <d v="2015-05-30T12:57:18"/>
        <d v="2015-07-23T12:18:55"/>
        <d v="2016-03-22T03:55:25"/>
        <d v="2014-04-29T19:21:04"/>
        <d v="2015-01-24T03:55:03"/>
        <d v="2015-02-19T09:51:38"/>
        <d v="2016-11-19T09:49:21"/>
        <d v="2015-04-09T01:35:15"/>
        <d v="2016-07-08T10:38:29"/>
        <d v="2015-07-03T03:13:12"/>
        <d v="2015-01-19T07:14:22"/>
        <d v="2015-09-03T06:21:26"/>
        <d v="2015-05-15T04:36:49"/>
        <d v="2016-02-01T06:39:49"/>
        <d v="2014-08-24T14:08:55"/>
        <d v="2015-02-25T08:24:52"/>
        <d v="2015-03-03T16:16:46"/>
        <d v="2015-05-11T22:29:56"/>
        <d v="2015-11-04T11:01:26"/>
        <d v="2015-06-15T16:50:12"/>
        <d v="2016-05-04T08:24:26"/>
        <d v="2015-09-06T22:21:09"/>
        <d v="2016-05-05T02:25:18"/>
        <d v="2014-04-29T12:09:08"/>
        <d v="2015-06-16T11:47:50"/>
        <d v="2014-10-26T09:01:34"/>
        <d v="2015-09-20T19:03:53"/>
        <d v="2015-01-15T15:02:10"/>
        <d v="2015-11-05T08:53:37"/>
        <d v="2017-01-10T22:16:58"/>
        <d v="2015-10-30T13:48:04"/>
        <d v="2014-07-22T06:34:56"/>
        <d v="2014-08-01T21:45:54"/>
        <d v="2015-02-24T16:51:19"/>
        <d v="2015-10-14T09:44:57"/>
        <d v="2014-05-25T14:51:35"/>
        <d v="2016-05-02T09:42:30"/>
        <d v="2016-12-05T05:06:20"/>
        <d v="2015-04-08T16:23:53"/>
        <d v="2015-04-14T08:36:34"/>
        <d v="2016-03-24T11:21:05"/>
        <d v="2015-04-29T07:34:19"/>
        <d v="2016-03-24T02:16:40"/>
        <d v="2014-08-06T16:10:11"/>
        <d v="2016-01-20T16:03:49"/>
        <d v="2014-05-21T17:05:03"/>
        <d v="2014-07-15T20:34:57"/>
        <d v="2015-04-17T09:11:59"/>
        <d v="2015-12-31T16:11:11"/>
        <d v="2015-06-09T16:54:07"/>
        <d v="2016-12-22T14:04:55"/>
        <d v="2014-11-11T05:04:55"/>
        <d v="2015-08-17T00:41:44"/>
        <d v="2016-04-20T11:12:56"/>
        <d v="2015-09-10T06:10:48"/>
        <d v="2014-05-25T10:57:09"/>
        <d v="2014-07-11T08:12:03"/>
        <d v="2015-06-17T06:43:27"/>
        <d v="2014-11-06T18:44:19"/>
        <d v="2016-09-14T14:55:21"/>
        <d v="2016-06-09T20:41:12"/>
        <d v="2016-09-05T11:50:54"/>
        <d v="2016-06-19T06:14:41"/>
        <d v="2014-04-16T20:32:45"/>
        <d v="2014-12-01T09:43:33"/>
        <d v="2015-04-20T18:47:18"/>
        <d v="2014-12-29T11:37:11"/>
        <d v="2016-12-18T12:16:26"/>
        <d v="2016-04-04T19:04:53"/>
        <d v="2015-06-16T09:51:19"/>
        <d v="2016-10-29T14:55:24"/>
        <d v="2015-05-04T06:46:35"/>
        <d v="2015-12-21T09:24:21"/>
        <d v="2015-07-07T13:44:12"/>
        <d v="2014-10-04T06:20:36"/>
        <d v="2016-04-01T06:18:38"/>
        <d v="2016-01-01T13:40:37"/>
        <d v="2014-11-05T09:27:15"/>
        <d v="2015-02-11T17:50:01"/>
        <d v="2015-09-14T07:11:24"/>
        <d v="2014-12-12T02:15:24"/>
        <d v="2014-10-10T04:50:40"/>
        <d v="2014-07-30T12:43:05"/>
        <d v="2014-07-11T09:49:52"/>
        <d v="2016-02-15T13:12:08"/>
        <d v="2014-08-18T09:08:24"/>
        <d v="2014-11-10T10:33:15"/>
        <d v="2015-02-02T15:40:15"/>
        <d v="2014-06-21T05:19:52"/>
        <d v="2016-11-27T13:48:41"/>
        <d v="2015-09-11T07:30:58"/>
        <d v="2015-10-01T07:57:33"/>
        <d v="2016-05-24T17:52:38"/>
        <d v="2014-07-09T21:37:12"/>
        <d v="2014-12-09T13:42:19"/>
        <d v="2015-07-25T02:33:16"/>
        <d v="2015-07-10T20:00:18"/>
        <d v="2014-10-28T15:13:51"/>
        <d v="2016-08-23T17:21:53"/>
        <d v="2015-07-14T07:34:26"/>
        <d v="2016-03-15T13:03:57"/>
        <d v="2016-05-09T09:33:39"/>
        <d v="2014-10-16T22:23:21"/>
        <d v="2015-04-13T12:11:27"/>
        <d v="2015-05-18T10:27:06"/>
        <d v="2015-12-15T19:09:34"/>
        <d v="2014-07-08T14:08:59"/>
        <d v="2015-01-13T13:46:34"/>
        <d v="2016-02-15T01:33:10"/>
        <d v="2014-04-26T03:26:29"/>
        <d v="2015-08-28T21:37:27"/>
        <d v="2015-10-01T07:06:47"/>
        <d v="2014-07-06T06:52:09"/>
        <d v="2015-02-23T11:01:10"/>
        <d v="2014-08-26T13:16:44"/>
        <d v="2015-04-03T12:58:47"/>
        <d v="2015-01-08T19:39:39"/>
        <d v="2015-04-09T05:21:50"/>
        <d v="2014-08-12T06:01:08"/>
        <d v="2015-02-09T10:22:59"/>
        <d v="2014-06-16T08:03:49"/>
        <d v="2016-02-03T15:57:26"/>
        <d v="2014-04-25T05:32:38"/>
        <d v="2015-04-07T06:01:04"/>
        <d v="2014-08-20T22:59:23"/>
        <d v="2015-01-20T19:57:17"/>
        <d v="2016-05-05T14:57:33"/>
        <d v="2014-05-16T07:16:04"/>
        <d v="2016-07-02T06:00:08"/>
        <d v="2014-09-30T07:37:03"/>
        <d v="2014-06-13T02:58:33"/>
        <d v="2014-12-31T08:53:34"/>
        <d v="2014-07-25T11:25:12"/>
        <d v="2014-12-09T10:33:38"/>
        <d v="2015-01-30T15:02:35"/>
        <d v="2015-11-26T11:17:39"/>
        <d v="2015-03-13T19:06:20"/>
        <d v="2015-05-08T13:56:38"/>
        <d v="2015-04-23T19:21:00"/>
        <d v="2016-07-16T04:44:52"/>
        <d v="2016-10-06T05:29:27"/>
        <d v="2015-04-03T07:34:53"/>
        <d v="2015-10-20T11:45:17"/>
        <d v="2015-12-24T00:45:52"/>
        <d v="2014-08-21T11:16:13"/>
        <d v="2016-09-15T08:33:59"/>
        <d v="2015-09-08T11:00:21"/>
        <d v="2017-02-24T06:00:03"/>
        <d v="2015-05-17T09:47:29"/>
        <d v="2016-04-04T15:00:50"/>
        <d v="2015-01-26T16:16:12"/>
        <d v="2016-03-09T10:41:57"/>
        <d v="2016-05-07T16:12:05"/>
        <d v="2014-08-12T10:10:23"/>
        <d v="2015-02-25T21:05:59"/>
        <d v="2015-01-31T21:51:46"/>
        <d v="2015-06-02T03:17:04"/>
        <d v="2014-07-07T13:50:19"/>
        <d v="2015-06-07T09:30:33"/>
        <d v="2015-08-17T09:43:32"/>
        <d v="2015-02-06T20:44:52"/>
        <d v="2016-08-03T04:34:20"/>
        <d v="2015-04-03T10:52:33"/>
        <d v="2014-06-18T08:04:11"/>
        <d v="2014-08-01T07:47:58"/>
        <d v="2016-11-19T18:38:40"/>
        <d v="2015-12-03T11:38:28"/>
        <d v="2014-08-28T17:27:51"/>
        <d v="2014-10-29T08:24:46"/>
        <d v="2016-02-25T09:32:10"/>
        <d v="2015-01-22T13:08:54"/>
        <d v="2014-10-10T07:22:27"/>
        <d v="2014-12-20T11:47:03"/>
        <d v="2015-08-03T13:58:50"/>
        <d v="2015-08-09T05:25:56"/>
        <d v="2016-01-12T08:29:03"/>
        <d v="2014-09-12T07:10:36"/>
        <d v="2016-07-24T22:41:21"/>
        <d v="2016-10-11T15:22:08"/>
        <d v="2016-03-02T04:00:06"/>
        <d v="2016-09-13T23:22:31"/>
        <d v="2016-05-21T00:41:21"/>
        <d v="2015-11-28T16:29:22"/>
        <d v="2015-12-03T05:47:00"/>
        <d v="2017-01-05T12:05:30"/>
        <d v="2016-09-09T10:25:10"/>
        <d v="2016-01-21T12:07:47"/>
        <d v="2014-09-03T03:29:32"/>
        <d v="2016-12-20T07:57:51"/>
        <d v="2015-03-27T13:54:00"/>
        <d v="2017-02-09T09:36:33"/>
        <d v="2014-05-18T20:38:49"/>
        <d v="2017-02-14T09:46:00"/>
        <d v="2017-01-17T11:51:10"/>
        <d v="2016-06-13T13:29:42"/>
        <d v="2012-11-26T12:04:12"/>
        <d v="2016-01-29T12:22:56"/>
        <d v="2014-10-16T13:08:44"/>
        <d v="2014-09-06T08:11:45"/>
        <d v="2014-11-14T10:09:51"/>
        <d v="2015-04-03T21:11:23"/>
        <d v="2015-12-21T21:05:19"/>
        <d v="2014-10-27T05:40:40"/>
        <d v="2014-12-23T11:58:39"/>
        <d v="2015-11-26T03:15:16"/>
        <d v="2015-01-20T08:52:10"/>
        <d v="2015-05-22T12:04:09"/>
        <d v="2014-10-07T18:58:00"/>
        <d v="2014-05-26T09:27:18"/>
        <d v="2014-05-19T05:09:12"/>
        <d v="2014-07-21T12:24:03"/>
        <d v="2015-06-07T23:09:36"/>
        <d v="2014-04-29T12:00:20"/>
        <d v="2015-06-15T12:18:53"/>
        <d v="2016-10-17T06:51:09"/>
        <d v="2016-07-13T14:53:29"/>
        <d v="2015-04-27T08:13:06"/>
        <d v="2012-09-06T15:51:15"/>
        <d v="2014-05-02T04:13:33"/>
        <d v="2017-02-17T03:01:32"/>
        <d v="2015-02-18T08:54:11"/>
        <d v="2016-07-15T22:20:25"/>
        <d v="2014-10-20T09:00:47"/>
        <d v="2015-08-17T09:56:11"/>
        <d v="2016-08-15T13:10:47"/>
        <d v="2015-08-11T17:04:19"/>
        <d v="2016-07-18T18:38:45"/>
        <d v="2016-10-01T04:50:55"/>
        <d v="2013-04-04T05:26:49"/>
        <d v="2013-07-11T10:50:44"/>
        <d v="2010-07-19T13:26:13"/>
        <d v="2016-01-03T22:03:17"/>
        <d v="2013-12-02T11:03:58"/>
        <d v="2015-06-22T11:00:21"/>
        <d v="2015-12-21T12:50:48"/>
        <d v="2015-09-06T08:30:47"/>
        <d v="2015-03-19T17:41:39"/>
        <d v="2016-01-18T09:26:38"/>
        <d v="2014-07-22T19:44:15"/>
        <d v="2014-08-11T11:16:26"/>
        <d v="2016-03-14T15:44:14"/>
        <d v="2014-12-02T13:37:42"/>
        <d v="2015-05-14T16:20:55"/>
        <d v="2016-04-04T20:02:40"/>
        <d v="2017-01-09T01:59:05"/>
        <d v="2015-04-28T08:04:54"/>
        <d v="2014-08-11T10:16:53"/>
        <d v="2015-01-23T11:59:14"/>
        <d v="2014-11-10T14:59:50"/>
        <d v="2014-07-31T07:16:24"/>
        <d v="2016-03-04T07:36:51"/>
        <d v="2016-03-31T00:59:00"/>
        <d v="2014-07-09T14:27:26"/>
        <d v="2015-08-28T22:35:34"/>
        <d v="2014-07-14T10:49:08"/>
        <d v="2015-09-01T04:51:32"/>
        <d v="2016-09-17T14:08:58"/>
        <d v="2015-10-21T19:07:26"/>
        <d v="2014-07-04T17:19:32"/>
        <d v="2016-06-09T21:28:57"/>
        <d v="2015-08-10T14:31:19"/>
        <d v="2015-09-16T08:35:52"/>
        <d v="2014-11-14T12:00:34"/>
        <d v="2016-11-16T09:36:09"/>
        <d v="2015-04-03T09:34:41"/>
        <d v="2016-10-15T08:34:22"/>
        <d v="2015-04-17T08:25:00"/>
        <d v="2016-02-09T05:42:39"/>
        <d v="2016-06-29T18:27:20"/>
        <d v="2015-08-10T07:38:43"/>
        <d v="2017-01-31T14:57:58"/>
        <d v="2015-01-26T19:19:55"/>
        <d v="2015-02-20T09:07:15"/>
        <d v="2014-10-27T16:40:44"/>
        <d v="2015-08-20T20:21:31"/>
        <d v="2015-10-16T14:09:06"/>
        <d v="2014-08-02T05:31:18"/>
        <d v="2015-04-06T09:22:11"/>
        <d v="2015-08-30T13:12:39"/>
        <d v="2015-06-18T08:05:59"/>
        <d v="2016-10-21T19:36:30"/>
        <d v="2014-12-08T05:44:07"/>
        <d v="2016-06-07T05:01:23"/>
        <d v="2015-03-02T11:39:05"/>
        <d v="2016-07-15T14:45:43"/>
        <d v="2015-09-08T06:51:52"/>
        <d v="2014-05-01T13:49:01"/>
        <d v="2015-07-22T11:05:56"/>
        <d v="2016-06-01T16:36:20"/>
        <d v="2015-04-20T11:48:46"/>
        <d v="2016-09-16T04:05:01"/>
        <d v="2015-12-21T11:00:49"/>
        <d v="2016-01-12T20:33:11"/>
        <d v="2014-09-20T06:56:15"/>
        <d v="2015-06-16T01:12:17"/>
        <d v="2016-07-04T00:10:18"/>
        <d v="2015-04-12T19:45:06"/>
        <d v="2015-01-02T13:48:31"/>
        <d v="2014-08-25T09:15:16"/>
        <d v="2015-08-25T02:17:56"/>
        <d v="2015-05-04T11:32:31"/>
        <d v="2015-02-27T08:19:54"/>
        <d v="2014-07-23T19:00:10"/>
        <d v="2017-01-09T16:45:19"/>
        <d v="2014-09-03T06:17:00"/>
        <d v="2016-09-01T18:55:34"/>
        <d v="2015-03-18T09:33:02"/>
        <d v="2014-07-23T07:10:50"/>
        <d v="2016-05-06T02:43:47"/>
        <d v="2015-03-18T04:22:05"/>
        <d v="2016-05-19T00:59:20"/>
        <d v="2016-06-13T07:35:23"/>
        <d v="2015-02-24T17:05:32"/>
        <d v="2016-03-06T14:36:36"/>
        <d v="2014-07-28T08:18:55"/>
        <d v="2016-11-04T14:22:12"/>
        <d v="2016-06-09T15:49:58"/>
        <d v="2014-12-04T10:43:21"/>
        <d v="2015-12-07T20:57:52"/>
        <d v="2016-02-26T16:26:02"/>
        <d v="2015-01-30T12:33:49"/>
        <d v="2017-02-14T11:49:01"/>
        <d v="2017-03-09T12:13:39"/>
        <d v="2017-03-14T07:21:56"/>
        <d v="2017-03-09T05:54:05"/>
        <d v="2017-02-20T00:24:20"/>
        <d v="2017-02-22T05:33:54"/>
        <d v="2017-03-06T09:16:59"/>
        <d v="2017-03-12T19:38:41"/>
        <d v="2017-02-23T03:05:54"/>
        <d v="2017-03-13T13:14:29"/>
        <d v="2017-03-15T07:30:07"/>
        <d v="2017-02-18T22:29:20"/>
        <d v="2017-03-08T09:15:03"/>
        <d v="2017-03-06T10:04:48"/>
        <d v="2017-02-17T04:18:59"/>
        <d v="2017-03-14T00:35:56"/>
        <d v="2017-03-02T04:55:07"/>
        <d v="2017-01-26T16:58:54"/>
        <d v="2017-03-02T08:22:46"/>
        <d v="2014-09-27T15:15:55"/>
        <d v="2014-09-09T07:58:04"/>
        <d v="2012-11-12T16:25:00"/>
        <d v="2010-10-26T22:20:03"/>
        <d v="2014-08-11T12:09:34"/>
        <d v="2013-10-03T12:49:27"/>
        <d v="2011-03-30T19:42:17"/>
        <d v="2012-03-02T13:00:58"/>
        <d v="2012-11-20T03:58:45"/>
        <d v="2012-04-27T14:52:24"/>
        <d v="2014-07-09T10:55:05"/>
        <d v="2013-06-22T12:09:12"/>
        <d v="2011-12-06T17:36:01"/>
        <d v="2014-07-20T22:21:27"/>
        <d v="2014-09-15T04:52:02"/>
        <d v="2014-06-09T08:27:42"/>
        <d v="2014-05-16T10:05:25"/>
        <d v="2014-05-07T11:20:15"/>
        <d v="2011-04-10T19:49:20"/>
        <d v="2014-10-28T08:35:53"/>
        <d v="2014-07-18T20:13:01"/>
        <d v="2014-05-12T18:32:33"/>
        <d v="2013-11-13T09:42:41"/>
        <d v="2014-05-29T17:55:44"/>
        <d v="2016-04-06T06:35:58"/>
        <d v="2012-01-15T09:31:08"/>
        <d v="2014-08-27T13:04:52"/>
        <d v="2014-08-11T12:45:08"/>
        <d v="2010-12-19T13:17:07"/>
        <d v="2013-07-22T14:20:31"/>
        <d v="2014-05-22T08:00:09"/>
        <d v="2014-06-16T06:31:15"/>
        <d v="2013-04-11T08:51:11"/>
        <d v="2014-05-21T01:54:09"/>
        <d v="2014-05-19T23:26:27"/>
        <d v="2011-12-06T14:47:01"/>
        <d v="2013-08-05T11:04:29"/>
        <d v="2014-06-01T15:50:31"/>
        <d v="2014-07-09T15:27:21"/>
        <d v="2014-08-17T14:10:38"/>
        <d v="2014-07-15T07:59:33"/>
        <d v="2015-05-20T01:58:22"/>
        <d v="2015-04-24T00:18:52"/>
        <d v="2016-11-08T19:37:55"/>
        <d v="2016-06-17T10:07:49"/>
        <d v="2015-01-14T14:34:19"/>
        <d v="2015-01-06T15:14:16"/>
        <d v="2015-06-26T17:29:58"/>
        <d v="2015-01-13T06:15:42"/>
        <d v="2015-06-02T06:21:15"/>
        <d v="2015-01-05T03:50:18"/>
        <d v="2015-01-09T02:11:17"/>
        <d v="2014-08-07T10:16:58"/>
        <d v="2016-03-30T23:41:41"/>
        <d v="2014-08-10T10:24:37"/>
        <d v="2015-10-16T12:29:06"/>
        <d v="2015-08-26T15:43:42"/>
        <d v="2015-06-17T08:27:59"/>
        <d v="2015-04-01T00:59:32"/>
        <d v="2015-08-19T22:37:31"/>
        <d v="2015-02-21T22:40:07"/>
        <d v="2014-07-07T06:31:17"/>
        <d v="2014-05-19T07:17:38"/>
        <d v="2012-04-14T14:28:39"/>
        <d v="2014-07-14T06:04:40"/>
        <d v="2014-07-09T11:05:51"/>
        <d v="2015-06-16T10:19:19"/>
        <d v="2015-11-29T11:01:13"/>
        <d v="2015-08-03T07:57:51"/>
        <d v="2015-06-10T03:06:11"/>
        <d v="2016-10-05T05:06:24"/>
        <d v="2014-11-27T16:03:06"/>
        <d v="2015-02-15T15:35:47"/>
        <d v="2017-02-06T12:00:04"/>
        <d v="2015-05-31T08:43:23"/>
        <d v="2015-09-23T05:58:17"/>
        <d v="2015-07-21T12:02:56"/>
        <d v="2016-11-23T12:25:13"/>
        <d v="2016-05-13T05:25:38"/>
        <d v="2015-09-30T06:00:12"/>
        <d v="2016-12-18T13:10:36"/>
        <d v="2015-11-15T09:01:24"/>
        <d v="2014-10-20T22:59:58"/>
        <d v="2014-09-15T20:02:06"/>
        <d v="2016-03-17T14:39:07"/>
        <d v="2016-04-03T11:31:57"/>
        <d v="2017-01-31T11:19:15"/>
        <d v="2016-12-30T10:56:48"/>
        <d v="2016-06-01T00:20:51"/>
        <d v="2016-11-28T14:00:33"/>
        <d v="2015-09-05T03:23:04"/>
        <d v="2015-06-01T04:14:58"/>
        <d v="2015-09-30T18:08:13"/>
        <d v="2017-01-19T08:39:08"/>
        <d v="2014-09-10T23:47:50"/>
        <d v="2014-08-20T10:08:12"/>
        <d v="2015-09-14T18:19:22"/>
        <d v="2016-11-01T08:39:42"/>
        <d v="2015-05-11T06:24:18"/>
        <d v="2015-08-14T03:20:00"/>
        <d v="2015-06-12T02:25:12"/>
        <d v="2015-03-05T13:19:17"/>
        <d v="2015-05-21T09:55:14"/>
        <d v="2014-10-06T09:48:44"/>
        <d v="2015-05-22T09:32:46"/>
        <d v="2016-08-08T03:20:40"/>
        <d v="2016-08-20T05:50:28"/>
        <d v="2015-02-23T18:03:29"/>
        <d v="2014-09-07T10:26:15"/>
        <d v="2015-05-20T05:46:17"/>
        <d v="2017-01-23T05:25:52"/>
        <d v="2014-12-09T13:17:41"/>
        <d v="2016-09-01T10:15:45"/>
        <d v="2015-10-26T08:08:38"/>
        <d v="2015-06-16T09:24:36"/>
        <d v="2014-11-20T23:34:22"/>
        <d v="2015-10-07T04:23:08"/>
        <d v="2015-01-12T11:12:18"/>
        <d v="2015-11-03T09:05:15"/>
        <d v="2015-05-12T04:52:02"/>
        <d v="2015-06-17T10:11:00"/>
        <d v="2016-08-08T13:42:08"/>
        <d v="2015-05-13T01:29:57"/>
        <d v="2015-06-12T04:47:45"/>
        <d v="2014-10-03T02:29:35"/>
        <d v="2015-10-07T04:00:09"/>
        <d v="2016-08-29T11:14:02"/>
        <d v="2016-01-31T08:54:32"/>
        <d v="2015-01-13T13:07:51"/>
        <d v="2016-02-26T14:47:59"/>
        <d v="2014-10-19T08:23:26"/>
        <d v="2015-04-30T12:21:43"/>
        <d v="2016-03-01T18:27:39"/>
        <d v="2015-04-27T10:09:58"/>
        <d v="2015-08-02T16:28:25"/>
        <d v="2016-03-15T20:39:48"/>
        <d v="2016-01-10T09:51:38"/>
        <d v="2016-01-11T13:14:13"/>
        <d v="2017-01-27T14:37:06"/>
        <d v="2016-07-16T12:09:42"/>
        <d v="2015-11-03T10:00:28"/>
        <d v="2016-05-15T10:35:15"/>
        <d v="2017-01-23T00:50:02"/>
        <d v="2017-02-09T04:21:31"/>
        <d v="2015-08-16T08:51:40"/>
        <d v="2015-10-05T10:29:08"/>
        <d v="2017-02-02T02:12:32"/>
        <d v="2015-05-17T04:59:14"/>
        <d v="2016-08-27T02:37:09"/>
        <d v="2015-11-01T10:09:32"/>
        <d v="2015-07-08T10:30:56"/>
        <d v="2015-08-23T14:59:28"/>
        <d v="2015-09-14T14:01:03"/>
        <d v="2015-04-08T09:51:02"/>
        <d v="2016-06-17T09:39:36"/>
        <d v="2016-11-07T00:26:16"/>
        <d v="2015-02-21T07:38:04"/>
        <d v="2016-11-22T06:59:12"/>
        <d v="2015-07-01T12:32:28"/>
        <d v="2016-05-02T21:15:42"/>
        <d v="2016-04-14T17:22:19"/>
        <d v="2016-03-23T13:02:45"/>
        <d v="2016-09-15T07:36:18"/>
        <d v="2015-09-06T14:17:05"/>
        <d v="2015-09-16T23:00:10"/>
        <d v="2016-10-21T11:25:46"/>
        <d v="2016-01-12T21:51:57"/>
        <d v="2015-04-10T22:25:11"/>
        <d v="2016-04-05T23:17:21"/>
        <d v="2014-07-06T12:54:35"/>
        <d v="2016-05-08T16:57:04"/>
        <d v="2016-03-01T23:14:53"/>
        <d v="2014-12-17T06:03:06"/>
        <d v="2016-05-22T17:05:57"/>
        <d v="2014-10-01T18:24:25"/>
        <d v="2016-05-30T16:14:56"/>
        <d v="2016-08-26T00:46:48"/>
        <d v="2016-05-22T05:59:50"/>
        <d v="2015-03-01T10:51:17"/>
        <d v="2015-02-06T09:08:25"/>
        <d v="2016-04-08T00:59:26"/>
        <d v="2014-07-02T05:48:03"/>
        <d v="2014-07-16T23:45:08"/>
        <d v="2015-03-02T13:17:48"/>
        <d v="2015-09-01T08:44:46"/>
        <d v="2014-06-19T12:38:50"/>
        <d v="2015-05-24T08:14:40"/>
        <d v="2015-06-30T04:30:22"/>
        <d v="2014-07-07T08:10:46"/>
        <d v="2016-03-08T01:34:06"/>
        <d v="2014-09-18T22:46:07"/>
        <d v="2017-02-03T05:48:00"/>
        <d v="2016-06-28T07:58:38"/>
        <d v="2016-11-11T15:22:34"/>
        <d v="2016-05-20T11:10:21"/>
        <d v="2015-02-26T23:06:50"/>
        <d v="2016-03-23T13:59:44"/>
        <d v="2014-07-30T20:48:13"/>
        <d v="2015-02-17T18:32:48"/>
        <d v="2015-02-18T16:35:10"/>
        <d v="2016-04-24T05:14:14"/>
        <d v="2016-04-06T05:24:40"/>
        <d v="2016-05-22T18:39:32"/>
        <d v="2015-10-25T08:50:11"/>
        <d v="2014-06-16T01:29:25"/>
        <d v="2016-05-05T15:49:38"/>
        <d v="2016-04-19T02:22:30"/>
        <d v="2015-09-23T09:26:46"/>
        <d v="2016-04-29T06:52:07"/>
        <d v="2016-06-15T11:34:32"/>
        <d v="2014-07-02T02:01:50"/>
        <d v="2014-10-19T23:27:59"/>
        <d v="2017-01-10T17:22:14"/>
        <d v="2016-11-22T17:59:03"/>
        <d v="2014-08-14T16:36:30"/>
        <d v="2015-02-20T18:11:57"/>
        <d v="2014-07-31T10:30:45"/>
        <d v="2016-02-22T15:27:29"/>
        <d v="2015-11-12T18:26:32"/>
        <d v="2015-04-12T17:37:17"/>
        <d v="2015-07-07T14:24:54"/>
        <d v="2014-11-25T20:47:39"/>
        <d v="2016-11-15T16:59:40"/>
        <d v="2016-11-16T00:01:25"/>
        <d v="2015-11-04T12:59:25"/>
        <d v="2014-08-04T05:09:16"/>
        <d v="2015-06-24T12:30:40"/>
        <d v="2015-09-28T09:33:36"/>
        <d v="2014-05-06T06:39:33"/>
        <d v="2015-02-24T08:49:54"/>
        <d v="2015-02-18T09:34:59"/>
        <d v="2014-08-07T00:31:46"/>
        <d v="2015-08-09T04:20:00"/>
        <d v="2014-10-25T14:52:58"/>
        <d v="2015-02-08T20:26:23"/>
        <d v="2016-07-08T02:20:56"/>
        <d v="2016-06-03T10:47:00"/>
        <d v="2015-10-14T18:06:08"/>
        <d v="2014-11-10T12:49:12"/>
        <d v="2014-11-03T07:28:26"/>
        <d v="2014-11-04T10:18:08"/>
        <d v="2015-05-19T03:04:01"/>
        <d v="2016-05-04T05:31:22"/>
        <d v="2014-06-25T10:35:45"/>
        <d v="2014-07-10T05:05:48"/>
        <d v="2016-03-17T12:17:35"/>
        <d v="2014-10-11T14:07:10"/>
        <d v="2014-06-27T06:17:25"/>
        <d v="2015-05-16T09:05:44"/>
        <d v="2014-05-05T02:43:09"/>
        <d v="2016-01-09T03:28:49"/>
        <d v="2014-10-29T10:02:56"/>
        <d v="2015-01-22T14:05:25"/>
        <d v="2014-07-14T14:53:34"/>
        <d v="2015-07-08T09:22:26"/>
        <d v="2015-10-13T06:50:43"/>
        <d v="2015-05-26T03:05:24"/>
        <d v="2015-05-28T04:05:02"/>
        <d v="2016-02-09T16:24:46"/>
        <d v="2014-06-01T03:49:36"/>
        <d v="2014-06-06T02:08:09"/>
        <d v="2014-06-18T15:48:24"/>
        <d v="2016-06-23T11:32:38"/>
        <d v="2016-05-09T16:59:50"/>
        <d v="2015-09-17T16:32:52"/>
        <d v="2014-08-28T15:01:02"/>
        <d v="2015-02-18T09:35:38"/>
        <d v="2016-11-01T11:58:45"/>
        <d v="2016-04-06T19:27:36"/>
        <d v="2015-03-26T01:54:05"/>
        <d v="2014-09-12T13:55:48"/>
        <d v="2014-04-23T12:01:47"/>
        <d v="2016-03-19T11:43:05"/>
        <d v="2016-02-04T18:10:02"/>
        <d v="2015-02-02T10:59:23"/>
        <d v="2015-11-15T05:29:36"/>
        <d v="2015-03-25T13:52:21"/>
        <d v="2015-01-14T08:14:44"/>
        <d v="2014-09-02T06:48:56"/>
        <d v="2014-09-01T17:21:43"/>
        <d v="2014-06-02T07:29:12"/>
        <d v="2015-02-03T09:17:27"/>
        <d v="2016-10-18T16:31:01"/>
        <d v="2014-06-30T14:41:41"/>
        <d v="2014-07-19T09:32:33"/>
        <d v="2016-01-11T05:56:54"/>
        <d v="2014-05-16T17:30:55"/>
        <d v="2014-06-10T01:07:49"/>
        <d v="2016-07-21T06:48:13"/>
        <d v="2014-07-31T04:59:53"/>
        <d v="2015-07-20T09:03:40"/>
        <d v="2015-04-06T14:16:07"/>
        <d v="2016-01-05T13:52:10"/>
        <d v="2014-06-18T18:57:08"/>
        <d v="2015-10-17T02:18:41"/>
        <d v="2015-04-30T12:11:12"/>
        <d v="2014-08-10T04:35:46"/>
        <d v="2016-05-30T22:59:46"/>
        <d v="2015-09-25T04:43:56"/>
        <d v="2015-01-12T11:58:45"/>
        <d v="2016-02-02T13:20:12"/>
        <d v="2014-11-16T18:51:29"/>
        <d v="2016-06-10T17:15:38"/>
        <d v="2015-02-01T08:54:31"/>
        <d v="2015-03-25T09:22:07"/>
        <d v="2014-06-30T07:20:26"/>
        <d v="2016-06-14T15:29:16"/>
        <d v="2014-07-01T08:45:59"/>
        <d v="2016-09-13T10:00:27"/>
        <d v="2014-06-30T20:56:07"/>
        <d v="2015-01-12T08:57:37"/>
        <d v="2015-01-06T20:51:43"/>
        <d v="2016-04-20T03:31:00"/>
        <d v="2014-08-01T04:39:12"/>
        <d v="2016-09-30T07:11:19"/>
        <d v="2015-06-24T13:33:48"/>
        <d v="2016-08-30T14:03:05"/>
        <d v="2016-07-23T19:07:17"/>
        <d v="2015-07-15T07:01:12"/>
        <d v="2016-02-19T16:27:30"/>
        <d v="2015-02-18T08:07:12"/>
        <d v="2016-08-23T10:22:09"/>
        <d v="2016-03-29T07:24:05"/>
        <d v="2016-06-07T16:31:42"/>
        <d v="2014-07-21T11:41:30"/>
        <d v="2014-10-15T20:05:31"/>
        <d v="2015-02-27T12:01:36"/>
        <d v="2016-06-20T04:02:11"/>
        <d v="2014-10-06T13:08:24"/>
        <d v="2014-10-08T22:43:10"/>
        <d v="2015-05-04T09:40:43"/>
        <d v="2015-02-18T14:00:22"/>
        <d v="2014-05-22T12:31:20"/>
        <d v="2015-06-15T23:37:07"/>
        <d v="2014-12-15T21:56:28"/>
        <d v="2014-06-06T10:31:06"/>
        <d v="2014-06-03T08:03:01"/>
        <d v="2016-05-16T10:14:59"/>
        <d v="2016-01-03T08:38:00"/>
        <d v="2015-05-02T13:00:01"/>
        <d v="2015-05-25T14:34:12"/>
        <d v="2015-03-24T10:26:00"/>
        <d v="2014-04-24T07:15:31"/>
        <d v="2016-03-14T11:15:24"/>
        <d v="2015-04-26T21:59:44"/>
        <d v="2015-09-20T16:13:17"/>
        <d v="2014-07-28T12:47:16"/>
        <d v="2016-11-14T21:09:35"/>
        <d v="2014-10-03T10:18:29"/>
        <d v="2016-08-02T12:19:26"/>
        <d v="2016-05-21T09:48:24"/>
        <d v="2016-03-29T19:48:24"/>
        <d v="2015-05-07T16:52:05"/>
        <d v="2016-02-19T14:03:58"/>
        <d v="2015-08-17T10:19:55"/>
        <d v="2016-03-01T12:08:44"/>
        <d v="2016-06-24T03:28:48"/>
        <d v="2015-10-20T09:58:11"/>
        <d v="2014-05-01T14:27:25"/>
        <d v="2014-07-09T09:37:20"/>
        <d v="2016-05-01T14:08:57"/>
        <d v="2016-04-17T09:30:53"/>
        <d v="2014-11-07T12:37:46"/>
        <d v="2014-06-12T06:54:06"/>
        <d v="2014-10-15T12:58:15"/>
        <d v="2015-02-22T04:53:12"/>
        <d v="2014-05-21T18:18:32"/>
        <d v="2015-01-16T12:19:12"/>
        <d v="2015-05-01T10:32:51"/>
        <d v="2014-08-04T16:14:30"/>
        <d v="2014-06-04T11:37:14"/>
        <d v="2014-09-11T10:48:19"/>
        <d v="2015-02-02T06:22:30"/>
        <d v="2015-08-11T11:46:52"/>
        <d v="2014-08-30T00:40:20"/>
        <d v="2015-08-18T10:57:26"/>
        <d v="2016-07-30T01:32:28"/>
        <d v="2014-08-29T10:19:33"/>
        <d v="2015-07-29T08:41:46"/>
        <d v="2016-03-31T00:02:51"/>
        <d v="2015-06-11T16:33:25"/>
        <d v="2016-12-29T04:01:58"/>
        <d v="2015-06-22T10:16:58"/>
        <d v="2016-03-13T06:57:37"/>
        <d v="2016-05-31T07:42:14"/>
        <d v="2014-09-02T06:23:47"/>
        <d v="2015-10-12T10:16:07"/>
        <d v="2015-08-27T07:00:23"/>
        <d v="2015-09-01T07:21:50"/>
        <d v="2015-11-20T09:27:05"/>
        <d v="2014-10-11T00:30:16"/>
        <d v="2016-07-20T02:05:40"/>
        <d v="2016-08-18T10:08:42"/>
        <d v="2016-05-26T16:04:51"/>
        <d v="2015-08-06T09:31:15"/>
        <d v="2014-07-09T06:23:42"/>
        <d v="2015-05-26T10:07:39"/>
        <d v="2015-02-05T11:57:37"/>
        <d v="2015-03-12T11:22:39"/>
        <d v="2015-03-10T07:51:24"/>
        <d v="2016-04-19T17:53:21"/>
        <d v="2016-02-11T14:36:54"/>
        <d v="2015-08-07T01:27:53"/>
        <d v="2016-04-02T13:26:38"/>
        <d v="2014-04-24T04:22:50"/>
        <d v="2014-05-29T06:05:24"/>
        <d v="2015-07-10T16:41:20"/>
        <d v="2015-01-11T17:12:39"/>
        <d v="2016-10-18T02:36:34"/>
        <d v="2014-06-18T07:35:24"/>
        <d v="2014-03-31T22:38:31"/>
        <d v="2015-05-15T11:36:15"/>
        <d v="2015-07-08T18:18:28"/>
        <d v="2015-04-21T13:21:06"/>
        <d v="2015-07-18T08:19:38"/>
        <d v="2016-03-04T10:17:07"/>
        <d v="2016-07-04T08:07:36"/>
        <d v="2015-08-20T06:57:29"/>
        <d v="2014-12-01T09:50:08"/>
        <d v="2014-12-24T04:11:23"/>
        <d v="2015-05-11T11:27:24"/>
        <d v="2014-08-18T09:46:34"/>
        <d v="2014-12-09T08:31:36"/>
        <d v="2014-12-02T23:58:03"/>
        <d v="2014-09-30T12:36:53"/>
        <d v="2015-05-22T05:41:22"/>
        <d v="2014-10-09T01:00:46"/>
        <d v="2014-10-14T14:37:28"/>
        <d v="2016-07-10T10:48:47"/>
        <d v="2016-10-06T05:10:54"/>
        <d v="2015-03-30T10:53:03"/>
        <d v="2016-03-31T09:36:17"/>
        <d v="2016-03-01T10:17:36"/>
        <d v="2015-01-21T20:13:42"/>
        <d v="2014-07-16T03:18:30"/>
        <d v="2016-03-21T18:18:02"/>
        <d v="2016-02-18T02:13:25"/>
        <d v="2015-06-12T23:35:44"/>
        <d v="2014-11-21T09:11:30"/>
        <d v="2016-07-25T08:44:30"/>
        <d v="2016-05-13T04:57:34"/>
        <d v="2015-04-07T11:53:30"/>
        <d v="2015-05-01T07:32:27"/>
        <d v="2014-09-20T00:00:34"/>
        <d v="2014-12-30T14:45:44"/>
        <d v="2014-12-15T11:55:07"/>
        <d v="2014-12-01T13:33:59"/>
        <d v="2016-08-09T17:36:22"/>
        <d v="2015-02-14T16:12:03"/>
        <d v="2014-08-05T09:09:42"/>
        <d v="2016-02-17T06:03:10"/>
        <d v="2014-08-15T11:10:22"/>
        <d v="2015-08-04T11:04:37"/>
        <d v="2016-09-15T12:22:44"/>
        <d v="2014-12-17T15:58:02"/>
        <d v="2016-03-18T13:27:59"/>
        <d v="2015-10-06T12:44:40"/>
        <d v="2016-04-22T16:22:36"/>
        <d v="2016-01-14T11:02:06"/>
        <d v="2016-07-15T06:30:57"/>
        <d v="2015-11-30T15:08:02"/>
        <d v="2016-05-16T09:01:30"/>
        <d v="2016-02-29T15:48:05"/>
        <d v="2015-07-18T02:22:16"/>
        <d v="2015-03-09T00:53:21"/>
        <d v="2014-05-30T09:26:51"/>
        <d v="2014-05-29T06:09:34"/>
        <d v="2015-05-19T17:00:16"/>
        <d v="2015-11-10T06:14:56"/>
        <d v="2015-02-17T14:47:44"/>
        <d v="2017-02-13T06:38:49"/>
        <d v="2015-05-04T07:04:10"/>
        <d v="2016-10-17T19:10:26"/>
        <d v="2015-02-02T14:31:01"/>
        <d v="2016-09-06T14:27:24"/>
        <d v="2014-08-25T21:19:31"/>
        <d v="2014-07-08T09:41:10"/>
        <d v="2016-06-24T10:34:50"/>
        <d v="2015-06-02T07:39:37"/>
        <d v="2014-07-26T08:00:57"/>
        <d v="2016-03-31T09:48:07"/>
        <d v="2015-10-14T11:59:56"/>
        <d v="2016-03-07T18:16:04"/>
        <d v="2014-10-30T12:19:50"/>
        <d v="2014-08-29T10:04:57"/>
        <d v="2014-11-03T14:29:09"/>
        <d v="2016-10-06T06:57:47"/>
        <d v="2016-11-26T19:59:34"/>
        <d v="2016-03-21T13:11:16"/>
        <d v="2015-08-10T08:40:29"/>
        <d v="2014-12-02T08:48:55"/>
        <d v="2015-02-18T08:08:52"/>
        <d v="2016-08-08T08:15:06"/>
        <d v="2015-04-10T10:45:30"/>
        <d v="2014-09-17T07:02:59"/>
        <d v="2015-10-20T11:35:27"/>
        <d v="2015-10-07T19:27:19"/>
        <d v="2016-02-08T21:48:07"/>
        <d v="2016-10-22T15:17:18"/>
        <d v="2015-05-16T02:06:42"/>
        <d v="2016-08-16T09:58:47"/>
        <d v="2014-09-04T23:00:45"/>
        <d v="2014-05-21T09:06:34"/>
        <d v="2016-01-12T03:29:44"/>
        <d v="2014-07-08T07:30:42"/>
        <d v="2016-08-14T07:28:22"/>
        <d v="2015-07-06T00:43:27"/>
        <d v="2016-03-11T01:59:46"/>
        <d v="2015-06-18T11:16:38"/>
        <d v="2017-01-02T13:50:36"/>
        <d v="2016-05-09T07:06:59"/>
        <d v="2014-05-16T12:36:20"/>
        <d v="2015-02-19T22:39:10"/>
        <d v="2014-11-28T13:08:45"/>
        <d v="2016-03-18T13:31:12"/>
        <d v="2015-02-28T21:16:54"/>
        <d v="2016-10-22T02:50:30"/>
        <d v="2016-06-01T21:58:09"/>
        <d v="2015-10-17T11:23:42"/>
        <d v="2014-07-02T13:43:02"/>
        <d v="2015-06-18T15:16:59"/>
        <d v="2015-06-30T05:20:52"/>
        <d v="2015-05-12T08:12:17"/>
        <d v="2015-05-18T04:20:11"/>
        <d v="2014-06-30T07:04:27"/>
        <d v="2014-08-27T14:43:04"/>
        <d v="2014-10-01T23:04:57"/>
        <d v="2016-07-05T12:57:09"/>
        <d v="2016-05-03T06:19:42"/>
        <d v="2014-08-25T11:34:44"/>
        <d v="2014-06-12T05:46:58"/>
        <d v="2015-04-26T04:44:58"/>
        <d v="2014-05-27T10:16:21"/>
        <d v="2016-09-14T02:53:54"/>
        <d v="2016-01-05T07:38:10"/>
        <d v="2014-05-13T08:26:58"/>
        <d v="2016-09-19T18:48:16"/>
        <d v="2015-08-02T20:19:46"/>
        <d v="2014-04-24T06:14:19"/>
        <d v="2015-08-14T07:54:20"/>
        <d v="2014-05-27T21:14:15"/>
        <d v="2014-07-09T10:53:24"/>
        <d v="2015-05-23T11:50:39"/>
        <d v="2014-10-28T06:21:23"/>
        <d v="2015-01-16T08:48:49"/>
        <d v="2014-09-09T15:09:39"/>
        <d v="2015-10-31T20:35:29"/>
        <d v="2016-04-29T19:12:47"/>
        <d v="2014-12-22T12:53:30"/>
        <d v="2014-12-15T06:48:36"/>
        <d v="2016-04-19T03:10:48"/>
        <d v="2016-02-01T11:21:27"/>
        <d v="2014-09-15T06:26:56"/>
        <d v="2014-08-31T06:03:20"/>
        <d v="2015-05-05T04:59:53"/>
        <d v="2016-06-03T04:54:44"/>
        <d v="2016-07-05T04:06:28"/>
        <d v="2016-04-01T08:33:14"/>
        <d v="2014-06-02T05:01:54"/>
        <d v="2014-08-28T13:55:49"/>
        <d v="2016-06-30T17:09:38"/>
        <d v="2014-06-19T19:24:46"/>
        <d v="2014-05-26T08:59:06"/>
        <d v="2015-03-09T05:49:48"/>
        <d v="2014-05-20T09:22:53"/>
        <d v="2015-05-09T20:07:47"/>
        <d v="2016-05-15T09:42:46"/>
        <d v="2015-04-24T05:21:07"/>
        <d v="2015-02-01T15:53:39"/>
        <d v="2015-12-22T13:18:29"/>
        <d v="2015-04-08T12:47:29"/>
        <d v="2015-01-28T09:11:15"/>
        <d v="2015-05-23T09:31:06"/>
        <d v="2015-06-10T15:50:06"/>
        <d v="2014-10-15T14:28:04"/>
        <d v="2016-01-12T08:07:27"/>
        <d v="2014-10-31T10:04:22"/>
        <d v="2016-04-05T03:47:40"/>
        <d v="2016-02-01T14:41:07"/>
        <d v="2016-04-01T19:22:51"/>
        <d v="2016-09-19T00:21:34"/>
        <d v="2015-07-19T20:06:16"/>
        <d v="2015-02-05T20:55:12"/>
        <d v="2015-07-18T08:15:59"/>
        <d v="2014-12-10T10:04:06"/>
        <d v="2014-11-25T08:15:33"/>
        <d v="2015-04-08T16:35:08"/>
        <d v="2015-03-26T13:38:16"/>
        <d v="2015-04-28T08:38:09"/>
        <d v="2015-02-13T09:04:53"/>
        <d v="2015-10-20T08:35:03"/>
        <d v="2014-06-23T14:31:45"/>
        <d v="2016-06-27T02:47:48"/>
        <d v="2014-07-12T18:09:15"/>
        <d v="2015-11-17T14:05:50"/>
        <d v="2014-08-06T21:09:04"/>
        <d v="2014-06-03T09:02:44"/>
        <d v="2014-06-03T11:32:32"/>
        <d v="2014-07-11T08:45:02"/>
        <d v="2016-09-08T01:20:39"/>
        <d v="2015-06-08T23:11:36"/>
        <d v="2016-01-26T08:57:16"/>
        <d v="2016-03-28T19:03:08"/>
        <d v="2015-01-12T15:33:28"/>
        <d v="2016-02-02T16:51:13"/>
        <d v="2016-09-06T11:15:35"/>
        <d v="2015-05-04T11:46:40"/>
        <d v="2014-06-18T13:08:57"/>
        <d v="2016-03-16T12:48:27"/>
        <d v="2014-05-12T11:33:18"/>
        <d v="2014-11-11T12:25:15"/>
        <d v="2014-04-18T03:18:58"/>
        <d v="2015-06-26T18:35:53"/>
        <d v="2014-04-10T04:36:26"/>
        <d v="2015-06-18T03:12:17"/>
        <d v="2015-07-08T11:31:29"/>
        <d v="2015-03-02T10:00:26"/>
        <d v="2016-05-09T12:13:52"/>
        <d v="2014-06-30T10:38:02"/>
        <d v="2014-05-28T20:00:45"/>
        <d v="2015-02-14T16:28:17"/>
        <d v="2014-05-13T09:28:10"/>
        <d v="2016-03-16T06:21:19"/>
        <d v="2015-05-14T14:20:10"/>
        <d v="2016-05-03T12:34:12"/>
        <d v="2016-11-08T06:48:26"/>
        <d v="2016-10-12T16:07:27"/>
        <d v="2015-03-24T11:00:55"/>
        <d v="2015-03-12T14:37:23"/>
        <d v="2014-06-24T00:49:38"/>
        <d v="2014-09-04T18:40:21"/>
        <d v="2014-12-16T11:39:40"/>
        <d v="2016-02-25T09:39:00"/>
        <d v="2015-06-10T21:16:25"/>
        <d v="2014-08-14T13:11:25"/>
        <d v="2016-06-25T12:41:37"/>
        <d v="2016-02-19T19:22:00"/>
        <d v="2016-06-10T15:32:12"/>
        <d v="2016-06-27T07:19:29"/>
        <d v="2016-04-26T16:54:35"/>
        <d v="2015-06-12T04:50:06"/>
        <d v="2015-11-25T08:41:59"/>
        <d v="2015-05-14T11:10:18"/>
        <d v="2016-10-23T08:00:23"/>
        <d v="2014-05-07T08:36:32"/>
        <d v="2015-06-15T02:43:42"/>
        <d v="2014-11-25T14:32:09"/>
        <d v="2015-05-08T05:55:54"/>
        <d v="2015-07-16T02:28:10"/>
        <d v="2016-11-14T16:42:36"/>
        <d v="2015-03-21T13:09:25"/>
        <d v="2014-07-11T09:20:48"/>
        <d v="2016-02-10T14:20:43"/>
        <d v="2014-12-09T09:41:23"/>
        <d v="2014-12-02T08:13:36"/>
        <d v="2015-09-21T19:01:46"/>
        <d v="2016-02-03T15:19:28"/>
        <d v="2016-06-05T16:13:44"/>
        <d v="2014-07-29T13:17:20"/>
        <d v="2014-06-08T22:13:01"/>
        <d v="2015-03-27T13:48:59"/>
        <d v="2015-02-24T02:53:39"/>
        <d v="2014-06-10T04:38:27"/>
        <d v="2015-02-19T12:22:38"/>
        <d v="2016-04-27T07:02:53"/>
        <d v="2015-04-15T10:01:48"/>
        <d v="2016-05-06T22:37:01"/>
        <d v="2015-02-23T13:41:52"/>
        <d v="2015-07-21T22:14:17"/>
        <d v="2014-06-17T08:33:43"/>
        <d v="2015-10-07T08:43:36"/>
        <d v="2015-02-10T12:13:02"/>
        <d v="2015-06-28T21:01:44"/>
        <d v="2015-06-05T07:38:37"/>
        <d v="2015-12-02T20:20:07"/>
        <d v="2015-11-21T12:06:57"/>
        <d v="2015-06-15T13:50:44"/>
        <d v="2016-07-20T07:01:43"/>
        <d v="2015-05-26T17:40:14"/>
        <d v="2015-04-07T02:09:54"/>
        <d v="2015-01-30T14:16:41"/>
        <d v="2014-11-01T04:39:47"/>
        <d v="2016-08-11T12:46:11"/>
        <d v="2016-05-13T09:46:51"/>
        <d v="2014-10-15T12:22:25"/>
        <d v="2016-01-05T18:45:35"/>
        <d v="2014-11-20T12:56:12"/>
        <d v="2015-05-19T02:41:07"/>
        <d v="2016-03-31T14:36:48"/>
        <d v="2016-07-02T14:14:12"/>
        <d v="2015-05-28T10:22:38"/>
        <d v="2015-04-22T09:03:29"/>
        <d v="2015-05-30T19:25:24"/>
        <d v="2016-03-03T08:50:29"/>
        <d v="2014-05-21T10:51:27"/>
        <d v="2014-04-11T03:50:52"/>
        <d v="2014-05-06T17:44:24"/>
        <d v="2014-05-07T06:48:54"/>
        <d v="2015-09-01T07:02:54"/>
        <d v="2014-09-02T21:19:02"/>
        <d v="2015-06-03T21:23:11"/>
        <d v="2015-09-18T11:36:29"/>
        <d v="2015-05-12T10:24:44"/>
        <d v="2014-12-01T18:59:03"/>
        <d v="2015-06-17T02:32:59"/>
        <d v="2015-03-01T20:34:36"/>
        <d v="2014-07-28T12:09:38"/>
        <d v="2015-04-09T13:14:18"/>
        <d v="2015-02-24T15:17:51"/>
        <d v="2015-02-06T09:50:03"/>
        <d v="2014-07-09T09:41:30"/>
        <d v="2015-05-04T02:20:44"/>
        <d v="2014-05-30T13:26:47"/>
        <d v="2014-07-13T07:51:50"/>
        <d v="2014-10-02T06:09:37"/>
        <d v="2016-08-28T22:15:56"/>
        <d v="2015-09-06T07:11:45"/>
        <d v="2015-10-18T13:24:14"/>
        <d v="2014-07-21T07:38:18"/>
        <d v="2016-02-02T14:43:41"/>
        <d v="2016-05-19T11:32:19"/>
        <d v="2014-08-14T07:50:05"/>
        <d v="2015-02-12T09:23:12"/>
        <d v="2014-06-02T20:07:58"/>
        <d v="2017-01-28T10:44:10"/>
        <d v="2015-06-24T19:29:56"/>
        <d v="2015-09-08T08:42:15"/>
        <d v="2015-01-02T16:23:42"/>
        <d v="2016-09-02T00:19:25"/>
        <d v="2016-01-03T06:58:48"/>
        <d v="2016-11-08T08:15:52"/>
        <d v="2015-05-30T11:39:06"/>
        <d v="2014-12-26T12:39:56"/>
        <d v="2014-06-25T11:33:40"/>
        <d v="2017-01-20T16:26:39"/>
        <d v="2016-01-04T15:36:10"/>
        <d v="2014-08-03T06:27:49"/>
        <d v="2015-03-02T10:59:52"/>
        <d v="2016-04-09T14:49:51"/>
        <d v="2014-11-10T21:28:22"/>
        <d v="2015-03-16T12:35:29"/>
        <d v="2017-01-27T05:05:58"/>
        <d v="2014-12-03T16:07:10"/>
        <d v="2015-06-16T10:12:24"/>
        <d v="2015-02-20T19:10:44"/>
        <d v="2014-08-16T07:39:17"/>
        <d v="2014-05-20T07:47:20"/>
        <d v="2016-11-05T15:00:12"/>
        <d v="2015-01-27T22:00:18"/>
        <d v="2014-06-02T20:36:18"/>
        <d v="2014-12-09T12:58:03"/>
        <d v="2015-07-08T03:34:30"/>
        <d v="2014-07-23T10:36:01"/>
        <d v="2015-05-11T18:13:11"/>
        <d v="2015-11-09T11:49:59"/>
        <d v="2016-10-20T03:14:02"/>
        <d v="2015-06-30T16:16:05"/>
        <d v="2015-03-31T21:30:00"/>
        <d v="2015-04-30T06:58:23"/>
        <d v="2015-05-19T14:01:33"/>
        <d v="2014-09-24T11:40:06"/>
        <d v="2014-07-13T19:14:56"/>
        <d v="2014-08-12T00:37:22"/>
        <d v="2015-08-08T10:09:57"/>
        <d v="2014-10-27T11:29:37"/>
        <d v="2015-02-23T22:28:50"/>
        <d v="2015-10-30T21:04:09"/>
        <d v="2015-04-20T11:39:16"/>
        <d v="2016-05-02T15:38:29"/>
        <d v="2016-05-04T03:19:12"/>
        <d v="2014-08-12T04:39:21"/>
        <d v="2014-07-23T07:57:03"/>
        <d v="2015-12-20T08:26:13"/>
        <d v="2016-10-14T01:17:40"/>
        <d v="2014-10-14T05:00:55"/>
        <d v="2015-01-16T10:26:50"/>
        <d v="2015-03-12T15:31:11"/>
        <d v="2014-05-27T15:02:02"/>
        <d v="2014-06-30T12:53:59"/>
        <d v="2014-11-26T18:02:28"/>
        <d v="2014-07-09T22:25:04"/>
        <d v="2015-09-18T08:23:47"/>
        <d v="2016-08-19T11:51:05"/>
        <d v="2016-03-04T00:07:48"/>
        <d v="2015-08-11T19:38:27"/>
        <d v="2016-02-14T20:02:44"/>
        <d v="2016-06-17T15:14:22"/>
        <d v="2015-08-17T08:07:19"/>
        <d v="2015-08-05T07:45:46"/>
        <d v="2016-10-31T22:18:40"/>
        <d v="2016-06-13T07:09:20"/>
        <d v="2015-05-27T13:44:14"/>
        <d v="2014-10-03T01:36:19"/>
        <d v="2014-11-18T03:49:11"/>
        <d v="2014-10-28T06:05:37"/>
        <d v="2015-04-17T13:41:54"/>
        <d v="2015-10-02T10:41:08"/>
        <d v="2015-07-28T07:54:35"/>
        <d v="2015-04-15T11:14:28"/>
        <d v="2015-01-27T12:00:22"/>
        <d v="2016-09-01T19:25:44"/>
        <d v="2014-07-08T23:48:43"/>
        <d v="2015-01-11T18:53:41"/>
        <d v="2016-03-10T08:51:20"/>
        <d v="2016-03-04T11:49:02"/>
        <d v="2015-08-27T10:58:10"/>
        <d v="2016-06-28T17:09:46"/>
        <d v="2014-05-15T07:37:44"/>
        <d v="2015-10-29T12:22:21"/>
        <d v="2016-03-28T14:22:07"/>
        <d v="2016-05-23T15:25:54"/>
        <d v="2014-06-26T14:48:32"/>
        <d v="2014-08-29T10:55:56"/>
        <d v="2015-12-04T12:17:36"/>
        <d v="2014-04-16T13:23:30"/>
        <d v="2015-11-03T06:54:54"/>
        <d v="2015-10-18T19:41:57"/>
        <d v="2015-02-18T09:19:46"/>
        <d v="2016-02-13T21:39:40"/>
        <d v="2014-06-11T09:04:38"/>
        <d v="2017-02-03T22:58:27"/>
        <d v="2016-03-23T11:34:33"/>
        <d v="2016-08-19T12:30:46"/>
        <d v="2016-03-18T12:43:31"/>
        <d v="2014-06-21T04:52:06"/>
        <d v="2014-12-07T17:37:14"/>
        <d v="2016-04-09T08:25:10"/>
        <d v="2016-05-03T05:07:28"/>
        <d v="2016-06-13T12:48:18"/>
        <d v="2014-07-10T12:36:01"/>
        <d v="2016-06-22T10:55:32"/>
        <d v="2014-12-02T07:25:53"/>
        <d v="2015-03-06T13:40:57"/>
        <d v="2014-06-05T06:22:27"/>
        <d v="2016-05-17T20:19:09"/>
        <d v="2015-05-08T11:26:20"/>
        <d v="2014-04-18T12:52:36"/>
        <d v="2014-10-08T15:07:24"/>
        <d v="2016-01-30T08:58:40"/>
        <d v="2016-04-07T05:09:54"/>
        <d v="2014-05-06T14:11:30"/>
        <d v="2015-08-13T17:56:53"/>
        <d v="2015-10-09T09:59:41"/>
        <d v="2016-02-01T08:08:13"/>
        <d v="2015-05-01T07:28:02"/>
        <d v="2015-10-12T14:34:19"/>
        <d v="2015-04-13T12:45:12"/>
        <d v="2014-06-19T01:21:30"/>
        <d v="2015-01-15T08:24:37"/>
        <d v="2014-11-06T22:24:24"/>
        <d v="2015-03-06T01:23:41"/>
        <d v="2015-02-26T15:07:06"/>
        <d v="2014-07-22T11:53:18"/>
        <d v="2016-03-08T07:29:18"/>
        <d v="2017-02-09T15:08:28"/>
        <d v="2014-08-27T17:02:41"/>
        <d v="2015-01-16T06:05:47"/>
        <d v="2014-09-07T19:54:17"/>
        <d v="2014-08-21T11:23:05"/>
        <d v="2016-01-22T10:33:07"/>
        <d v="2014-07-28T10:33:01"/>
        <d v="2015-06-22T15:08:27"/>
        <d v="2014-07-31T08:49:20"/>
        <d v="2014-10-09T10:29:26"/>
        <d v="2014-12-29T05:04:38"/>
        <d v="2015-04-02T05:04:09"/>
        <d v="2015-01-16T23:13:43"/>
        <d v="2016-02-18T21:54:29"/>
        <d v="2015-06-19T10:44:23"/>
        <d v="2014-08-18T12:56:40"/>
        <d v="2014-08-05T08:07:54"/>
        <d v="2016-09-07T13:51:48"/>
        <d v="2016-02-17T08:13:16"/>
        <d v="2015-02-21T20:34:59"/>
        <d v="2014-08-27T13:52:38"/>
        <d v="2014-12-17T06:01:07"/>
        <d v="2016-02-08T15:59:23"/>
        <d v="2015-08-01T08:04:57"/>
        <d v="2015-05-26T21:42:16"/>
        <d v="2015-10-05T07:43:59"/>
        <d v="2017-02-02T15:18:01"/>
        <d v="2014-05-06T14:31:40"/>
        <d v="2015-11-13T16:36:10"/>
        <d v="2016-01-05T07:43:19"/>
        <d v="2014-10-29T06:02:44"/>
        <d v="2015-10-16T11:25:16"/>
        <d v="2016-08-31T22:27:04"/>
        <d v="2015-03-04T14:44:10"/>
        <d v="2014-09-21T13:11:27"/>
        <d v="2014-06-14T14:29:24"/>
        <d v="2016-05-06T17:41:55"/>
        <d v="2014-08-18T11:10:10"/>
        <d v="2015-10-28T08:06:07"/>
        <d v="2015-05-19T21:33:24"/>
        <d v="2016-07-08T03:22:34"/>
        <d v="2014-12-21T18:01:04"/>
        <d v="2014-11-05T14:58:45"/>
        <d v="2015-03-10T21:16:22"/>
        <d v="2014-07-21T20:49:49"/>
        <d v="2014-09-22T07:36:50"/>
        <d v="2014-12-17T16:32:23"/>
        <d v="2016-03-07T04:13:07"/>
        <d v="2015-06-14T15:00:15"/>
        <d v="2014-09-23T07:16:31"/>
        <d v="2014-05-02T11:26:37"/>
        <d v="2014-08-14T13:05:16"/>
        <d v="2014-10-16T08:33:48"/>
        <d v="2016-08-31T12:11:25"/>
        <d v="2014-05-20T07:33:51"/>
        <d v="2016-06-13T14:23:59"/>
        <d v="2015-11-02T15:14:40"/>
        <d v="2016-03-16T17:27:24"/>
        <d v="2014-08-15T07:22:32"/>
        <d v="2014-05-20T08:40:56"/>
        <d v="2016-02-20T19:23:43"/>
        <d v="2016-06-02T09:44:28"/>
        <d v="2014-05-28T08:21:24"/>
        <d v="2015-03-30T06:07:06"/>
        <d v="2014-07-13T14:50:11"/>
        <d v="2016-04-18T16:56:28"/>
        <d v="2015-08-18T18:49:10"/>
        <d v="2016-12-14T15:07:35"/>
        <d v="2015-01-18T07:52:36"/>
        <d v="2015-01-27T08:00:20"/>
        <d v="2016-11-26T11:18:51"/>
        <d v="2014-06-22T10:35:11"/>
        <d v="2015-03-15T00:17:06"/>
        <d v="2015-10-06T05:16:15"/>
        <d v="2014-05-19T17:06:09"/>
        <d v="2014-09-23T11:05:49"/>
        <d v="2016-11-21T09:03:14"/>
        <d v="2016-12-28T10:54:02"/>
        <d v="2016-05-20T14:32:01"/>
        <d v="2016-05-21T08:45:16"/>
        <d v="2015-02-06T05:57:05"/>
        <d v="2015-10-29T20:32:33"/>
        <d v="2015-12-15T10:16:56"/>
        <d v="2016-09-09T02:28:26"/>
        <d v="2015-02-23T06:29:35"/>
        <d v="2015-10-27T14:34:59"/>
        <d v="2016-06-17T09:49:46"/>
        <d v="2014-12-17T06:42:04"/>
        <d v="2015-04-28T09:34:48"/>
        <d v="2015-07-24T08:08:57"/>
        <d v="2014-12-17T04:09:11"/>
        <d v="2015-02-03T20:40:47"/>
        <d v="2015-06-23T11:34:53"/>
        <d v="2014-09-07T18:05:00"/>
        <d v="2016-11-18T16:45:50"/>
        <d v="2017-01-15T04:43:39"/>
        <d v="2015-12-06T11:47:17"/>
        <d v="2016-05-05T09:19:57"/>
        <d v="2016-07-19T12:24:33"/>
        <d v="2014-10-14T18:59:50"/>
        <d v="2016-12-26T13:41:22"/>
        <d v="2016-04-15T12:21:13"/>
        <d v="2015-07-03T11:59:26"/>
        <d v="2016-09-26T22:40:34"/>
        <d v="2016-11-22T16:15:09"/>
        <d v="2015-02-17T17:11:06"/>
        <d v="2014-09-01T14:00:01"/>
        <d v="2017-01-31T16:45:37"/>
        <d v="2015-10-30T04:56:44"/>
        <d v="2016-05-22T07:02:31"/>
        <d v="2015-01-24T19:15:40"/>
        <d v="2016-01-31T14:43:06"/>
        <d v="2015-12-20T05:45:23"/>
      </sharedItems>
      <fieldGroup par="21" base="19">
        <rangePr groupBy="months" startDate="2009-05-16T19:55:13" endDate="2017-03-15T07:30:07"/>
        <groupItems count="14">
          <s v="&lt;5/16/2009"/>
          <s v="Jan"/>
          <s v="Feb"/>
          <s v="Mar"/>
          <s v="Apr"/>
          <s v="May"/>
          <s v="Jun"/>
          <s v="Jul"/>
          <s v="Aug"/>
          <s v="Sep"/>
          <s v="Oct"/>
          <s v="Nov"/>
          <s v="Dec"/>
          <s v="&gt;3/15/2017"/>
        </groupItems>
      </fieldGroup>
    </cacheField>
    <cacheField name="Quarters" numFmtId="0" databaseField="0">
      <fieldGroup base="19">
        <rangePr groupBy="quarters" startDate="2009-05-16T19:55:13" endDate="2017-03-15T07:30:07"/>
        <groupItems count="6">
          <s v="&lt;5/16/2009"/>
          <s v="Qtr1"/>
          <s v="Qtr2"/>
          <s v="Qtr3"/>
          <s v="Qtr4"/>
          <s v="&gt;3/15/2017"/>
        </groupItems>
      </fieldGroup>
    </cacheField>
    <cacheField name="Years" numFmtId="0" databaseField="0">
      <fieldGroup base="19">
        <rangePr groupBy="years" startDate="2009-05-16T19:55:13" endDate="2017-03-15T07: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s v="64 USD"/>
    <x v="0"/>
    <x v="0"/>
  </r>
  <r>
    <n v="1"/>
    <s v="FannibalFest Fan Convention"/>
    <s v="A Hannibal TV Show Fan Convention and Art Collective"/>
    <n v="10275"/>
    <n v="14653"/>
    <x v="0"/>
    <x v="0"/>
    <s v="USD"/>
    <n v="1488464683"/>
    <n v="1485872683"/>
    <b v="0"/>
    <n v="79"/>
    <b v="1"/>
    <s v="film &amp; video/television"/>
    <n v="1.4260827250608272"/>
    <s v="185 USD"/>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s v="15 GBP"/>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s v="69 USD"/>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s v="191 USD"/>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s v="93 USD"/>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s v="147 USD"/>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s v="160 USD"/>
    <x v="0"/>
    <x v="0"/>
  </r>
  <r>
    <n v="8"/>
    <s v="Sizzling in the Kitchen Flynn Style"/>
    <s v="Help us raise the funds to film our pilot episode!"/>
    <n v="3500"/>
    <n v="3501.52"/>
    <x v="0"/>
    <x v="0"/>
    <s v="USD"/>
    <n v="1460754000"/>
    <n v="1460155212"/>
    <b v="0"/>
    <n v="12"/>
    <b v="1"/>
    <s v="film &amp; video/television"/>
    <n v="1.0004342857142856"/>
    <s v="292 USD"/>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s v="31 USD"/>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s v="159 USD"/>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s v="80 USD"/>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s v="60 USD"/>
    <x v="0"/>
    <x v="0"/>
  </r>
  <r>
    <n v="13"/>
    <s v="Can't Go Home"/>
    <s v="A travel series hosted by touring musicians that profiles a different American city in each episode."/>
    <n v="3500"/>
    <n v="5599"/>
    <x v="0"/>
    <x v="0"/>
    <s v="USD"/>
    <n v="1466713620"/>
    <n v="1463588109"/>
    <b v="0"/>
    <n v="51"/>
    <b v="1"/>
    <s v="film &amp; video/television"/>
    <n v="1.5997142857142856"/>
    <s v="110 USD"/>
    <x v="0"/>
    <x v="0"/>
  </r>
  <r>
    <n v="14"/>
    <s v="3010 | Sci-fi Series"/>
    <s v="A highly charged post apocalyptic sci fi series that pulls no punches!"/>
    <n v="6000"/>
    <n v="6056"/>
    <x v="0"/>
    <x v="2"/>
    <s v="AUD"/>
    <n v="1405259940"/>
    <n v="1403051888"/>
    <b v="0"/>
    <n v="41"/>
    <b v="1"/>
    <s v="film &amp; video/television"/>
    <n v="1.0093333333333334"/>
    <s v="148 AUD"/>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s v="22 EUR"/>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s v="172 USD"/>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s v="42 GBP"/>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s v="93 USD"/>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s v="56 USD"/>
    <x v="0"/>
    <x v="0"/>
  </r>
  <r>
    <n v="20"/>
    <s v="Finding Kylie Hard Read Fund"/>
    <s v="Help us reach our goal &amp; pay the drama dept that is performing the hard read, which is set for October 2015."/>
    <n v="2000"/>
    <n v="2004"/>
    <x v="0"/>
    <x v="0"/>
    <s v="USD"/>
    <n v="1442167912"/>
    <n v="1436983912"/>
    <b v="0"/>
    <n v="25"/>
    <b v="1"/>
    <s v="film &amp; video/television"/>
    <n v="1.002"/>
    <s v="80 USD"/>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s v="200 USD"/>
    <x v="0"/>
    <x v="0"/>
  </r>
  <r>
    <n v="22"/>
    <s v="CREATURES OF HABIT!"/>
    <s v="Meet Gary, and Troy: Two unlikely friends that investigate &quot;strange phenomenon&quot;."/>
    <n v="350"/>
    <n v="410"/>
    <x v="0"/>
    <x v="0"/>
    <s v="USD"/>
    <n v="1420099140"/>
    <n v="1418766740"/>
    <b v="0"/>
    <n v="8"/>
    <b v="1"/>
    <s v="film &amp; video/television"/>
    <n v="1.1714285714285715"/>
    <s v="51 USD"/>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s v="103 USD"/>
    <x v="0"/>
    <x v="0"/>
  </r>
  <r>
    <n v="24"/>
    <s v="Bring STL Up Late to TV"/>
    <s v="STL Up Late is a weekly late night comedy talk show for St. Louis television."/>
    <n v="35000"/>
    <n v="38082.69"/>
    <x v="0"/>
    <x v="0"/>
    <s v="USD"/>
    <n v="1442345940"/>
    <n v="1439494863"/>
    <b v="0"/>
    <n v="574"/>
    <b v="1"/>
    <s v="film &amp; video/television"/>
    <n v="1.0880768571428572"/>
    <s v="66 USD"/>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s v="57 USD"/>
    <x v="0"/>
    <x v="0"/>
  </r>
  <r>
    <n v="26"/>
    <s v="You, Me &amp; Sicily:  Part I Editing"/>
    <s v="Highlighting Sicily's points of light: its extraordinary people. Editing phase is now underway!!!"/>
    <n v="1250"/>
    <n v="1940"/>
    <x v="0"/>
    <x v="0"/>
    <s v="USD"/>
    <n v="1408278144"/>
    <n v="1404822144"/>
    <b v="0"/>
    <n v="19"/>
    <b v="1"/>
    <s v="film &amp; video/television"/>
    <n v="1.552"/>
    <s v="102 USD"/>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s v="149 NZD"/>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s v="170 USD"/>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s v="32 GBP"/>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s v="76 USD"/>
    <x v="0"/>
    <x v="0"/>
  </r>
  <r>
    <n v="31"/>
    <s v="The Alan Katz Show"/>
    <s v="After a two-year hiatus, The Alan Katz Show is coming back! But it can't unless we can get a 16gb flash drive valued at $12.71!"/>
    <n v="13"/>
    <n v="13"/>
    <x v="0"/>
    <x v="0"/>
    <s v="USD"/>
    <n v="1453748434"/>
    <n v="1452193234"/>
    <b v="0"/>
    <n v="1"/>
    <b v="1"/>
    <s v="film &amp; video/television"/>
    <n v="1"/>
    <s v="13 USD"/>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s v="320 USD"/>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s v="84 USD"/>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s v="50 USD"/>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s v="59 USD"/>
    <x v="0"/>
    <x v="0"/>
  </r>
  <r>
    <n v="36"/>
    <s v="THE LISTENING BOX"/>
    <s v="A modern day priest makes an unusual discovery, setting off a chain of events."/>
    <n v="6000"/>
    <n v="8529"/>
    <x v="0"/>
    <x v="0"/>
    <s v="USD"/>
    <n v="1428128525"/>
    <n v="1425540125"/>
    <b v="0"/>
    <n v="44"/>
    <b v="1"/>
    <s v="film &amp; video/television"/>
    <n v="1.4215"/>
    <s v="194 USD"/>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s v="160 USD"/>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s v="42 USD"/>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s v="151 GBP"/>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s v="127 USD"/>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s v="105 USD"/>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s v="118 USD"/>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s v="117 USD"/>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s v="133 USD"/>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s v="98 USD"/>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s v="194 AUD"/>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s v="77 USD"/>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s v="57 GBP"/>
    <x v="0"/>
    <x v="0"/>
  </r>
  <r>
    <n v="49"/>
    <s v="Driving Jersey - Season Five"/>
    <s v="Driving Jersey is real people telling real stories."/>
    <n v="12000"/>
    <n v="12000"/>
    <x v="0"/>
    <x v="0"/>
    <s v="USD"/>
    <n v="1445660045"/>
    <n v="1443068045"/>
    <b v="0"/>
    <n v="87"/>
    <b v="1"/>
    <s v="film &amp; video/television"/>
    <n v="1"/>
    <s v="138 USD"/>
    <x v="0"/>
    <x v="0"/>
  </r>
  <r>
    <n v="50"/>
    <s v="The Love Lounge"/>
    <s v="A brand new dating show which helps one lucky lady find her Mr Right with difficult decisions to make along the way."/>
    <n v="600"/>
    <n v="600"/>
    <x v="0"/>
    <x v="1"/>
    <s v="GBP"/>
    <n v="1422637200"/>
    <n v="1419271458"/>
    <b v="0"/>
    <n v="22"/>
    <b v="1"/>
    <s v="film &amp; video/television"/>
    <n v="1"/>
    <s v="27 GBP"/>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s v="118 USD"/>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s v="223 USD"/>
    <x v="0"/>
    <x v="0"/>
  </r>
  <r>
    <n v="53"/>
    <s v="Rolling out Vegan Mashup's Season 2"/>
    <s v="Delicious TV's Vegan Mashup launching season two on public television"/>
    <n v="3000"/>
    <n v="3289"/>
    <x v="0"/>
    <x v="0"/>
    <s v="USD"/>
    <n v="1396648800"/>
    <n v="1395407445"/>
    <b v="0"/>
    <n v="117"/>
    <b v="1"/>
    <s v="film &amp; video/television"/>
    <n v="1.0963333333333334"/>
    <s v="28 USD"/>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s v="194 USD"/>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s v="129 USD"/>
    <x v="0"/>
    <x v="0"/>
  </r>
  <r>
    <n v="56"/>
    <s v="Voxwomen Cycling Show"/>
    <s v="We want to see more women's cycling on TV - and we need your help to make it happen!"/>
    <n v="8000"/>
    <n v="8581"/>
    <x v="0"/>
    <x v="1"/>
    <s v="GBP"/>
    <n v="1433779200"/>
    <n v="1432559424"/>
    <b v="0"/>
    <n v="174"/>
    <b v="1"/>
    <s v="film &amp; video/television"/>
    <n v="1.0726249999999999"/>
    <s v="49 GBP"/>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s v="222 USD"/>
    <x v="0"/>
    <x v="0"/>
  </r>
  <r>
    <n v="58"/>
    <s v="Gloaming"/>
    <s v="Alex thought he knew how the world worked. You live, you die and it's over. He was very, very wrong."/>
    <n v="10000"/>
    <n v="10291"/>
    <x v="0"/>
    <x v="0"/>
    <s v="USD"/>
    <n v="1416423172"/>
    <n v="1413827572"/>
    <b v="0"/>
    <n v="75"/>
    <b v="1"/>
    <s v="film &amp; video/television"/>
    <n v="1.0290999999999999"/>
    <s v="137 USD"/>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s v="607 USD"/>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s v="43 GBP"/>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s v="322 USD"/>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s v="97 USD"/>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s v="35 USD"/>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s v="87 USD"/>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s v="132 CAD"/>
    <x v="0"/>
    <x v="1"/>
  </r>
  <r>
    <n v="66"/>
    <s v="A Stagnant Fever: Short Film"/>
    <s v="A dark comedy set in the '60s about clinical depression and one night stands."/>
    <n v="2000"/>
    <n v="2372"/>
    <x v="0"/>
    <x v="0"/>
    <s v="USD"/>
    <n v="1468873420"/>
    <n v="1466281420"/>
    <b v="0"/>
    <n v="26"/>
    <b v="1"/>
    <s v="film &amp; video/shorts"/>
    <n v="1.1859999999999999"/>
    <s v="91 USD"/>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s v="116 USD"/>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s v="21 GBP"/>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s v="62 USD"/>
    <x v="0"/>
    <x v="1"/>
  </r>
  <r>
    <n v="70"/>
    <s v="Scraps"/>
    <s v="Maggie barely survives a deranged baptism by her mother only to be born again to a string of foster parents. Things can always be worse"/>
    <n v="500"/>
    <n v="636"/>
    <x v="0"/>
    <x v="0"/>
    <s v="USD"/>
    <n v="1315171845"/>
    <n v="1309987845"/>
    <b v="0"/>
    <n v="17"/>
    <b v="1"/>
    <s v="film &amp; video/shorts"/>
    <n v="1.272"/>
    <s v="37 USD"/>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s v="70 USD"/>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s v="58 USD"/>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s v="50 USD"/>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s v="19 EUR"/>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s v="86 USD"/>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s v="31 USD"/>
    <x v="0"/>
    <x v="1"/>
  </r>
  <r>
    <n v="77"/>
    <s v="Jonah and the Crab"/>
    <s v="A short film about a boy searching for companionship in a hermit crab he finds on the beach."/>
    <n v="400"/>
    <n v="1570"/>
    <x v="0"/>
    <x v="0"/>
    <s v="USD"/>
    <n v="1337569140"/>
    <n v="1332991717"/>
    <b v="0"/>
    <n v="26"/>
    <b v="1"/>
    <s v="film &amp; video/shorts"/>
    <n v="3.9249999999999998"/>
    <s v="60 USD"/>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s v="39 EUR"/>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s v="40 GBP"/>
    <x v="0"/>
    <x v="1"/>
  </r>
  <r>
    <n v="80"/>
    <s v="Swingers Anonymous"/>
    <s v="What would you do if you ended up at a swingers party with two dead bodies and $20,000 in drug money?"/>
    <n v="12000"/>
    <n v="12870"/>
    <x v="0"/>
    <x v="0"/>
    <s v="USD"/>
    <n v="1386640856"/>
    <n v="1383616856"/>
    <b v="0"/>
    <n v="47"/>
    <b v="1"/>
    <s v="film &amp; video/shorts"/>
    <n v="1.0725"/>
    <s v="274 USD"/>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s v="53 USD"/>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s v="40 USD"/>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s v="16 GBP"/>
    <x v="0"/>
    <x v="1"/>
  </r>
  <r>
    <n v="84"/>
    <s v="Redemption - Short Film"/>
    <s v="&quot;A sociopath crosses paths with the person he must confront about his wife's murder, it might be himself&quot;"/>
    <n v="500"/>
    <n v="500"/>
    <x v="0"/>
    <x v="0"/>
    <s v="USD"/>
    <n v="1305483086"/>
    <n v="1302891086"/>
    <b v="0"/>
    <n v="7"/>
    <b v="1"/>
    <s v="film &amp; video/shorts"/>
    <n v="1"/>
    <s v="71 USD"/>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s v="72 USD"/>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s v="376 EUR"/>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s v="105 USD"/>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s v="60 USD"/>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s v="123 USD"/>
    <x v="0"/>
    <x v="1"/>
  </r>
  <r>
    <n v="90"/>
    <s v="Help Get the Short Film Interior Design into Film Festivals!"/>
    <s v="We're looking for funding to help submit a short film to film festivals."/>
    <n v="500"/>
    <n v="502"/>
    <x v="0"/>
    <x v="0"/>
    <s v="USD"/>
    <n v="1310454499"/>
    <n v="1307862499"/>
    <b v="0"/>
    <n v="16"/>
    <b v="1"/>
    <s v="film &amp; video/shorts"/>
    <n v="1.004"/>
    <s v="31 USD"/>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s v="78 USD"/>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s v="122 CAD"/>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s v="74 USD"/>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s v="22 GBP"/>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s v="22 USD"/>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s v="51 USD"/>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s v="53 USD"/>
    <x v="0"/>
    <x v="1"/>
  </r>
  <r>
    <n v="98"/>
    <s v="CUT OUT"/>
    <s v="&quot;Cut Out&quot; tells the story of a young woman who befriends a neighborhood teen and finds herself involved with gang violence."/>
    <n v="3200"/>
    <n v="3400"/>
    <x v="0"/>
    <x v="0"/>
    <s v="USD"/>
    <n v="1354923000"/>
    <n v="1351796674"/>
    <b v="0"/>
    <n v="60"/>
    <b v="1"/>
    <s v="film &amp; video/shorts"/>
    <n v="1.0625"/>
    <s v="57 USD"/>
    <x v="0"/>
    <x v="1"/>
  </r>
  <r>
    <n v="99"/>
    <s v="BEAT: An Original Short Film"/>
    <s v="A feminist tale of two girls finally giving a &quot;Nice Guy&quot; what he truly deserves. Also, dancing!"/>
    <n v="1500"/>
    <n v="1590.29"/>
    <x v="0"/>
    <x v="0"/>
    <s v="USD"/>
    <n v="1390426799"/>
    <n v="1387834799"/>
    <b v="0"/>
    <n v="39"/>
    <b v="1"/>
    <s v="film &amp; video/shorts"/>
    <n v="1.0601933333333333"/>
    <s v="41 USD"/>
    <x v="0"/>
    <x v="1"/>
  </r>
  <r>
    <n v="100"/>
    <s v="Two Sisters"/>
    <s v="Two sisters share a fragile relationship. When their mother dies and they inherit the family house, old problems rise to the surface."/>
    <n v="5000"/>
    <n v="5000"/>
    <x v="0"/>
    <x v="0"/>
    <s v="USD"/>
    <n v="1352055886"/>
    <n v="1350324286"/>
    <b v="0"/>
    <n v="26"/>
    <b v="1"/>
    <s v="film &amp; video/shorts"/>
    <n v="1"/>
    <s v="192 USD"/>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s v="100 USD"/>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s v="118 USD"/>
    <x v="0"/>
    <x v="1"/>
  </r>
  <r>
    <n v="103"/>
    <s v="I'M TWENTY SOMETHING"/>
    <s v="Three friends in their twenties are trying to do the impossible - have fun on a casual Friday night."/>
    <n v="1300"/>
    <n v="1367"/>
    <x v="0"/>
    <x v="1"/>
    <s v="GBP"/>
    <n v="1394220030"/>
    <n v="1392232830"/>
    <b v="0"/>
    <n v="49"/>
    <b v="1"/>
    <s v="film &amp; video/shorts"/>
    <n v="1.0515384615384615"/>
    <s v="28 GBP"/>
    <x v="0"/>
    <x v="1"/>
  </r>
  <r>
    <n v="104"/>
    <s v="Good 'Ol Trumpet"/>
    <s v="UCF short film about an old man, his love for music, and his misplaced trumpet.  "/>
    <n v="500"/>
    <n v="600"/>
    <x v="0"/>
    <x v="0"/>
    <s v="USD"/>
    <n v="1301792400"/>
    <n v="1299775266"/>
    <b v="0"/>
    <n v="10"/>
    <b v="1"/>
    <s v="film &amp; video/shorts"/>
    <n v="1.2"/>
    <s v="60 USD"/>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s v="39 USD"/>
    <x v="0"/>
    <x v="1"/>
  </r>
  <r>
    <n v="106"/>
    <s v="LOST WEEKEND"/>
    <s v="A Boy. A Girl. A Car. A Serial Killer."/>
    <n v="5000"/>
    <n v="5025"/>
    <x v="0"/>
    <x v="0"/>
    <s v="USD"/>
    <n v="1333391901"/>
    <n v="1332182301"/>
    <b v="0"/>
    <n v="27"/>
    <b v="1"/>
    <s v="film &amp; video/shorts"/>
    <n v="1.0049999999999999"/>
    <s v="186 USD"/>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s v="111 USD"/>
    <x v="0"/>
    <x v="1"/>
  </r>
  <r>
    <n v="108"/>
    <s v="GLASS: A Love Story"/>
    <s v="When a man can't find love, his Google GLASS does the searching for him. A short film shot with Google Glass."/>
    <n v="1500"/>
    <n v="3700"/>
    <x v="0"/>
    <x v="0"/>
    <s v="USD"/>
    <n v="1370011370"/>
    <n v="1364827370"/>
    <b v="0"/>
    <n v="47"/>
    <b v="1"/>
    <s v="film &amp; video/shorts"/>
    <n v="2.4666666666666668"/>
    <s v="79 USD"/>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s v="47 USD"/>
    <x v="0"/>
    <x v="1"/>
  </r>
  <r>
    <n v="110"/>
    <s v="Earlids"/>
    <s v="Lee, an awkward teenager with sound-blocking earlids, must confront his self-isolation after a girl moves in next door."/>
    <n v="1300"/>
    <n v="1700"/>
    <x v="0"/>
    <x v="0"/>
    <s v="USD"/>
    <n v="1384408740"/>
    <n v="1381445253"/>
    <b v="0"/>
    <n v="26"/>
    <b v="1"/>
    <s v="film &amp; video/shorts"/>
    <n v="1.3076923076923077"/>
    <s v="65 USD"/>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s v="102 AUD"/>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s v="64 USD"/>
    <x v="0"/>
    <x v="1"/>
  </r>
  <r>
    <n v="113"/>
    <s v="&quot;The First Day&quot; by Julia Othmer- Music Video"/>
    <s v="A living memorial for all those dealing with trauma, grief and loss."/>
    <n v="5000"/>
    <n v="7050"/>
    <x v="0"/>
    <x v="0"/>
    <s v="USD"/>
    <n v="1312642800"/>
    <n v="1311963128"/>
    <b v="0"/>
    <n v="78"/>
    <b v="1"/>
    <s v="film &amp; video/shorts"/>
    <n v="1.41"/>
    <s v="90 USD"/>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s v="89 USD"/>
    <x v="0"/>
    <x v="1"/>
  </r>
  <r>
    <n v="115"/>
    <s v="The World's Greatest Lover"/>
    <s v="Never judge a book (or a lover) by their cover."/>
    <n v="450"/>
    <n v="632"/>
    <x v="0"/>
    <x v="0"/>
    <s v="USD"/>
    <n v="1328377444"/>
    <n v="1326217444"/>
    <b v="0"/>
    <n v="22"/>
    <b v="1"/>
    <s v="film &amp; video/shorts"/>
    <n v="1.4044444444444444"/>
    <s v="29 USD"/>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s v="70 USD"/>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s v="167 USD"/>
    <x v="0"/>
    <x v="1"/>
  </r>
  <r>
    <n v="118"/>
    <s v="DENOUNCED - A Short Film"/>
    <s v="When a ruthless hit-man is 'denounced' from the mafia, his old enemies declare war."/>
    <n v="5000"/>
    <n v="5651.58"/>
    <x v="0"/>
    <x v="0"/>
    <s v="USD"/>
    <n v="1311902236"/>
    <n v="1309310236"/>
    <b v="0"/>
    <n v="39"/>
    <b v="1"/>
    <s v="film &amp; video/shorts"/>
    <n v="1.1303159999999999"/>
    <s v="145 USD"/>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s v="92 USD"/>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s v="10 HKD"/>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s v="1 USD"/>
    <x v="0"/>
    <x v="2"/>
  </r>
  <r>
    <n v="122"/>
    <s v="The Time Jumper (Canceled)"/>
    <s v="My ambition for this knows no bounds.  Seeing Sephoria in a live-action is a dream of mine."/>
    <n v="100000000"/>
    <n v="0"/>
    <x v="1"/>
    <x v="0"/>
    <s v="USD"/>
    <n v="1476094907"/>
    <n v="1470910907"/>
    <b v="0"/>
    <n v="0"/>
    <b v="0"/>
    <s v="film &amp; video/science fiction"/>
    <n v="0"/>
    <s v="0 USD"/>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s v="25 USD"/>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0 USD"/>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s v="12 CAD"/>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s v="107 USD"/>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s v="48 USD"/>
    <x v="0"/>
    <x v="2"/>
  </r>
  <r>
    <n v="128"/>
    <s v="Ralphi3 (Canceled)"/>
    <s v="A Science Fiction film filled with entertainment and Excitement"/>
    <n v="100000"/>
    <n v="1867"/>
    <x v="1"/>
    <x v="0"/>
    <s v="USD"/>
    <n v="1476941293"/>
    <n v="1473917293"/>
    <b v="0"/>
    <n v="6"/>
    <b v="0"/>
    <s v="film &amp; video/science fiction"/>
    <n v="1.8669999999999999E-2"/>
    <s v="311 USD"/>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0 USD"/>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0 GBP"/>
    <x v="0"/>
    <x v="2"/>
  </r>
  <r>
    <n v="131"/>
    <s v="I (Canceled)"/>
    <s v="I"/>
    <n v="1200"/>
    <n v="0"/>
    <x v="1"/>
    <x v="0"/>
    <s v="USD"/>
    <n v="1467763200"/>
    <n v="1466453161"/>
    <b v="0"/>
    <n v="0"/>
    <b v="0"/>
    <s v="film &amp; video/science fiction"/>
    <n v="0"/>
    <s v="0 USD"/>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s v="95 USD"/>
    <x v="0"/>
    <x v="2"/>
  </r>
  <r>
    <n v="133"/>
    <s v="Demon Women from outer space (Canceled)"/>
    <s v="Invasion from outer space sights, to weird to imagine destruction too monstrous to escape"/>
    <n v="71764"/>
    <n v="0"/>
    <x v="1"/>
    <x v="0"/>
    <s v="USD"/>
    <n v="1464715860"/>
    <n v="1462130584"/>
    <b v="0"/>
    <n v="0"/>
    <b v="0"/>
    <s v="film &amp; video/science fiction"/>
    <n v="0"/>
    <s v="0 USD"/>
    <x v="0"/>
    <x v="2"/>
  </r>
  <r>
    <n v="134"/>
    <s v="MARLEY'S GHOST (AMBASSADORS OF STEAM) (Canceled)"/>
    <s v="steampunk  remake of &quot;a Christmas carol&quot;"/>
    <n v="5000"/>
    <n v="0"/>
    <x v="1"/>
    <x v="0"/>
    <s v="USD"/>
    <n v="1441386000"/>
    <n v="1438811418"/>
    <b v="0"/>
    <n v="0"/>
    <b v="0"/>
    <s v="film &amp; video/science fiction"/>
    <n v="0"/>
    <s v="0 USD"/>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s v="81 USD"/>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0 USD"/>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0 DKK"/>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s v="81 USD"/>
    <x v="0"/>
    <x v="2"/>
  </r>
  <r>
    <n v="139"/>
    <s v="Roman Dead (Canceled)"/>
    <s v="When  Rome is infected with a zombie plague, Lucius Agrippa and a small group fights for survival"/>
    <n v="500"/>
    <n v="500"/>
    <x v="1"/>
    <x v="0"/>
    <s v="USD"/>
    <n v="1436738772"/>
    <n v="1435874772"/>
    <b v="0"/>
    <n v="1"/>
    <b v="0"/>
    <s v="film &amp; video/science fiction"/>
    <n v="1"/>
    <s v="500 USD"/>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0 USD"/>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s v="46 USD"/>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s v="10 USD"/>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0 AUD"/>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s v="56 CAD"/>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s v="38 USD"/>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s v="38 USD"/>
    <x v="0"/>
    <x v="2"/>
  </r>
  <r>
    <n v="147"/>
    <s v="Consumed (Static Air) (Canceled)"/>
    <s v="Film makers catch live footage beyond their wildest dreams."/>
    <n v="7000"/>
    <n v="0"/>
    <x v="1"/>
    <x v="1"/>
    <s v="GBP"/>
    <n v="1420741080"/>
    <n v="1417026340"/>
    <b v="0"/>
    <n v="0"/>
    <b v="0"/>
    <s v="film &amp; video/science fiction"/>
    <n v="0"/>
    <s v="0 GBP"/>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s v="20 USD"/>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s v="15 USD"/>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s v="449 USD"/>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s v="28 AUD"/>
    <x v="0"/>
    <x v="2"/>
  </r>
  <r>
    <n v="152"/>
    <s v="The Great Dark (Canceled)"/>
    <s v="The Great Dark is a journey through the unimaginable...and un foreseeable..."/>
    <n v="380000"/>
    <n v="30"/>
    <x v="1"/>
    <x v="0"/>
    <s v="USD"/>
    <n v="1411437100"/>
    <n v="1408845100"/>
    <b v="0"/>
    <n v="2"/>
    <b v="0"/>
    <s v="film &amp; video/science fiction"/>
    <n v="7.8947368421052633E-5"/>
    <s v="15 USD"/>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s v="36 USD"/>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s v="13 USD"/>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s v="20 USD"/>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s v="119 CAD"/>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s v="4 USD"/>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0 USD"/>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s v="10 USD"/>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0 USD"/>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s v="5 USD"/>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s v="44 USD"/>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0 USD"/>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s v="91 USD"/>
    <x v="0"/>
    <x v="3"/>
  </r>
  <r>
    <n v="165"/>
    <s v="NET"/>
    <s v="A teacher. A boy. The beach and a heatwave that drove them all insane."/>
    <n v="17000"/>
    <n v="0"/>
    <x v="2"/>
    <x v="1"/>
    <s v="GBP"/>
    <n v="1452613724"/>
    <n v="1450021724"/>
    <b v="0"/>
    <n v="0"/>
    <b v="0"/>
    <s v="film &amp; video/drama"/>
    <n v="0"/>
    <s v="0 GBP"/>
    <x v="0"/>
    <x v="3"/>
  </r>
  <r>
    <n v="166"/>
    <s v="Pressure"/>
    <s v="A young teen makes a bad decision after joining gang and the film expresses his choices that led him to that point."/>
    <n v="5000"/>
    <n v="3000"/>
    <x v="2"/>
    <x v="0"/>
    <s v="USD"/>
    <n v="1484531362"/>
    <n v="1481939362"/>
    <b v="0"/>
    <n v="1"/>
    <b v="0"/>
    <s v="film &amp; video/drama"/>
    <n v="0.6"/>
    <s v="3000 USD"/>
    <x v="0"/>
    <x v="3"/>
  </r>
  <r>
    <n v="167"/>
    <s v="Past"/>
    <s v="A young man experiences a tragedy and has the opportunity to go back and learn from his mistakes and find out his true self."/>
    <n v="110000"/>
    <n v="11"/>
    <x v="2"/>
    <x v="0"/>
    <s v="USD"/>
    <n v="1438726535"/>
    <n v="1433542535"/>
    <b v="0"/>
    <n v="2"/>
    <b v="0"/>
    <s v="film &amp; video/drama"/>
    <n v="1E-4"/>
    <s v="6 USD"/>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s v="108 USD"/>
    <x v="0"/>
    <x v="3"/>
  </r>
  <r>
    <n v="169"/>
    <s v="Family"/>
    <s v="Family is a short film about a father and son and two brothers who were separated by the Korean war and finally reunite after 60 years."/>
    <n v="2500"/>
    <n v="560"/>
    <x v="2"/>
    <x v="1"/>
    <s v="GBP"/>
    <n v="1413634059"/>
    <n v="1411042059"/>
    <b v="0"/>
    <n v="10"/>
    <b v="0"/>
    <s v="film &amp; video/drama"/>
    <n v="0.224"/>
    <s v="56 GBP"/>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s v="33 USD"/>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s v="1 USD"/>
    <x v="0"/>
    <x v="3"/>
  </r>
  <r>
    <n v="172"/>
    <s v="The Blind Dolphin Story"/>
    <s v="A short film on the rarest mammal and the second most endangered freshwater river dolphin, in Pakistan."/>
    <n v="95000"/>
    <n v="0"/>
    <x v="2"/>
    <x v="0"/>
    <s v="USD"/>
    <n v="1426753723"/>
    <n v="1423733323"/>
    <b v="0"/>
    <n v="0"/>
    <b v="0"/>
    <s v="film &amp; video/drama"/>
    <n v="0"/>
    <s v="0 USD"/>
    <x v="0"/>
    <x v="3"/>
  </r>
  <r>
    <n v="173"/>
    <s v="7 Sins"/>
    <s v="This is a film inspired by Quentin Tarantino, I want to make a film thats entertaining yet gritty. 7 Sins is in pre-production."/>
    <n v="1110"/>
    <n v="0"/>
    <x v="2"/>
    <x v="1"/>
    <s v="GBP"/>
    <n v="1425131108"/>
    <n v="1422539108"/>
    <b v="0"/>
    <n v="0"/>
    <b v="0"/>
    <s v="film &amp; video/drama"/>
    <n v="0"/>
    <s v="0 GBP"/>
    <x v="0"/>
    <x v="3"/>
  </r>
  <r>
    <n v="174"/>
    <s v="I Am Forgotten"/>
    <s v="An international short film project. It is about loneliness, wich is caused by the current compulsion to check your Facebook every day."/>
    <n v="6000"/>
    <n v="0"/>
    <x v="2"/>
    <x v="9"/>
    <s v="EUR"/>
    <n v="1431108776"/>
    <n v="1425924776"/>
    <b v="0"/>
    <n v="0"/>
    <b v="0"/>
    <s v="film &amp; video/drama"/>
    <n v="0"/>
    <s v="0 EUR"/>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s v="50 GBP"/>
    <x v="0"/>
    <x v="3"/>
  </r>
  <r>
    <n v="176"/>
    <s v="Silent Monster"/>
    <s v="I'm seeking funding to finish my short film, Silent Monster, to bring awareness to teenage bullying as well as teenage violence."/>
    <n v="1500"/>
    <n v="0"/>
    <x v="2"/>
    <x v="0"/>
    <s v="USD"/>
    <n v="1438803999"/>
    <n v="1436211999"/>
    <b v="0"/>
    <n v="0"/>
    <b v="0"/>
    <s v="film &amp; video/drama"/>
    <n v="0"/>
    <s v="0 USD"/>
    <x v="0"/>
    <x v="3"/>
  </r>
  <r>
    <n v="177"/>
    <s v="The Good Samaritan"/>
    <s v="I'm making a modern day version of the bible story &quot; The Good Samaritan&quot;"/>
    <n v="450"/>
    <n v="180"/>
    <x v="2"/>
    <x v="0"/>
    <s v="USD"/>
    <n v="1427155726"/>
    <n v="1425690526"/>
    <b v="0"/>
    <n v="7"/>
    <b v="0"/>
    <s v="film &amp; video/drama"/>
    <n v="0.4"/>
    <s v="26 USD"/>
    <x v="0"/>
    <x v="3"/>
  </r>
  <r>
    <n v="178"/>
    <s v="El viaje de LucÃ­a"/>
    <s v="El viaje de LucÃ­a es un largometraje de ficciÃ³n con temÃ¡tica sobre el cÃ¡ncer infantil."/>
    <n v="500000"/>
    <n v="0"/>
    <x v="2"/>
    <x v="3"/>
    <s v="EUR"/>
    <n v="1448582145"/>
    <n v="1445986545"/>
    <b v="0"/>
    <n v="0"/>
    <b v="0"/>
    <s v="film &amp; video/drama"/>
    <n v="0"/>
    <s v="0 EUR"/>
    <x v="0"/>
    <x v="3"/>
  </r>
  <r>
    <n v="179"/>
    <s v="Sustain: A Film About Survival"/>
    <s v="A feature-length film about how three people survive in a diseased world."/>
    <n v="1000"/>
    <n v="200"/>
    <x v="2"/>
    <x v="0"/>
    <s v="USD"/>
    <n v="1457056555"/>
    <n v="1454464555"/>
    <b v="0"/>
    <n v="2"/>
    <b v="0"/>
    <s v="film &amp; video/drama"/>
    <n v="0.2"/>
    <s v="100 USD"/>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s v="31 GBP"/>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s v="181 GBP"/>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0 USD"/>
    <x v="0"/>
    <x v="3"/>
  </r>
  <r>
    <n v="183"/>
    <s v="Three Little Words"/>
    <s v="Don't kill me until I meet my Dad"/>
    <n v="12500"/>
    <n v="4482"/>
    <x v="2"/>
    <x v="1"/>
    <s v="GBP"/>
    <n v="1417033610"/>
    <n v="1414438010"/>
    <b v="0"/>
    <n v="12"/>
    <b v="0"/>
    <s v="film &amp; video/drama"/>
    <n v="0.35855999999999999"/>
    <s v="374 GBP"/>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s v="26 CAD"/>
    <x v="0"/>
    <x v="3"/>
  </r>
  <r>
    <n v="185"/>
    <s v="BLANK Short Movie"/>
    <s v="Love has no boundaries!"/>
    <n v="40000"/>
    <n v="2200"/>
    <x v="2"/>
    <x v="10"/>
    <s v="NOK"/>
    <n v="1471557139"/>
    <n v="1468965139"/>
    <b v="0"/>
    <n v="10"/>
    <b v="0"/>
    <s v="film &amp; video/drama"/>
    <n v="5.5E-2"/>
    <s v="220 NOK"/>
    <x v="0"/>
    <x v="3"/>
  </r>
  <r>
    <n v="186"/>
    <s v="Feature Film: The Wolfes"/>
    <s v="My film is about a boy who discovers the truth about his fathers dissapearance through the dark secrets of his mothers past."/>
    <n v="5000"/>
    <n v="0"/>
    <x v="2"/>
    <x v="0"/>
    <s v="USD"/>
    <n v="1488571200"/>
    <n v="1485977434"/>
    <b v="0"/>
    <n v="0"/>
    <b v="0"/>
    <s v="film &amp; video/drama"/>
    <n v="0"/>
    <s v="0 USD"/>
    <x v="0"/>
    <x v="3"/>
  </r>
  <r>
    <n v="187"/>
    <s v="The Imbalanced Heart of a Symmetric Mind (film)"/>
    <s v="A young man suffering from a severe case of OCD embarks on a road trip to find peace of mind."/>
    <n v="5000"/>
    <n v="800"/>
    <x v="2"/>
    <x v="0"/>
    <s v="USD"/>
    <n v="1437461940"/>
    <n v="1435383457"/>
    <b v="0"/>
    <n v="5"/>
    <b v="0"/>
    <s v="film &amp; video/drama"/>
    <n v="0.16"/>
    <s v="160 USD"/>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s v="0 USD"/>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s v="69 USD"/>
    <x v="0"/>
    <x v="3"/>
  </r>
  <r>
    <n v="190"/>
    <s v="REGIONRAT, the movie"/>
    <s v="Because hope can be a 4 letter word"/>
    <n v="12000"/>
    <n v="50"/>
    <x v="2"/>
    <x v="0"/>
    <s v="USD"/>
    <n v="1466091446"/>
    <n v="1465227446"/>
    <b v="0"/>
    <n v="1"/>
    <b v="0"/>
    <s v="film &amp; video/drama"/>
    <n v="4.1666666666666666E-3"/>
    <s v="50 USD"/>
    <x v="0"/>
    <x v="3"/>
  </r>
  <r>
    <n v="191"/>
    <s v="Trillion: Feature Film"/>
    <s v="A young boy passionate about Astronomy and Chemistry tracks down an astroid that scientists said would never hit earth."/>
    <n v="5000"/>
    <n v="250"/>
    <x v="2"/>
    <x v="2"/>
    <s v="AUD"/>
    <n v="1443782138"/>
    <n v="1440326138"/>
    <b v="0"/>
    <n v="3"/>
    <b v="0"/>
    <s v="film &amp; video/drama"/>
    <n v="0.05"/>
    <s v="83 AUD"/>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s v="6 USD"/>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0 GBP"/>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s v="1 GBP"/>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0 USD"/>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s v="77 GBP"/>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s v="33 GBP"/>
    <x v="0"/>
    <x v="3"/>
  </r>
  <r>
    <n v="198"/>
    <s v="Nine Lives"/>
    <s v="Nine Lives is a story of one woman's survival of EIGHT near deaths and her love for one man as an influence to fight for the NINTH."/>
    <n v="25000"/>
    <n v="279"/>
    <x v="2"/>
    <x v="0"/>
    <s v="USD"/>
    <n v="1412500322"/>
    <n v="1409908322"/>
    <b v="0"/>
    <n v="6"/>
    <b v="0"/>
    <s v="film &amp; video/drama"/>
    <n v="1.116E-2"/>
    <s v="47 USD"/>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0 USD"/>
    <x v="0"/>
    <x v="3"/>
  </r>
  <r>
    <n v="200"/>
    <s v="The Crossing Shore"/>
    <s v="A film dedicated to an AAF Pilot's struggle to survive behind enemy lines during WWII."/>
    <n v="6000"/>
    <n v="1571.55"/>
    <x v="2"/>
    <x v="0"/>
    <s v="USD"/>
    <n v="1410746403"/>
    <n v="1408154403"/>
    <b v="0"/>
    <n v="18"/>
    <b v="0"/>
    <s v="film &amp; video/drama"/>
    <n v="0.26192500000000002"/>
    <s v="87 USD"/>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s v="54 USD"/>
    <x v="0"/>
    <x v="3"/>
  </r>
  <r>
    <n v="202"/>
    <s v="Modern Gangsters"/>
    <s v="new web series created by jonney terry"/>
    <n v="6000"/>
    <n v="0"/>
    <x v="2"/>
    <x v="0"/>
    <s v="USD"/>
    <n v="1444337940"/>
    <n v="1441750564"/>
    <b v="0"/>
    <n v="0"/>
    <b v="0"/>
    <s v="film &amp; video/drama"/>
    <n v="0"/>
    <s v="0 USD"/>
    <x v="0"/>
    <x v="3"/>
  </r>
  <r>
    <n v="203"/>
    <s v="TheM"/>
    <s v="We are aiming to make a Web Series based on Youth Culture and the misrepresentation of socially stereotyped people."/>
    <n v="2500"/>
    <n v="746"/>
    <x v="2"/>
    <x v="1"/>
    <s v="GBP"/>
    <n v="1422562864"/>
    <n v="1417378864"/>
    <b v="0"/>
    <n v="8"/>
    <b v="0"/>
    <s v="film &amp; video/drama"/>
    <n v="0.2984"/>
    <s v="93 GBP"/>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s v="118 AUD"/>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s v="76 USD"/>
    <x v="0"/>
    <x v="3"/>
  </r>
  <r>
    <n v="206"/>
    <s v="Blood Bond Movie Development"/>
    <s v="A love story featuring adoption,struggle,dysfunction,grace, healing, and restoration."/>
    <n v="12700"/>
    <n v="0"/>
    <x v="2"/>
    <x v="0"/>
    <s v="USD"/>
    <n v="1470441983"/>
    <n v="1468627583"/>
    <b v="0"/>
    <n v="0"/>
    <b v="0"/>
    <s v="film &amp; video/drama"/>
    <n v="0"/>
    <s v="0 USD"/>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s v="164 CAD"/>
    <x v="0"/>
    <x v="3"/>
  </r>
  <r>
    <n v="208"/>
    <s v="OLIVIA"/>
    <s v="A young woman's journey from Africa to Australia where she finds heaven on earth, love and tragedy. Within her tragedy she saves lives."/>
    <n v="50000"/>
    <n v="0"/>
    <x v="2"/>
    <x v="2"/>
    <s v="AUD"/>
    <n v="1418719967"/>
    <n v="1416127967"/>
    <b v="0"/>
    <n v="0"/>
    <b v="0"/>
    <s v="film &amp; video/drama"/>
    <n v="0"/>
    <s v="0 AUD"/>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0 USD"/>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s v="92 USD"/>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s v="186 USD"/>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s v="1 USD"/>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s v="20 USD"/>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s v="1 USD"/>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s v="10 GBP"/>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s v="332 USD"/>
    <x v="0"/>
    <x v="3"/>
  </r>
  <r>
    <n v="217"/>
    <s v="Bitch"/>
    <s v="A roadmovie by paw"/>
    <n v="100000"/>
    <n v="11943"/>
    <x v="2"/>
    <x v="11"/>
    <s v="SEK"/>
    <n v="1419780149"/>
    <n v="1417101749"/>
    <b v="0"/>
    <n v="38"/>
    <b v="0"/>
    <s v="film &amp; video/drama"/>
    <n v="0.11942999999999999"/>
    <s v="314 SEK"/>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s v="100 USD"/>
    <x v="0"/>
    <x v="3"/>
  </r>
  <r>
    <n v="219"/>
    <s v="True Colors"/>
    <s v="An hour-long pilot about a group of suburban LGBT teens coming of age in the early 90's."/>
    <n v="50000"/>
    <n v="8815"/>
    <x v="2"/>
    <x v="0"/>
    <s v="USD"/>
    <n v="1459493940"/>
    <n v="1456732225"/>
    <b v="0"/>
    <n v="76"/>
    <b v="0"/>
    <s v="film &amp; video/drama"/>
    <n v="0.17630000000000001"/>
    <s v="116 USD"/>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s v="120 USD"/>
    <x v="0"/>
    <x v="3"/>
  </r>
  <r>
    <n v="221"/>
    <s v="Archetypes"/>
    <s v="Film about Schizophrenia with Surreal Twists!"/>
    <n v="50000"/>
    <n v="0"/>
    <x v="2"/>
    <x v="0"/>
    <s v="USD"/>
    <n v="1427569564"/>
    <n v="1422389164"/>
    <b v="0"/>
    <n v="0"/>
    <b v="0"/>
    <s v="film &amp; video/drama"/>
    <n v="0"/>
    <s v="0 USD"/>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s v="65 USD"/>
    <x v="0"/>
    <x v="3"/>
  </r>
  <r>
    <n v="223"/>
    <s v="The Pass"/>
    <s v="An old man, a U.S Marine Corps veteran remembers his combat experience in the battle of Toktong Pass 1950, during the Korean War."/>
    <n v="1500000"/>
    <n v="0"/>
    <x v="2"/>
    <x v="0"/>
    <s v="USD"/>
    <n v="1463879100"/>
    <n v="1461287350"/>
    <b v="0"/>
    <n v="0"/>
    <b v="0"/>
    <s v="film &amp; video/drama"/>
    <n v="0"/>
    <s v="0 USD"/>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0 AUD"/>
    <x v="0"/>
    <x v="3"/>
  </r>
  <r>
    <n v="225"/>
    <s v="Backpage Shawty"/>
    <s v="I'm creating a &quot;Lifetime&quot; type drama film about a girl who uses backpage for money, but trying to turn her life around."/>
    <n v="200"/>
    <n v="0"/>
    <x v="2"/>
    <x v="0"/>
    <s v="USD"/>
    <n v="1460153054"/>
    <n v="1457564654"/>
    <b v="0"/>
    <n v="0"/>
    <b v="0"/>
    <s v="film &amp; video/drama"/>
    <n v="0"/>
    <s v="0 USD"/>
    <x v="0"/>
    <x v="3"/>
  </r>
  <r>
    <n v="226"/>
    <s v="MAGGIE Film"/>
    <s v="A TRUE STORY OF DOMESTIC VILOLENCE THAT SEEKS TO OFFER THE VIEWER OUTLEST OF SUPPORT."/>
    <n v="29000"/>
    <n v="250"/>
    <x v="2"/>
    <x v="1"/>
    <s v="GBP"/>
    <n v="1433064540"/>
    <n v="1428854344"/>
    <b v="0"/>
    <n v="2"/>
    <b v="0"/>
    <s v="film &amp; video/drama"/>
    <n v="8.6206896551724137E-3"/>
    <s v="125 GBP"/>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0 USD"/>
    <x v="0"/>
    <x v="3"/>
  </r>
  <r>
    <n v="228"/>
    <s v="Facets of a Geek life"/>
    <s v="I am making a film from one one of my books called facets of a Geek life."/>
    <n v="8000"/>
    <n v="0"/>
    <x v="2"/>
    <x v="1"/>
    <s v="GBP"/>
    <n v="1433176105"/>
    <n v="1427992105"/>
    <b v="0"/>
    <n v="0"/>
    <b v="0"/>
    <s v="film &amp; video/drama"/>
    <n v="0"/>
    <s v="0 GBP"/>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s v="0 EUR"/>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s v="30 USD"/>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0 USD"/>
    <x v="0"/>
    <x v="3"/>
  </r>
  <r>
    <n v="232"/>
    <s v="#noblurredlines"/>
    <s v="A high-impact, high-quality resource to address, for young people and youth-related professionals, the issue of sexual consent."/>
    <n v="4000"/>
    <n v="110"/>
    <x v="2"/>
    <x v="1"/>
    <s v="GBP"/>
    <n v="1425066546"/>
    <n v="1422474546"/>
    <b v="0"/>
    <n v="7"/>
    <b v="0"/>
    <s v="film &amp; video/drama"/>
    <n v="2.75E-2"/>
    <s v="16 GBP"/>
    <x v="0"/>
    <x v="3"/>
  </r>
  <r>
    <n v="233"/>
    <s v="Area 4 - The Film"/>
    <s v="â€œArea 4â€ revolves around Frank Hammond, a counselor at a high school, who discovers the scandals that took place."/>
    <n v="350000"/>
    <n v="0"/>
    <x v="2"/>
    <x v="0"/>
    <s v="USD"/>
    <n v="1475185972"/>
    <n v="1472593972"/>
    <b v="0"/>
    <n v="0"/>
    <b v="0"/>
    <s v="film &amp; video/drama"/>
    <n v="0"/>
    <s v="0 USD"/>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s v="80 USD"/>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s v="0 USD"/>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0 USD"/>
    <x v="0"/>
    <x v="3"/>
  </r>
  <r>
    <n v="237"/>
    <s v="Making The Choice"/>
    <s v="Making The Choice is a christian short film series."/>
    <n v="15000"/>
    <n v="50"/>
    <x v="2"/>
    <x v="0"/>
    <s v="USD"/>
    <n v="1457445069"/>
    <n v="1452261069"/>
    <b v="0"/>
    <n v="1"/>
    <b v="0"/>
    <s v="film &amp; video/drama"/>
    <n v="3.3333333333333335E-3"/>
    <s v="50 USD"/>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s v="0 USD"/>
    <x v="0"/>
    <x v="3"/>
  </r>
  <r>
    <n v="239"/>
    <s v="Filthy - Short Film"/>
    <s v="Lovers Clint and Eli convey their conflicting perspectives of guilt and remorse while in the desolate Australian bush."/>
    <n v="1000"/>
    <n v="250"/>
    <x v="2"/>
    <x v="2"/>
    <s v="AUD"/>
    <n v="1446984000"/>
    <n v="1445308730"/>
    <b v="0"/>
    <n v="5"/>
    <b v="0"/>
    <s v="film &amp; video/drama"/>
    <n v="0.25"/>
    <s v="50 AUD"/>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s v="118 USD"/>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s v="109 USD"/>
    <x v="0"/>
    <x v="4"/>
  </r>
  <r>
    <n v="242"/>
    <s v="Hardwater"/>
    <s v="An unprecedented feature-length documentary film about Maine's tribal, oft-misunderstood ice fishing sub-culture."/>
    <n v="13000"/>
    <n v="14750"/>
    <x v="0"/>
    <x v="0"/>
    <s v="USD"/>
    <n v="1324381790"/>
    <n v="1321357790"/>
    <b v="1"/>
    <n v="202"/>
    <b v="1"/>
    <s v="film &amp; video/documentary"/>
    <n v="1.1346153846153846"/>
    <s v="73 USD"/>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s v="78 USD"/>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s v="47 USD"/>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s v="54 USD"/>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s v="68 USD"/>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s v="108 USD"/>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s v="590 USD"/>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s v="48 USD"/>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s v="72 USD"/>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s v="57 USD"/>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s v="85 USD"/>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s v="216 USD"/>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s v="89 USD"/>
    <x v="0"/>
    <x v="4"/>
  </r>
  <r>
    <n v="255"/>
    <s v="xoxosms: a documentary about love in the 21st century"/>
    <s v="xoxosms is a documentary about first love, long distance and Skype."/>
    <n v="8000"/>
    <n v="8538.66"/>
    <x v="0"/>
    <x v="0"/>
    <s v="USD"/>
    <n v="1300275482"/>
    <n v="1297687082"/>
    <b v="1"/>
    <n v="188"/>
    <b v="1"/>
    <s v="film &amp; video/documentary"/>
    <n v="1.0673325"/>
    <s v="45 USD"/>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s v="66 USD"/>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s v="67 USD"/>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s v="83 USD"/>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s v="105 USD"/>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s v="121 USD"/>
    <x v="0"/>
    <x v="4"/>
  </r>
  <r>
    <n v="261"/>
    <s v="Empires: The Film"/>
    <s v="Empires explores the impact of networks on histories and philosophies of political thought."/>
    <n v="20000"/>
    <n v="21480"/>
    <x v="0"/>
    <x v="0"/>
    <s v="USD"/>
    <n v="1339080900"/>
    <n v="1334783704"/>
    <b v="1"/>
    <n v="220"/>
    <b v="1"/>
    <s v="film &amp; video/documentary"/>
    <n v="1.0740000000000001"/>
    <s v="98 USD"/>
    <x v="0"/>
    <x v="4"/>
  </r>
  <r>
    <n v="262"/>
    <s v="The Last Cosmonaut"/>
    <s v="He can never die. He will live forever. He is the last cosmonaut, and this is his story."/>
    <n v="2500"/>
    <n v="6000"/>
    <x v="0"/>
    <x v="0"/>
    <s v="USD"/>
    <n v="1298699828"/>
    <n v="1294811828"/>
    <b v="1"/>
    <n v="145"/>
    <b v="1"/>
    <s v="film &amp; video/documentary"/>
    <n v="2.4"/>
    <s v="41 USD"/>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s v="31 USD"/>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s v="65 USD"/>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s v="96 USD"/>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s v="40 USD"/>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s v="79 GBP"/>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s v="50 USD"/>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s v="92 AUD"/>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s v="58 USD"/>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s v="109 USD"/>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s v="82 USD"/>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s v="46 USD"/>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s v="55 USD"/>
    <x v="0"/>
    <x v="4"/>
  </r>
  <r>
    <n v="275"/>
    <s v="Finding the Funk"/>
    <s v="A journey through the origins and influence of funk music from James Brown to D'Angelo we are FINDING THE FUNK!"/>
    <n v="20000"/>
    <n v="21679"/>
    <x v="0"/>
    <x v="0"/>
    <s v="USD"/>
    <n v="1352511966"/>
    <n v="1349916366"/>
    <b v="1"/>
    <n v="332"/>
    <b v="1"/>
    <s v="film &amp; video/documentary"/>
    <n v="1.08395"/>
    <s v="65 USD"/>
    <x v="0"/>
    <x v="4"/>
  </r>
  <r>
    <n v="276"/>
    <s v="Abalimi"/>
    <s v="A film about Xhosa women in townships of South Africa micro-farming to fight extreme poverty, gain health, and create food security."/>
    <n v="4000"/>
    <n v="5904"/>
    <x v="0"/>
    <x v="0"/>
    <s v="USD"/>
    <n v="1335574674"/>
    <n v="1330394274"/>
    <b v="1"/>
    <n v="62"/>
    <b v="1"/>
    <s v="film &amp; video/documentary"/>
    <n v="1.476"/>
    <s v="95 USD"/>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s v="75 USD"/>
    <x v="0"/>
    <x v="4"/>
  </r>
  <r>
    <n v="278"/>
    <s v="The Babushkas of Chernobyl"/>
    <s v="An unlikely story of spirit, defiance and beauty from the most contaminated place on Earth"/>
    <n v="27000"/>
    <n v="40594"/>
    <x v="0"/>
    <x v="0"/>
    <s v="USD"/>
    <n v="1350003539"/>
    <n v="1347411539"/>
    <b v="1"/>
    <n v="415"/>
    <b v="1"/>
    <s v="film &amp; video/documentary"/>
    <n v="1.5034814814814814"/>
    <s v="98 USD"/>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s v="88 USD"/>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s v="55 USD"/>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s v="84 USD"/>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s v="254 USD"/>
    <x v="0"/>
    <x v="4"/>
  </r>
  <r>
    <n v="283"/>
    <s v="SOLE SURVIVOR"/>
    <s v="What is the impact of survivorship on the human condition?"/>
    <n v="18000"/>
    <n v="20569.05"/>
    <x v="0"/>
    <x v="0"/>
    <s v="USD"/>
    <n v="1306904340"/>
    <n v="1305219744"/>
    <b v="1"/>
    <n v="202"/>
    <b v="1"/>
    <s v="film &amp; video/documentary"/>
    <n v="1.142725"/>
    <s v="102 USD"/>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s v="55 USD"/>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s v="57 USD"/>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s v="121 USD"/>
    <x v="0"/>
    <x v="4"/>
  </r>
  <r>
    <n v="287"/>
    <s v="In Country: A Documentary Film (POSTPRODUCTION)"/>
    <s v="War is hell. Why would anyone want to spend their weekends there?"/>
    <n v="15000"/>
    <n v="26445"/>
    <x v="0"/>
    <x v="0"/>
    <s v="USD"/>
    <n v="1351828800"/>
    <n v="1349160018"/>
    <b v="1"/>
    <n v="290"/>
    <b v="1"/>
    <s v="film &amp; video/documentary"/>
    <n v="1.7629999999999999"/>
    <s v="91 USD"/>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s v="115 USD"/>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s v="68 GBP"/>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s v="29 USD"/>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s v="47 USD"/>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s v="154 USD"/>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s v="201 USD"/>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s v="100 USD"/>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s v="100 USD"/>
    <x v="0"/>
    <x v="4"/>
  </r>
  <r>
    <n v="296"/>
    <s v="Bel Borba Is Here!"/>
    <s v="Bel Borba is Here is a feature film about the most inspiring Brazilian artist you've never heard of... until now."/>
    <n v="25000"/>
    <n v="29681.55"/>
    <x v="0"/>
    <x v="0"/>
    <s v="USD"/>
    <n v="1347017083"/>
    <n v="1344857083"/>
    <b v="1"/>
    <n v="129"/>
    <b v="1"/>
    <s v="film &amp; video/documentary"/>
    <n v="1.187262"/>
    <s v="230 USD"/>
    <x v="0"/>
    <x v="4"/>
  </r>
  <r>
    <n v="297"/>
    <s v="Who Owns Yoga?"/>
    <s v="Who Owns Yoga? is a feature length documentary film that explores the changing nature of yoga in the modern world."/>
    <n v="20000"/>
    <n v="20128"/>
    <x v="0"/>
    <x v="0"/>
    <s v="USD"/>
    <n v="1430452740"/>
    <n v="1427390901"/>
    <b v="1"/>
    <n v="142"/>
    <b v="1"/>
    <s v="film &amp; video/documentary"/>
    <n v="1.0064"/>
    <s v="142 USD"/>
    <x v="0"/>
    <x v="4"/>
  </r>
  <r>
    <n v="298"/>
    <s v="DisHonesty - A Documentary Feature Film"/>
    <s v="The truth is, we all lie - and by &quot;we,&quot; we mean everyone!"/>
    <n v="126000"/>
    <n v="137254.84"/>
    <x v="0"/>
    <x v="0"/>
    <s v="USD"/>
    <n v="1399669200"/>
    <n v="1394536048"/>
    <b v="1"/>
    <n v="2436"/>
    <b v="1"/>
    <s v="film &amp; video/documentary"/>
    <n v="1.089324126984127"/>
    <s v="56 USD"/>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s v="73 USD"/>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s v="85 USD"/>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s v="61 USD"/>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s v="93 USD"/>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s v="50 USD"/>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s v="106 USD"/>
    <x v="0"/>
    <x v="4"/>
  </r>
  <r>
    <n v="305"/>
    <s v="My Friend Mott-ly"/>
    <s v="A documentary that I am making about the difficult, but inspiring, life of a late friend of mine."/>
    <n v="7500"/>
    <n v="9775"/>
    <x v="0"/>
    <x v="0"/>
    <s v="USD"/>
    <n v="1331392049"/>
    <n v="1328800049"/>
    <b v="1"/>
    <n v="189"/>
    <b v="1"/>
    <s v="film &amp; video/documentary"/>
    <n v="1.3033333333333332"/>
    <s v="52 USD"/>
    <x v="0"/>
    <x v="4"/>
  </r>
  <r>
    <n v="306"/>
    <s v="Escape/Artist: The Jason Escape Documentary"/>
    <s v="A feature-length documentary on the life of Boston escape artist Jason Escape."/>
    <n v="1000"/>
    <n v="2929"/>
    <x v="0"/>
    <x v="0"/>
    <s v="USD"/>
    <n v="1363806333"/>
    <n v="1362081933"/>
    <b v="1"/>
    <n v="80"/>
    <b v="1"/>
    <s v="film &amp; video/documentary"/>
    <n v="2.9289999999999998"/>
    <s v="37 USD"/>
    <x v="0"/>
    <x v="4"/>
  </r>
  <r>
    <n v="307"/>
    <s v="Grammar Revolution"/>
    <s v="Why is grammar important?"/>
    <n v="22000"/>
    <n v="24490"/>
    <x v="0"/>
    <x v="0"/>
    <s v="USD"/>
    <n v="1360276801"/>
    <n v="1357684801"/>
    <b v="1"/>
    <n v="576"/>
    <b v="1"/>
    <s v="film &amp; video/documentary"/>
    <n v="1.1131818181818183"/>
    <s v="43 USD"/>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s v="63 USD"/>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s v="90 USD"/>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s v="29 USD"/>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s v="139 USD"/>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s v="61 USD"/>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s v="80 USD"/>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s v="32 USD"/>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s v="201 USD"/>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s v="108 CAD"/>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s v="96 USD"/>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s v="50 USD"/>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s v="110 USD"/>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s v="135 GBP"/>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s v="107 EUR"/>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s v="145 USD"/>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s v="115 USD"/>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s v="105 USD"/>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s v="71 USD"/>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s v="147 USD"/>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s v="160 USD"/>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s v="156 USD"/>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s v="63 USD"/>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s v="105 USD"/>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s v="97 USD"/>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s v="204 USD"/>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s v="188 USD"/>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s v="147 USD"/>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s v="109 USD"/>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s v="59 USD"/>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s v="98 USD"/>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s v="70 USD"/>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s v="73 USD"/>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s v="146 USD"/>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s v="68 USD"/>
    <x v="0"/>
    <x v="4"/>
  </r>
  <r>
    <n v="342"/>
    <s v="BREAKING A MONSTER a film about the band Unlocking The Truth"/>
    <s v="BREAKING A MONSTER needs your help to play in THEATERS!"/>
    <n v="55000"/>
    <n v="55201.52"/>
    <x v="0"/>
    <x v="0"/>
    <s v="USD"/>
    <n v="1461955465"/>
    <n v="1459363465"/>
    <b v="1"/>
    <n v="325"/>
    <b v="1"/>
    <s v="film &amp; video/documentary"/>
    <n v="1.0036639999999999"/>
    <s v="170 USD"/>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s v="58 USD"/>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s v="120 USD"/>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s v="100 USD"/>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s v="91 USD"/>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s v="118 USD"/>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s v="87 USD"/>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s v="72 USD"/>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s v="130 USD"/>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s v="45 EUR"/>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s v="41 USD"/>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s v="104 USD"/>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s v="125 USD"/>
    <x v="0"/>
    <x v="4"/>
  </r>
  <r>
    <n v="355"/>
    <s v="REZA ABDOH -Theatre Visionary"/>
    <s v="A documentary film about the late REZA ABDOH and his performance company DAR A LUZ."/>
    <n v="35000"/>
    <n v="40690"/>
    <x v="0"/>
    <x v="0"/>
    <s v="USD"/>
    <n v="1417420994"/>
    <n v="1414738994"/>
    <b v="1"/>
    <n v="165"/>
    <b v="1"/>
    <s v="film &amp; video/documentary"/>
    <n v="1.1625714285714286"/>
    <s v="247 USD"/>
    <x v="0"/>
    <x v="4"/>
  </r>
  <r>
    <n v="356"/>
    <s v="43 and 80"/>
    <s v="A documentary about halibut conservation and how it impacts communities of Southeast Alaska."/>
    <n v="7500"/>
    <n v="7701.93"/>
    <x v="0"/>
    <x v="0"/>
    <s v="USD"/>
    <n v="1458152193"/>
    <n v="1455563793"/>
    <b v="1"/>
    <n v="97"/>
    <b v="1"/>
    <s v="film &amp; video/documentary"/>
    <n v="1.0269239999999999"/>
    <s v="79 USD"/>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s v="86 USD"/>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s v="193 USD"/>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s v="84 USD"/>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s v="140 USD"/>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s v="110 USD"/>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s v="140 USD"/>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s v="348 USD"/>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s v="68 USD"/>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s v="240 GBP"/>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s v="287 USD"/>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s v="87 USD"/>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s v="82 USD"/>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s v="43 USD"/>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s v="709 USD"/>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s v="161 USD"/>
    <x v="0"/>
    <x v="4"/>
  </r>
  <r>
    <n v="372"/>
    <s v="Wild Equus"/>
    <s v="A short documentary exploring the uses of 'Natural Horsemanship' across Europe"/>
    <n v="300"/>
    <n v="376"/>
    <x v="0"/>
    <x v="1"/>
    <s v="GBP"/>
    <n v="1459872000"/>
    <n v="1456408244"/>
    <b v="0"/>
    <n v="9"/>
    <b v="1"/>
    <s v="film &amp; video/documentary"/>
    <n v="1.2533333333333334"/>
    <s v="42 GBP"/>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s v="90 USD"/>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s v="45 USD"/>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s v="43 USD"/>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s v="54 GBP"/>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s v="103 USD"/>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s v="40 CAD"/>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s v="117 USD"/>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s v="116 USD"/>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s v="104 USD"/>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s v="70 USD"/>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s v="43 USD"/>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s v="59 USD"/>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s v="112 USD"/>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s v="46 USD"/>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s v="145 USD"/>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s v="89 USD"/>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s v="82 USD"/>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s v="71 USD"/>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s v="104 USD"/>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s v="91 USD"/>
    <x v="0"/>
    <x v="4"/>
  </r>
  <r>
    <n v="393"/>
    <s v="THE PENGUIN COUNTERS Documentary Film"/>
    <s v="This is a story thatâ€™s never been told, about tackling climate change one penguin at a timeâ€¦"/>
    <n v="50000"/>
    <n v="55223"/>
    <x v="0"/>
    <x v="0"/>
    <s v="USD"/>
    <n v="1381424452"/>
    <n v="1378746052"/>
    <b v="0"/>
    <n v="351"/>
    <b v="1"/>
    <s v="film &amp; video/documentary"/>
    <n v="1.10446"/>
    <s v="157 USD"/>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s v="105 EUR"/>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s v="59 USD"/>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s v="82 USD"/>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s v="56 USD"/>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s v="140 USD"/>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s v="225 GBP"/>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s v="181 USD"/>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s v="711 USD"/>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s v="66 USD"/>
    <x v="0"/>
    <x v="4"/>
  </r>
  <r>
    <n v="403"/>
    <s v="MONDO BANANA"/>
    <s v="A documentary adventure about bananas - and people. Your round-trip ticket into the heart of banana-cultures!!"/>
    <n v="5000"/>
    <n v="5263"/>
    <x v="0"/>
    <x v="0"/>
    <s v="USD"/>
    <n v="1312960080"/>
    <n v="1308900441"/>
    <b v="0"/>
    <n v="70"/>
    <b v="1"/>
    <s v="film &amp; video/documentary"/>
    <n v="1.0526"/>
    <s v="75 USD"/>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s v="133 USD"/>
    <x v="0"/>
    <x v="4"/>
  </r>
  <r>
    <n v="405"/>
    <s v="The Healing Effect Movie"/>
    <s v="Come, join our movie movement.  A new documentary about the healing power of food."/>
    <n v="2820"/>
    <n v="3036"/>
    <x v="0"/>
    <x v="0"/>
    <s v="USD"/>
    <n v="1394071339"/>
    <n v="1391479339"/>
    <b v="0"/>
    <n v="55"/>
    <b v="1"/>
    <s v="film &amp; video/documentary"/>
    <n v="1.0765957446808512"/>
    <s v="55 USD"/>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s v="86 USD"/>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s v="92 USD"/>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s v="160 USD"/>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s v="46 GBP"/>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s v="183 CAD"/>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s v="126 USD"/>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s v="58 USD"/>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s v="79 USD"/>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s v="91 USD"/>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s v="68 CAD"/>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s v="48 USD"/>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s v="202 USD"/>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s v="217 USD"/>
    <x v="0"/>
    <x v="4"/>
  </r>
  <r>
    <n v="419"/>
    <s v="BEYOND LOCAL"/>
    <s v="Beyond Local is a personal journey through an art-centric and musically talented community that fosters creativity."/>
    <n v="8000"/>
    <n v="8035"/>
    <x v="0"/>
    <x v="0"/>
    <s v="USD"/>
    <n v="1372536787"/>
    <n v="1367352787"/>
    <b v="0"/>
    <n v="73"/>
    <b v="1"/>
    <s v="film &amp; video/documentary"/>
    <n v="1.004375"/>
    <s v="110 USD"/>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s v="5 USD"/>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s v="50 USD"/>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s v="36 USD"/>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s v="12 USD"/>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s v="41 USD"/>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s v="3 USD"/>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s v="17 USD"/>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0 USD"/>
    <x v="0"/>
    <x v="5"/>
  </r>
  <r>
    <n v="428"/>
    <s v="Little Clay Bible - Zacchaeus"/>
    <s v="Fresh, fun, entertaining Bible stories on YouTube, stop-motion style."/>
    <n v="12000"/>
    <n v="676"/>
    <x v="2"/>
    <x v="0"/>
    <s v="USD"/>
    <n v="1402956000"/>
    <n v="1400523845"/>
    <b v="0"/>
    <n v="13"/>
    <b v="0"/>
    <s v="film &amp; video/animation"/>
    <n v="5.6333333333333332E-2"/>
    <s v="52 USD"/>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0 USD"/>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s v="5 USD"/>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s v="52 GBP"/>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s v="71 USD"/>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0 USD"/>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s v="63 USD"/>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s v="1 USD"/>
    <x v="0"/>
    <x v="5"/>
  </r>
  <r>
    <n v="436"/>
    <s v="Blinky"/>
    <s v="Blinky is the story of a naÃ¯ve simpleton who suddenly finds himself struggling to adapt to changes within his environment."/>
    <n v="1000"/>
    <n v="0"/>
    <x v="2"/>
    <x v="0"/>
    <s v="USD"/>
    <n v="1375260113"/>
    <n v="1372668113"/>
    <b v="0"/>
    <n v="0"/>
    <b v="0"/>
    <s v="film &amp; video/animation"/>
    <n v="0"/>
    <s v="0 USD"/>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0 CAD"/>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s v="171 USD"/>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0 USD"/>
    <x v="0"/>
    <x v="5"/>
  </r>
  <r>
    <n v="440"/>
    <s v="Consumed"/>
    <s v="A stop-motion animation made by a one girl team, with a camera, creativity, and a lot of determination."/>
    <n v="5000"/>
    <n v="5"/>
    <x v="2"/>
    <x v="0"/>
    <s v="USD"/>
    <n v="1458859153"/>
    <n v="1456270753"/>
    <b v="0"/>
    <n v="1"/>
    <b v="0"/>
    <s v="film &amp; video/animation"/>
    <n v="1E-3"/>
    <s v="5 USD"/>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0 GBP"/>
    <x v="0"/>
    <x v="5"/>
  </r>
  <r>
    <n v="442"/>
    <s v="The Paranormal Idiot"/>
    <s v="Doomsday is here"/>
    <n v="17000"/>
    <n v="6691"/>
    <x v="2"/>
    <x v="0"/>
    <s v="USD"/>
    <n v="1424380783"/>
    <n v="1421788783"/>
    <b v="0"/>
    <n v="17"/>
    <b v="0"/>
    <s v="film &amp; video/animation"/>
    <n v="0.39358823529411763"/>
    <s v="394 USD"/>
    <x v="0"/>
    <x v="5"/>
  </r>
  <r>
    <n v="443"/>
    <s v="Bad Teddy Studios"/>
    <s v="We love cartoons!! We want to make more but it costs money to so. Be apart of your daily dose of WTF!?! Pledge now!!"/>
    <n v="10000"/>
    <n v="10"/>
    <x v="2"/>
    <x v="5"/>
    <s v="CAD"/>
    <n v="1391991701"/>
    <n v="1389399701"/>
    <b v="0"/>
    <n v="2"/>
    <b v="0"/>
    <s v="film &amp; video/animation"/>
    <n v="1E-3"/>
    <s v="5 CAD"/>
    <x v="0"/>
    <x v="5"/>
  </r>
  <r>
    <n v="444"/>
    <s v="Discovering the Other Woman"/>
    <s v="An upcoming animated web sitcom series centered around dealing with life, love, and relationships."/>
    <n v="1000"/>
    <n v="50"/>
    <x v="2"/>
    <x v="0"/>
    <s v="USD"/>
    <n v="1329342361"/>
    <n v="1324158361"/>
    <b v="0"/>
    <n v="1"/>
    <b v="0"/>
    <s v="film &amp; video/animation"/>
    <n v="0.05"/>
    <s v="50 USD"/>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s v="1 USD"/>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s v="48 USD"/>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s v="5 GBP"/>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s v="21 USD"/>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s v="9 GBP"/>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s v="57 USD"/>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s v="0 USD"/>
    <x v="0"/>
    <x v="5"/>
  </r>
  <r>
    <n v="452"/>
    <s v="Lost in the Shadows"/>
    <s v="A man must find his way out of the depths of the shadows by using the aid of a little girl."/>
    <n v="750"/>
    <n v="480"/>
    <x v="2"/>
    <x v="0"/>
    <s v="USD"/>
    <n v="1431536015"/>
    <n v="1428944015"/>
    <b v="0"/>
    <n v="12"/>
    <b v="0"/>
    <s v="film &amp; video/animation"/>
    <n v="0.64"/>
    <s v="40 USD"/>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s v="13 USD"/>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s v="16 USD"/>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s v="23 USD"/>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s v="20 USD"/>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0 CAD"/>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s v="17 GBP"/>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s v="25 USD"/>
    <x v="0"/>
    <x v="5"/>
  </r>
  <r>
    <n v="460"/>
    <s v="Darwin's Kiss"/>
    <s v="An animated web series about biological evolution gone haywire."/>
    <n v="8500"/>
    <n v="25"/>
    <x v="2"/>
    <x v="0"/>
    <s v="USD"/>
    <n v="1401595200"/>
    <n v="1398862875"/>
    <b v="0"/>
    <n v="2"/>
    <b v="0"/>
    <s v="film &amp; video/animation"/>
    <n v="2.9411764705882353E-3"/>
    <s v="13 USD"/>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0 GBP"/>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s v="0 USD"/>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s v="114 USD"/>
    <x v="0"/>
    <x v="5"/>
  </r>
  <r>
    <n v="464"/>
    <s v="PokÃ©Movie - A PokÃ©monâ„¢ school project"/>
    <s v="We are three students that want to make a short PokÃ©mon movie as a school project!"/>
    <n v="1010"/>
    <n v="1"/>
    <x v="2"/>
    <x v="12"/>
    <s v="EUR"/>
    <n v="1463602935"/>
    <n v="1461874935"/>
    <b v="0"/>
    <n v="1"/>
    <b v="0"/>
    <s v="film &amp; video/animation"/>
    <n v="9.9009900990099011E-4"/>
    <s v="1 EUR"/>
    <x v="0"/>
    <x v="5"/>
  </r>
  <r>
    <n v="465"/>
    <s v="&quot;Amp&quot; A Story About a Robot"/>
    <s v="&quot;Amp&quot; is a short film about a robot with needs."/>
    <n v="512"/>
    <n v="138"/>
    <x v="2"/>
    <x v="0"/>
    <s v="USD"/>
    <n v="1403837574"/>
    <n v="1402455174"/>
    <b v="0"/>
    <n v="8"/>
    <b v="0"/>
    <s v="film &amp; video/animation"/>
    <n v="0.26953125"/>
    <s v="17 USD"/>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s v="15 USD"/>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s v="111 USD"/>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0 USD"/>
    <x v="0"/>
    <x v="5"/>
  </r>
  <r>
    <n v="469"/>
    <s v="Dreamland PERSONALISED Animated Shorts Film"/>
    <s v="Create a personalised animation film using your child's name and photo."/>
    <n v="6000"/>
    <n v="0"/>
    <x v="2"/>
    <x v="1"/>
    <s v="GBP"/>
    <n v="1409960724"/>
    <n v="1404776724"/>
    <b v="0"/>
    <n v="0"/>
    <b v="0"/>
    <s v="film &amp; video/animation"/>
    <n v="0"/>
    <s v="0 GBP"/>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s v="26 USD"/>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s v="38 USD"/>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s v="28 USD"/>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s v="62 USD"/>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s v="1 USD"/>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0 USD"/>
    <x v="0"/>
    <x v="5"/>
  </r>
  <r>
    <n v="476"/>
    <s v="Sight Word Music Videos"/>
    <s v="Animated Music Videos that teach kids how to read."/>
    <n v="220000"/>
    <n v="4906.59"/>
    <x v="2"/>
    <x v="0"/>
    <s v="USD"/>
    <n v="1401767940"/>
    <n v="1398727441"/>
    <b v="0"/>
    <n v="124"/>
    <b v="0"/>
    <s v="film &amp; video/animation"/>
    <n v="2.2302681818181819E-2"/>
    <s v="40 USD"/>
    <x v="0"/>
    <x v="5"/>
  </r>
  <r>
    <n v="477"/>
    <s v="Hymn of Unity"/>
    <s v="A Comedy-drama animation revolving around a man who finds a problematic pair of headphones that literally take over his whole life."/>
    <n v="1500"/>
    <n v="0"/>
    <x v="2"/>
    <x v="0"/>
    <s v="USD"/>
    <n v="1337371334"/>
    <n v="1332187334"/>
    <b v="0"/>
    <n v="0"/>
    <b v="0"/>
    <s v="film &amp; video/animation"/>
    <n v="0"/>
    <s v="0 USD"/>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0 USD"/>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s v="89 USD"/>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s v="55 USD"/>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s v="87 USD"/>
    <x v="0"/>
    <x v="5"/>
  </r>
  <r>
    <n v="482"/>
    <s v="Animated Stand-up Routines Shenanigans"/>
    <s v="Help me quit my day job and also create animated Stand-up routines from local up and coming comedians."/>
    <n v="10000"/>
    <n v="10"/>
    <x v="2"/>
    <x v="0"/>
    <s v="USD"/>
    <n v="1460644440"/>
    <n v="1458336690"/>
    <b v="0"/>
    <n v="1"/>
    <b v="0"/>
    <s v="film &amp; video/animation"/>
    <n v="1E-3"/>
    <s v="10 USD"/>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s v="51 GBP"/>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s v="14 GBP"/>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s v="67 GBP"/>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s v="50 AUD"/>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0 CAD"/>
    <x v="0"/>
    <x v="5"/>
  </r>
  <r>
    <n v="488"/>
    <s v="City Animals independent cartoon series"/>
    <s v="When humans left the earth, the animals took over the city. What could go wrong? Well...everything!"/>
    <n v="12000"/>
    <n v="0"/>
    <x v="2"/>
    <x v="0"/>
    <s v="USD"/>
    <n v="1483924700"/>
    <n v="1481332700"/>
    <b v="0"/>
    <n v="0"/>
    <b v="0"/>
    <s v="film &amp; video/animation"/>
    <n v="0"/>
    <s v="0 USD"/>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s v="72 USD"/>
    <x v="0"/>
    <x v="5"/>
  </r>
  <r>
    <n v="490"/>
    <s v="PROJECT IS CANCELLED"/>
    <s v="Cancelled"/>
    <n v="1000"/>
    <n v="0"/>
    <x v="2"/>
    <x v="0"/>
    <s v="USD"/>
    <n v="1345677285"/>
    <n v="1343085285"/>
    <b v="0"/>
    <n v="0"/>
    <b v="0"/>
    <s v="film &amp; video/animation"/>
    <n v="0"/>
    <s v="0 USD"/>
    <x v="0"/>
    <x v="5"/>
  </r>
  <r>
    <n v="491"/>
    <s v="Guess What? Gus"/>
    <s v="&quot;Guess What? Gus&quot; is a magical animated comedy that follow a new kid who playful antics for attention make the news."/>
    <n v="10000"/>
    <n v="0"/>
    <x v="2"/>
    <x v="0"/>
    <s v="USD"/>
    <n v="1453937699"/>
    <n v="1451345699"/>
    <b v="0"/>
    <n v="0"/>
    <b v="0"/>
    <s v="film &amp; video/animation"/>
    <n v="0"/>
    <s v="0 USD"/>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0 SEK"/>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0 GBP"/>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s v="10 USD"/>
    <x v="0"/>
    <x v="5"/>
  </r>
  <r>
    <n v="495"/>
    <s v="Average Heroes pilot"/>
    <s v="two friends set out to conquer and reach the level cap of the quest watch, how will they do it when they're 2 teenage idiots"/>
    <n v="7000"/>
    <n v="0"/>
    <x v="2"/>
    <x v="0"/>
    <s v="USD"/>
    <n v="1437076305"/>
    <n v="1434484305"/>
    <b v="0"/>
    <n v="0"/>
    <b v="0"/>
    <s v="film &amp; video/animation"/>
    <n v="0"/>
    <s v="0 USD"/>
    <x v="0"/>
    <x v="5"/>
  </r>
  <r>
    <n v="496"/>
    <s v="Airships and Anatasia: The Movie"/>
    <s v="The movie is about the adventures of Ethan, Danna, The mysterious inventor and more."/>
    <n v="60000"/>
    <n v="1"/>
    <x v="2"/>
    <x v="0"/>
    <s v="USD"/>
    <n v="1392070874"/>
    <n v="1386886874"/>
    <b v="0"/>
    <n v="1"/>
    <b v="0"/>
    <s v="film &amp; video/animation"/>
    <n v="1.6666666666666667E-5"/>
    <s v="1 USD"/>
    <x v="0"/>
    <x v="5"/>
  </r>
  <r>
    <n v="497"/>
    <s v="Galaxy Probe Kids"/>
    <s v="live-action/animated series pilot."/>
    <n v="4480"/>
    <n v="30"/>
    <x v="2"/>
    <x v="0"/>
    <s v="USD"/>
    <n v="1419483600"/>
    <n v="1414889665"/>
    <b v="0"/>
    <n v="3"/>
    <b v="0"/>
    <s v="film &amp; video/animation"/>
    <n v="6.6964285714285711E-3"/>
    <s v="10 USD"/>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s v="136 USD"/>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s v="73 USD"/>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s v="54 USD"/>
    <x v="0"/>
    <x v="5"/>
  </r>
  <r>
    <n v="501"/>
    <s v="World War 4"/>
    <s v="Based on the invention portfolio of a patented inventor World War Four is a look into the future of warfare and humanity as a whole"/>
    <n v="10000"/>
    <n v="0"/>
    <x v="2"/>
    <x v="0"/>
    <s v="USD"/>
    <n v="1310189851"/>
    <n v="1307597851"/>
    <b v="0"/>
    <n v="0"/>
    <b v="0"/>
    <s v="film &amp; video/animation"/>
    <n v="0"/>
    <s v="0 USD"/>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s v="58 USD"/>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s v="13 GBP"/>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s v="67 USD"/>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s v="4 USD"/>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s v="250 USD"/>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s v="64 USD"/>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s v="133 USD"/>
    <x v="0"/>
    <x v="5"/>
  </r>
  <r>
    <n v="509"/>
    <s v="Indian in Chelsea - Web Animated series"/>
    <s v="A hilarious comedy podcast being turned into an animated series  about an indian servant and his boss."/>
    <n v="5000"/>
    <n v="10"/>
    <x v="2"/>
    <x v="1"/>
    <s v="GBP"/>
    <n v="1435504170"/>
    <n v="1432912170"/>
    <b v="0"/>
    <n v="1"/>
    <b v="0"/>
    <s v="film &amp; video/animation"/>
    <n v="2E-3"/>
    <s v="10 GBP"/>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s v="0 USD"/>
    <x v="0"/>
    <x v="5"/>
  </r>
  <r>
    <n v="511"/>
    <s v="Stuck On An Eyeland"/>
    <s v="A project that incorporates animation and comic art into a relevant story. 4 boys, 1 eyeland, and a whole lot of drama!!!"/>
    <n v="5000"/>
    <n v="150"/>
    <x v="2"/>
    <x v="0"/>
    <s v="USD"/>
    <n v="1365228982"/>
    <n v="1362640582"/>
    <b v="0"/>
    <n v="5"/>
    <b v="0"/>
    <s v="film &amp; video/animation"/>
    <n v="0.03"/>
    <s v="30 USD"/>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s v="6 USD"/>
    <x v="0"/>
    <x v="5"/>
  </r>
  <r>
    <n v="513"/>
    <s v="Paradigm Spiral - The Animated Series"/>
    <s v="A sci-fi fantasy 2.5D anime styled series about some guys trying to save the world, probably..."/>
    <n v="50000"/>
    <n v="6962"/>
    <x v="2"/>
    <x v="0"/>
    <s v="USD"/>
    <n v="1471244400"/>
    <n v="1467387705"/>
    <b v="0"/>
    <n v="68"/>
    <b v="0"/>
    <s v="film &amp; video/animation"/>
    <n v="0.13924"/>
    <s v="102 USD"/>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s v="17 CAD"/>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s v="725 USD"/>
    <x v="0"/>
    <x v="5"/>
  </r>
  <r>
    <n v="516"/>
    <s v="Shipmates"/>
    <s v="A big brother style comedy animation series starring famous seafarers"/>
    <n v="5000"/>
    <n v="0"/>
    <x v="2"/>
    <x v="1"/>
    <s v="GBP"/>
    <n v="1432752080"/>
    <n v="1427568080"/>
    <b v="0"/>
    <n v="0"/>
    <b v="0"/>
    <s v="film &amp; video/animation"/>
    <n v="0"/>
    <s v="0 GBP"/>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s v="68 USD"/>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s v="0 USD"/>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s v="39 USD"/>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s v="150 GBP"/>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s v="93 USD"/>
    <x v="1"/>
    <x v="6"/>
  </r>
  <r>
    <n v="522"/>
    <s v="COMPASS PLAYERS"/>
    <s v="*** TO MAKE DONATIONS IN THE FUTURE                                   GO TO OUR WEBSITE: www.compassplayers.com ***"/>
    <n v="3000"/>
    <n v="3440"/>
    <x v="0"/>
    <x v="0"/>
    <s v="USD"/>
    <n v="1458518325"/>
    <n v="1456793925"/>
    <b v="0"/>
    <n v="31"/>
    <b v="1"/>
    <s v="theater/plays"/>
    <n v="1.1466666666666667"/>
    <s v="111 USD"/>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s v="72 USD"/>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s v="29 GBP"/>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s v="1000 USD"/>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s v="74 GBP"/>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s v="64 USD"/>
    <x v="1"/>
    <x v="6"/>
  </r>
  <r>
    <n v="528"/>
    <s v="Devastated No Matter What"/>
    <s v="A Festival Backed Production of a Full-Length Play."/>
    <n v="1150"/>
    <n v="1330"/>
    <x v="0"/>
    <x v="0"/>
    <s v="USD"/>
    <n v="1434921600"/>
    <n v="1433109907"/>
    <b v="0"/>
    <n v="30"/>
    <b v="1"/>
    <s v="theater/plays"/>
    <n v="1.1565217391304348"/>
    <s v="44 USD"/>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s v="87 CAD"/>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s v="127 USD"/>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s v="129 USD"/>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s v="71 USD"/>
    <x v="1"/>
    <x v="6"/>
  </r>
  <r>
    <n v="533"/>
    <s v="Foresight"/>
    <s v="New writing â€¢ Twisty-turny magical realist retro sci-fi â€¢ Human lives â€¢ Storytelling â€¢ The slope our society slips down..."/>
    <n v="2000"/>
    <n v="2004"/>
    <x v="0"/>
    <x v="1"/>
    <s v="GBP"/>
    <n v="1463394365"/>
    <n v="1461320765"/>
    <b v="0"/>
    <n v="17"/>
    <b v="1"/>
    <s v="theater/plays"/>
    <n v="1.002"/>
    <s v="118 GBP"/>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s v="327 NOK"/>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s v="35 GBP"/>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s v="100 GBP"/>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s v="41 USD"/>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s v="252 USD"/>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s v="25 GBP"/>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s v="1 USD"/>
    <x v="2"/>
    <x v="7"/>
  </r>
  <r>
    <n v="541"/>
    <s v="Deviations"/>
    <s v="A website dedicated to local Kink Communities; to find others with matching interests and bring them together."/>
    <n v="4500"/>
    <n v="25"/>
    <x v="2"/>
    <x v="0"/>
    <s v="USD"/>
    <n v="1446080834"/>
    <n v="1443488834"/>
    <b v="0"/>
    <n v="1"/>
    <b v="0"/>
    <s v="technology/web"/>
    <n v="5.5555555555555558E-3"/>
    <s v="25 USD"/>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s v="1 USD"/>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s v="35 AUD"/>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s v="3 USD"/>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s v="403 EUR"/>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s v="26 USD"/>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s v="0 GBP"/>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s v="9 GBP"/>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s v="9 GBP"/>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s v="9 CAD"/>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s v="135 USD"/>
    <x v="2"/>
    <x v="7"/>
  </r>
  <r>
    <n v="552"/>
    <s v="Spinnable Social Media"/>
    <s v="Axoral is a 3d interactive social media interface, with the potential to be so much more, but we need your help!"/>
    <n v="45000"/>
    <n v="0"/>
    <x v="2"/>
    <x v="5"/>
    <s v="CAD"/>
    <n v="1452350896"/>
    <n v="1447166896"/>
    <b v="0"/>
    <n v="0"/>
    <b v="0"/>
    <s v="technology/web"/>
    <n v="0"/>
    <s v="0 CAD"/>
    <x v="2"/>
    <x v="7"/>
  </r>
  <r>
    <n v="553"/>
    <s v="sellorshopusa.com"/>
    <s v="Groundbreaking New Classifieds Website Grows Into Largest Nationwide Coverage By Turning Users Into Entrepreneurs"/>
    <n v="25000"/>
    <n v="123"/>
    <x v="2"/>
    <x v="0"/>
    <s v="USD"/>
    <n v="1415988991"/>
    <n v="1413393391"/>
    <b v="0"/>
    <n v="6"/>
    <b v="0"/>
    <s v="technology/web"/>
    <n v="4.9199999999999999E-3"/>
    <s v="21 USD"/>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s v="64 USD"/>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0 GBP"/>
    <x v="2"/>
    <x v="7"/>
  </r>
  <r>
    <n v="556"/>
    <s v="Braille Academy"/>
    <s v="An educational platform for learning Unified English Braille Code"/>
    <n v="8000"/>
    <n v="200"/>
    <x v="2"/>
    <x v="0"/>
    <s v="USD"/>
    <n v="1452112717"/>
    <n v="1449520717"/>
    <b v="0"/>
    <n v="1"/>
    <b v="0"/>
    <s v="technology/web"/>
    <n v="2.5000000000000001E-2"/>
    <s v="200 USD"/>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s v="68 EUR"/>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0 USD"/>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s v="50 USD"/>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s v="4 CAD"/>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s v="28 USD"/>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0 EUR"/>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s v="34 AUD"/>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s v="1 EUR"/>
    <x v="2"/>
    <x v="7"/>
  </r>
  <r>
    <n v="565"/>
    <s v="EasyLearnings"/>
    <s v="Our objective is to provide a platform which helps teachers to provide courses to leaners in wide range of locations including Africa."/>
    <n v="25000"/>
    <n v="0"/>
    <x v="2"/>
    <x v="1"/>
    <s v="GBP"/>
    <n v="1436554249"/>
    <n v="1433962249"/>
    <b v="0"/>
    <n v="0"/>
    <b v="0"/>
    <s v="technology/web"/>
    <n v="0"/>
    <s v="0 GBP"/>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s v="1 USD"/>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0 USD"/>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s v="49 NZD"/>
    <x v="2"/>
    <x v="7"/>
  </r>
  <r>
    <n v="569"/>
    <s v="Mioti"/>
    <s v="Mioti is an indie game marketplace that doubles as a community for developers to join networks and discuss projects."/>
    <n v="2500"/>
    <n v="20"/>
    <x v="2"/>
    <x v="5"/>
    <s v="CAD"/>
    <n v="1451679612"/>
    <n v="1449087612"/>
    <b v="0"/>
    <n v="1"/>
    <b v="0"/>
    <s v="technology/web"/>
    <n v="8.0000000000000002E-3"/>
    <s v="20 CAD"/>
    <x v="2"/>
    <x v="7"/>
  </r>
  <r>
    <n v="570"/>
    <s v="Relaunching in May"/>
    <s v="Humans have AM/FM/Satellite radio, kids have radio Disney, pets have DogCatRadio."/>
    <n v="85000"/>
    <n v="142"/>
    <x v="2"/>
    <x v="0"/>
    <s v="USD"/>
    <n v="1455822569"/>
    <n v="1453230569"/>
    <b v="0"/>
    <n v="1"/>
    <b v="0"/>
    <s v="technology/web"/>
    <n v="1.6705882352941177E-3"/>
    <s v="142 USD"/>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s v="53 USD"/>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0 USD"/>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s v="38 USD"/>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s v="20 GBP"/>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s v="65 EUR"/>
    <x v="2"/>
    <x v="7"/>
  </r>
  <r>
    <n v="576"/>
    <s v="Uthtopia"/>
    <s v="UthTopia Is a social media organization that believes in positive online usage, youth mentorship, and youth empowerment."/>
    <n v="80000"/>
    <n v="1"/>
    <x v="2"/>
    <x v="0"/>
    <s v="USD"/>
    <n v="1427537952"/>
    <n v="1422357552"/>
    <b v="0"/>
    <n v="1"/>
    <b v="0"/>
    <s v="technology/web"/>
    <n v="1.2500000000000001E-5"/>
    <s v="1 USD"/>
    <x v="2"/>
    <x v="7"/>
  </r>
  <r>
    <n v="577"/>
    <s v="everydayrelay"/>
    <s v="Emails are one of pervasively used mode of communication today. However, emails can be personal and sometimes discretion is needed."/>
    <n v="5000"/>
    <n v="10"/>
    <x v="2"/>
    <x v="0"/>
    <s v="USD"/>
    <n v="1463753302"/>
    <n v="1458569302"/>
    <b v="0"/>
    <n v="1"/>
    <b v="0"/>
    <s v="technology/web"/>
    <n v="2E-3"/>
    <s v="10 USD"/>
    <x v="2"/>
    <x v="7"/>
  </r>
  <r>
    <n v="578"/>
    <s v="weBuy Crowdsourced Shopping"/>
    <s v="weBuy trade built on technology and Crowd Sourced Power"/>
    <n v="125000"/>
    <n v="14"/>
    <x v="2"/>
    <x v="1"/>
    <s v="GBP"/>
    <n v="1441633993"/>
    <n v="1439560393"/>
    <b v="0"/>
    <n v="7"/>
    <b v="0"/>
    <s v="technology/web"/>
    <n v="1.12E-4"/>
    <s v="2 GBP"/>
    <x v="2"/>
    <x v="7"/>
  </r>
  <r>
    <n v="579"/>
    <s v="Course: Learn Cryptography"/>
    <s v="Learn classic and public key cryptography with a full proof-of-concept system in JavaScript."/>
    <n v="12000"/>
    <n v="175"/>
    <x v="2"/>
    <x v="0"/>
    <s v="USD"/>
    <n v="1419539223"/>
    <n v="1416947223"/>
    <b v="0"/>
    <n v="5"/>
    <b v="0"/>
    <s v="technology/web"/>
    <n v="1.4583333333333334E-2"/>
    <s v="35 USD"/>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s v="1 USD"/>
    <x v="2"/>
    <x v="7"/>
  </r>
  <r>
    <n v="581"/>
    <s v="A Poets Domain"/>
    <s v="Help me raise funds so that I can be able to give passionate young poets a chance to earn money weekly for their writing &amp; spoken word."/>
    <n v="400"/>
    <n v="0"/>
    <x v="2"/>
    <x v="0"/>
    <s v="USD"/>
    <n v="1438474704"/>
    <n v="1435882704"/>
    <b v="0"/>
    <n v="0"/>
    <b v="0"/>
    <s v="technology/web"/>
    <n v="0"/>
    <s v="0 USD"/>
    <x v="2"/>
    <x v="7"/>
  </r>
  <r>
    <n v="582"/>
    <s v="&quot;We the People...&quot;"/>
    <s v="A community-driven online system which promotes self-governance.  Level up by adding content; civic agendas and private associations."/>
    <n v="100000"/>
    <n v="0"/>
    <x v="2"/>
    <x v="0"/>
    <s v="USD"/>
    <n v="1426442400"/>
    <n v="1424454319"/>
    <b v="0"/>
    <n v="0"/>
    <b v="0"/>
    <s v="technology/web"/>
    <n v="0"/>
    <s v="0 USD"/>
    <x v="2"/>
    <x v="7"/>
  </r>
  <r>
    <n v="583"/>
    <s v="HackersArchive.com"/>
    <s v="HackersArchive.com will help rid the web of viruses and scams found everywhere else you look!"/>
    <n v="9000"/>
    <n v="1"/>
    <x v="2"/>
    <x v="0"/>
    <s v="USD"/>
    <n v="1426800687"/>
    <n v="1424212287"/>
    <b v="0"/>
    <n v="1"/>
    <b v="0"/>
    <s v="technology/web"/>
    <n v="1.1111111111111112E-4"/>
    <s v="1 USD"/>
    <x v="2"/>
    <x v="7"/>
  </r>
  <r>
    <n v="584"/>
    <s v="scriptCall - The Personal Presentation Platform"/>
    <s v="Script Call takes your presentation from the wall to your audience; from your device to theirs."/>
    <n v="1000"/>
    <n v="10"/>
    <x v="2"/>
    <x v="0"/>
    <s v="USD"/>
    <n v="1426522316"/>
    <n v="1423933916"/>
    <b v="0"/>
    <n v="2"/>
    <b v="0"/>
    <s v="technology/web"/>
    <n v="0.01"/>
    <s v="5 USD"/>
    <x v="2"/>
    <x v="7"/>
  </r>
  <r>
    <n v="585"/>
    <s v="Link Card"/>
    <s v="SAVE UP TO 40% WHEN YOU SPEND!_x000a__x000a_PRE-ORDER YOUR LINK CARD TODAY"/>
    <n v="9000"/>
    <n v="0"/>
    <x v="2"/>
    <x v="1"/>
    <s v="GBP"/>
    <n v="1448928000"/>
    <n v="1444123377"/>
    <b v="0"/>
    <n v="0"/>
    <b v="0"/>
    <s v="technology/web"/>
    <n v="0"/>
    <s v="0 GBP"/>
    <x v="2"/>
    <x v="7"/>
  </r>
  <r>
    <n v="586"/>
    <s v="Employ College 2K"/>
    <s v="Employ College is a movement for companies to hire college graduates from their respected institutions."/>
    <n v="10000"/>
    <n v="56"/>
    <x v="2"/>
    <x v="0"/>
    <s v="USD"/>
    <n v="1424032207"/>
    <n v="1421440207"/>
    <b v="0"/>
    <n v="4"/>
    <b v="0"/>
    <s v="technology/web"/>
    <n v="5.5999999999999999E-3"/>
    <s v="14 USD"/>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s v="389 CAD"/>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s v="151 EUR"/>
    <x v="2"/>
    <x v="7"/>
  </r>
  <r>
    <n v="589"/>
    <s v="Get Neighborly"/>
    <s v="Services closer than you think..."/>
    <n v="7500"/>
    <n v="1"/>
    <x v="2"/>
    <x v="0"/>
    <s v="USD"/>
    <n v="1436366699"/>
    <n v="1435070699"/>
    <b v="0"/>
    <n v="1"/>
    <b v="0"/>
    <s v="technology/web"/>
    <n v="1.3333333333333334E-4"/>
    <s v="1 USD"/>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s v="25 GBP"/>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s v="31 USD"/>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s v="250 USD"/>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s v="16 GBP"/>
    <x v="2"/>
    <x v="7"/>
  </r>
  <r>
    <n v="594"/>
    <s v="Unleashed Fitness"/>
    <s v="Creating a fitness site that will change the fitness game forever!"/>
    <n v="25000"/>
    <n v="26"/>
    <x v="2"/>
    <x v="0"/>
    <s v="USD"/>
    <n v="1460832206"/>
    <n v="1458240206"/>
    <b v="0"/>
    <n v="2"/>
    <b v="0"/>
    <s v="technology/web"/>
    <n v="1.0399999999999999E-3"/>
    <s v="13 USD"/>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s v="53 USD"/>
    <x v="2"/>
    <x v="7"/>
  </r>
  <r>
    <n v="596"/>
    <s v="DigitaliBook free library"/>
    <s v="We present digitaibook,com site which can become a free electronic library with your help,"/>
    <n v="20000"/>
    <n v="6"/>
    <x v="2"/>
    <x v="0"/>
    <s v="USD"/>
    <n v="1478122292"/>
    <n v="1475530292"/>
    <b v="0"/>
    <n v="2"/>
    <b v="0"/>
    <s v="technology/web"/>
    <n v="2.9999999999999997E-4"/>
    <s v="3 USD"/>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s v="10 USD"/>
    <x v="2"/>
    <x v="7"/>
  </r>
  <r>
    <n v="598"/>
    <s v="Goals not creeds"/>
    <s v="This is a project to create a crowd-funding site for Urantia Book readers worldwide."/>
    <n v="2500"/>
    <n v="850"/>
    <x v="2"/>
    <x v="0"/>
    <s v="USD"/>
    <n v="1417737781"/>
    <n v="1415145781"/>
    <b v="0"/>
    <n v="7"/>
    <b v="0"/>
    <s v="technology/web"/>
    <n v="0.34"/>
    <s v="121 USD"/>
    <x v="2"/>
    <x v="7"/>
  </r>
  <r>
    <n v="599"/>
    <s v="Mail 4 Jail"/>
    <s v="We send care packages to incarcerated individuals throughout the country that include specific items hand picked by the sender."/>
    <n v="50000"/>
    <n v="31"/>
    <x v="2"/>
    <x v="0"/>
    <s v="USD"/>
    <n v="1425827760"/>
    <n v="1423769402"/>
    <b v="0"/>
    <n v="2"/>
    <b v="0"/>
    <s v="technology/web"/>
    <n v="6.2E-4"/>
    <s v="16 USD"/>
    <x v="2"/>
    <x v="7"/>
  </r>
  <r>
    <n v="600"/>
    <s v="Anaheim California here we come but we need your help."/>
    <s v="Science Technology Engineering and Math + youth = a brighter tomorrow."/>
    <n v="5000"/>
    <n v="100"/>
    <x v="1"/>
    <x v="0"/>
    <s v="USD"/>
    <n v="1431198562"/>
    <n v="1426014562"/>
    <b v="0"/>
    <n v="1"/>
    <b v="0"/>
    <s v="technology/web"/>
    <n v="0.02"/>
    <s v="100 USD"/>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s v="23 CAD"/>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0 USD"/>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s v="45 USD"/>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0 USD"/>
    <x v="2"/>
    <x v="7"/>
  </r>
  <r>
    <n v="605"/>
    <s v="Teach Your Parents iPad (Canceled)"/>
    <s v="An iPad support care package for your parents / seniors."/>
    <n v="5000"/>
    <n v="131"/>
    <x v="1"/>
    <x v="0"/>
    <s v="USD"/>
    <n v="1440318908"/>
    <n v="1436430908"/>
    <b v="0"/>
    <n v="8"/>
    <b v="0"/>
    <s v="technology/web"/>
    <n v="2.6200000000000001E-2"/>
    <s v="16 USD"/>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s v="10 EUR"/>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s v="0 USD"/>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s v="292 USD"/>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s v="5 GBP"/>
    <x v="2"/>
    <x v="7"/>
  </r>
  <r>
    <n v="610"/>
    <s v="UniteChrist (Canceled)"/>
    <s v="We are creating a Christian social network to empower, educate, and connect Christians all over the world."/>
    <n v="13803"/>
    <n v="0"/>
    <x v="1"/>
    <x v="0"/>
    <s v="USD"/>
    <n v="1429732586"/>
    <n v="1427140586"/>
    <b v="0"/>
    <n v="0"/>
    <b v="0"/>
    <s v="technology/web"/>
    <n v="0"/>
    <s v="0 USD"/>
    <x v="2"/>
    <x v="7"/>
  </r>
  <r>
    <n v="611"/>
    <s v="Securivente (Canceled)"/>
    <s v="Finie la peur de vendre ou acheter d'occasion Ã  un inconnu ! Colis ouverts, photographiÃ©s et testÃ©s. Paiements en ligne sÃ©curisÃ©s."/>
    <n v="80000"/>
    <n v="0"/>
    <x v="1"/>
    <x v="6"/>
    <s v="EUR"/>
    <n v="1453210037"/>
    <n v="1448026037"/>
    <b v="0"/>
    <n v="0"/>
    <b v="0"/>
    <s v="technology/web"/>
    <n v="0"/>
    <s v="0 EUR"/>
    <x v="2"/>
    <x v="7"/>
  </r>
  <r>
    <n v="612"/>
    <s v="Web Streaming 2.0 (Canceled)"/>
    <s v="A Fast and Reliable new Web platform to stream videos from Internet"/>
    <n v="10000"/>
    <n v="0"/>
    <x v="1"/>
    <x v="13"/>
    <s v="EUR"/>
    <n v="1472777146"/>
    <n v="1470185146"/>
    <b v="0"/>
    <n v="0"/>
    <b v="0"/>
    <s v="technology/web"/>
    <n v="0"/>
    <s v="0 EUR"/>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s v="106 USD"/>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s v="0 USD"/>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s v="0 NZD"/>
    <x v="2"/>
    <x v="7"/>
  </r>
  <r>
    <n v="616"/>
    <s v="S'time Soirees (Canceled)"/>
    <s v="Hormis la similitude envers d'autres rÃ©seaux socials, celui-ci vous permettra d'organiser / participer Ã  des soirÃ©es trÃ¨s facilement !"/>
    <n v="5000"/>
    <n v="0"/>
    <x v="1"/>
    <x v="6"/>
    <s v="EUR"/>
    <n v="1488013307"/>
    <n v="1485421307"/>
    <b v="0"/>
    <n v="0"/>
    <b v="0"/>
    <s v="technology/web"/>
    <n v="0"/>
    <s v="0 EUR"/>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s v="20 GBP"/>
    <x v="2"/>
    <x v="7"/>
  </r>
  <r>
    <n v="618"/>
    <s v="Y2Y Tutors (Canceled)"/>
    <s v="With the cost of education seemingly always on the rise, Y2Y aims to ensure that no student will be left behind through peer tutoring."/>
    <n v="400"/>
    <n v="0"/>
    <x v="1"/>
    <x v="0"/>
    <s v="USD"/>
    <n v="1449689203"/>
    <n v="1447097203"/>
    <b v="0"/>
    <n v="0"/>
    <b v="0"/>
    <s v="technology/web"/>
    <n v="0"/>
    <s v="0 USD"/>
    <x v="2"/>
    <x v="7"/>
  </r>
  <r>
    <n v="619"/>
    <s v="Big Data (Canceled)"/>
    <s v="Big Data Sets for researchers interested in improving the quality of life."/>
    <n v="2500000"/>
    <n v="1"/>
    <x v="1"/>
    <x v="0"/>
    <s v="USD"/>
    <n v="1416933390"/>
    <n v="1411745790"/>
    <b v="0"/>
    <n v="1"/>
    <b v="0"/>
    <s v="technology/web"/>
    <n v="3.9999999999999998E-7"/>
    <s v="1 USD"/>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s v="300 CAD"/>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s v="87 USD"/>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s v="38 USD"/>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0 AUD"/>
    <x v="2"/>
    <x v="7"/>
  </r>
  <r>
    <n v="624"/>
    <s v="NeedSomeLoven.com (Canceled)"/>
    <s v="I am designing a fun, high tech dating website, with over 25 cool features. It is innovate as well as user friendly."/>
    <n v="5000"/>
    <n v="0"/>
    <x v="1"/>
    <x v="0"/>
    <s v="USD"/>
    <n v="1431647041"/>
    <n v="1429055041"/>
    <b v="0"/>
    <n v="0"/>
    <b v="0"/>
    <s v="technology/web"/>
    <n v="0"/>
    <s v="0 USD"/>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s v="0 CAD"/>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s v="111 USD"/>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s v="90 SEK"/>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0 USD"/>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s v="117 AUD"/>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s v="10 USD"/>
    <x v="2"/>
    <x v="7"/>
  </r>
  <r>
    <n v="631"/>
    <s v="Brevity: A Powerful Online Publishing Software! (Canceled)"/>
    <s v="A Powerful Multimedia-Rich Software that aims at making online publishing very simple."/>
    <n v="50000"/>
    <n v="690"/>
    <x v="1"/>
    <x v="5"/>
    <s v="CAD"/>
    <n v="1464460329"/>
    <n v="1461954729"/>
    <b v="0"/>
    <n v="9"/>
    <b v="0"/>
    <s v="technology/web"/>
    <n v="1.38E-2"/>
    <s v="77 CAD"/>
    <x v="2"/>
    <x v="7"/>
  </r>
  <r>
    <n v="632"/>
    <s v="UniWherse.com - Bring students future (Canceled)"/>
    <s v="Our goal is to create a system, students can find universities that best match their interests."/>
    <n v="20000"/>
    <n v="0"/>
    <x v="1"/>
    <x v="9"/>
    <s v="EUR"/>
    <n v="1448470165"/>
    <n v="1445874565"/>
    <b v="0"/>
    <n v="0"/>
    <b v="0"/>
    <s v="technology/web"/>
    <n v="0"/>
    <s v="0 EUR"/>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s v="50 USD"/>
    <x v="2"/>
    <x v="7"/>
  </r>
  <r>
    <n v="634"/>
    <s v="pitchtograndma (Canceled)"/>
    <s v="We help companies to explain what they do in simple, grandma-would-understand terms."/>
    <n v="5000"/>
    <n v="1"/>
    <x v="1"/>
    <x v="0"/>
    <s v="USD"/>
    <n v="1424989029"/>
    <n v="1422397029"/>
    <b v="0"/>
    <n v="1"/>
    <b v="0"/>
    <s v="technology/web"/>
    <n v="2.0000000000000001E-4"/>
    <s v="1 USD"/>
    <x v="2"/>
    <x v="7"/>
  </r>
  <r>
    <n v="635"/>
    <s v="Pleero, A Technology Team Building Website (Canceled)"/>
    <s v="Network used for building technology development teams."/>
    <n v="25000"/>
    <n v="2"/>
    <x v="1"/>
    <x v="0"/>
    <s v="USD"/>
    <n v="1428804762"/>
    <n v="1426212762"/>
    <b v="0"/>
    <n v="1"/>
    <b v="0"/>
    <s v="technology/web"/>
    <n v="8.0000000000000007E-5"/>
    <s v="2 USD"/>
    <x v="2"/>
    <x v="7"/>
  </r>
  <r>
    <n v="636"/>
    <s v="Keto Advice (Canceled)"/>
    <s v="With no central location for keto knowledge, keto advice will be a community run knowledge base."/>
    <n v="2000"/>
    <n v="4"/>
    <x v="1"/>
    <x v="1"/>
    <s v="GBP"/>
    <n v="1433587620"/>
    <n v="1430996150"/>
    <b v="0"/>
    <n v="1"/>
    <b v="0"/>
    <s v="technology/web"/>
    <n v="2E-3"/>
    <s v="4 GBP"/>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0 GBP"/>
    <x v="2"/>
    <x v="7"/>
  </r>
  <r>
    <n v="638"/>
    <s v="W (Canceled)"/>
    <s v="O0"/>
    <n v="200000"/>
    <n v="18"/>
    <x v="1"/>
    <x v="12"/>
    <s v="EUR"/>
    <n v="1490447662"/>
    <n v="1485267262"/>
    <b v="0"/>
    <n v="6"/>
    <b v="0"/>
    <s v="technology/web"/>
    <n v="9.0000000000000006E-5"/>
    <s v="3 EUR"/>
    <x v="2"/>
    <x v="7"/>
  </r>
  <r>
    <n v="639"/>
    <s v="Kids Educational Social Media Site (Canceled)"/>
    <s v="Development of a Safe and Educational Social Media site for kids."/>
    <n v="1000000"/>
    <n v="1"/>
    <x v="1"/>
    <x v="0"/>
    <s v="USD"/>
    <n v="1413208795"/>
    <n v="1408024795"/>
    <b v="0"/>
    <n v="1"/>
    <b v="0"/>
    <s v="technology/web"/>
    <n v="9.9999999999999995E-7"/>
    <s v="1 USD"/>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s v="51 EUR"/>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s v="151 USD"/>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s v="134 EUR"/>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s v="174 USD"/>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s v="73 USD"/>
    <x v="2"/>
    <x v="8"/>
  </r>
  <r>
    <n v="645"/>
    <s v="Carbon Fiber Collar Stays"/>
    <s v="Ever wanted to own something made out of carbon fiber? Now you can!"/>
    <n v="2000"/>
    <n v="5574"/>
    <x v="0"/>
    <x v="0"/>
    <s v="USD"/>
    <n v="1470962274"/>
    <n v="1468370274"/>
    <b v="0"/>
    <n v="237"/>
    <b v="1"/>
    <s v="technology/wearables"/>
    <n v="2.7869999999999999"/>
    <s v="24 USD"/>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s v="39 USD"/>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s v="126 CAD"/>
    <x v="2"/>
    <x v="8"/>
  </r>
  <r>
    <n v="648"/>
    <s v="Audio Jacket"/>
    <s v="Get ready for the next product that you canâ€™t live without"/>
    <n v="35000"/>
    <n v="44388"/>
    <x v="0"/>
    <x v="0"/>
    <s v="USD"/>
    <n v="1413304708"/>
    <n v="1410280708"/>
    <b v="0"/>
    <n v="27"/>
    <b v="1"/>
    <s v="technology/wearables"/>
    <n v="1.2682285714285715"/>
    <s v="1644 USD"/>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s v="43 USD"/>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s v="35 USD"/>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s v="239 USD"/>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s v="108 USD"/>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s v="96 USD"/>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s v="32 USD"/>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s v="43 USD"/>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s v="123 USD"/>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s v="190 USD"/>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s v="109 USD"/>
    <x v="2"/>
    <x v="8"/>
  </r>
  <r>
    <n v="659"/>
    <s v="Lulu Watch Designs - Apple Watch"/>
    <s v="Sync up your lifestyle"/>
    <n v="3000"/>
    <n v="3017"/>
    <x v="0"/>
    <x v="0"/>
    <s v="USD"/>
    <n v="1440339295"/>
    <n v="1437747295"/>
    <b v="0"/>
    <n v="21"/>
    <b v="1"/>
    <s v="technology/wearables"/>
    <n v="1.0056666666666667"/>
    <s v="144 USD"/>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s v="85 USD"/>
    <x v="2"/>
    <x v="8"/>
  </r>
  <r>
    <n v="661"/>
    <s v="AirString"/>
    <s v="AirString keeps your AirPods from getting lost by keeping the pair together with a  durable and premium quality string."/>
    <n v="10000"/>
    <n v="95"/>
    <x v="2"/>
    <x v="0"/>
    <s v="USD"/>
    <n v="1477236559"/>
    <n v="1474644559"/>
    <b v="0"/>
    <n v="9"/>
    <b v="0"/>
    <s v="technology/wearables"/>
    <n v="9.4999999999999998E-3"/>
    <s v="11 USD"/>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s v="39 USD"/>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s v="100 DKK"/>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s v="31 USD"/>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s v="155 USD"/>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s v="2 USD"/>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s v="179 EUR"/>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s v="27 USD"/>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s v="1536 SEK"/>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s v="85 EUR"/>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s v="789 USD"/>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s v="50 USD"/>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s v="68 USD"/>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s v="8 USD"/>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s v="34 USD"/>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s v="61 CAD"/>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s v="133 EUR"/>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s v="65 USD"/>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s v="94 USD"/>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s v="151 USD"/>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s v="1 USD"/>
    <x v="2"/>
    <x v="8"/>
  </r>
  <r>
    <n v="682"/>
    <s v="Deception Belt"/>
    <s v="The Deception Belt is an innovative belt with app capability, designed to assist any user gain control over their appetite."/>
    <n v="50000"/>
    <n v="53"/>
    <x v="2"/>
    <x v="0"/>
    <s v="USD"/>
    <n v="1489512122"/>
    <n v="1486923722"/>
    <b v="0"/>
    <n v="4"/>
    <b v="0"/>
    <s v="technology/wearables"/>
    <n v="1.06E-3"/>
    <s v="13 USD"/>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s v="99 USD"/>
    <x v="2"/>
    <x v="8"/>
  </r>
  <r>
    <n v="684"/>
    <s v="Arcus Motion Analyzer | The Versatile Smart Ring"/>
    <s v="Arcus gives your fingers super powers."/>
    <n v="320000"/>
    <n v="23948"/>
    <x v="2"/>
    <x v="0"/>
    <s v="USD"/>
    <n v="1406257200"/>
    <n v="1403176891"/>
    <b v="0"/>
    <n v="135"/>
    <b v="0"/>
    <s v="technology/wearables"/>
    <n v="7.4837500000000001E-2"/>
    <s v="177 USD"/>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s v="55 USD"/>
    <x v="2"/>
    <x v="8"/>
  </r>
  <r>
    <n v="686"/>
    <s v="Vivi di Cuore - Heart Rate Watch"/>
    <s v="La tua giornata sportiva monitorata nel tuo polso??!!!_x000a_Rendiamolo possibile... VIVI DI CUORE --- All MADE in ITALY"/>
    <n v="500000"/>
    <n v="0"/>
    <x v="2"/>
    <x v="13"/>
    <s v="EUR"/>
    <n v="1438618170"/>
    <n v="1436026170"/>
    <b v="0"/>
    <n v="0"/>
    <b v="0"/>
    <s v="technology/wearables"/>
    <n v="0"/>
    <s v="0 EUR"/>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s v="592 MXN"/>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s v="406 USD"/>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s v="343 USD"/>
    <x v="2"/>
    <x v="8"/>
  </r>
  <r>
    <n v="690"/>
    <s v="BLOXSHIELD"/>
    <s v="A radiation shield for your fitness tracker, smartwatch or other wearable smart device"/>
    <n v="20000"/>
    <n v="2468"/>
    <x v="2"/>
    <x v="0"/>
    <s v="USD"/>
    <n v="1473400800"/>
    <n v="1469718841"/>
    <b v="0"/>
    <n v="34"/>
    <b v="0"/>
    <s v="technology/wearables"/>
    <n v="0.1234"/>
    <s v="73 USD"/>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s v="26 USD"/>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s v="6 GBP"/>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s v="119 USD"/>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s v="84 USD"/>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s v="91 USD"/>
    <x v="2"/>
    <x v="8"/>
  </r>
  <r>
    <n v="696"/>
    <s v="trustee"/>
    <s v="Show your fidelity by wearing the Trustee rings! Show where you are (at)!"/>
    <n v="175000"/>
    <n v="1"/>
    <x v="2"/>
    <x v="9"/>
    <s v="EUR"/>
    <n v="1406326502"/>
    <n v="1403734502"/>
    <b v="0"/>
    <n v="1"/>
    <b v="0"/>
    <s v="technology/wearables"/>
    <n v="5.7142857142857145E-6"/>
    <s v="1 EUR"/>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s v="20 EUR"/>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s v="531 USD"/>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s v="120 USD"/>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s v="13 EUR"/>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s v="291 GBP"/>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s v="125 USD"/>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s v="120 USD"/>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s v="120 CAD"/>
    <x v="2"/>
    <x v="8"/>
  </r>
  <r>
    <n v="705"/>
    <s v="SomnoScope"/>
    <s v="The closest thing ever to the Holy Grail of wearables technology"/>
    <n v="100000"/>
    <n v="977"/>
    <x v="2"/>
    <x v="9"/>
    <s v="EUR"/>
    <n v="1484999278"/>
    <n v="1482407278"/>
    <b v="0"/>
    <n v="5"/>
    <b v="0"/>
    <s v="technology/wearables"/>
    <n v="9.7699999999999992E-3"/>
    <s v="195 EUR"/>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s v="0 EUR"/>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s v="118 GBP"/>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s v="24 GBP"/>
    <x v="2"/>
    <x v="8"/>
  </r>
  <r>
    <n v="709"/>
    <s v="lumiglove"/>
    <s v="A &quot;handheld&quot; light, which eases the way you illuminate objects and/or paths."/>
    <n v="15000"/>
    <n v="61"/>
    <x v="2"/>
    <x v="0"/>
    <s v="USD"/>
    <n v="1417741159"/>
    <n v="1415149159"/>
    <b v="0"/>
    <n v="2"/>
    <b v="0"/>
    <s v="technology/wearables"/>
    <n v="4.0666666666666663E-3"/>
    <s v="31 USD"/>
    <x v="2"/>
    <x v="8"/>
  </r>
  <r>
    <n v="710"/>
    <s v="Hate York Shirt 2.0"/>
    <s v="Shirts, so technologically advanced, they connect mentally to their audience upon sight."/>
    <n v="1200"/>
    <n v="0"/>
    <x v="2"/>
    <x v="5"/>
    <s v="CAD"/>
    <n v="1408495440"/>
    <n v="1405640302"/>
    <b v="0"/>
    <n v="0"/>
    <b v="0"/>
    <s v="technology/wearables"/>
    <n v="0"/>
    <s v="0 CAD"/>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s v="100 EUR"/>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s v="26 USD"/>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s v="199 EUR"/>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s v="80 USD"/>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s v="116 USD"/>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s v="45 USD"/>
    <x v="2"/>
    <x v="8"/>
  </r>
  <r>
    <n v="717"/>
    <s v="cool air belt"/>
    <s v="Cool air flowing under clothing keeps you cool."/>
    <n v="100000"/>
    <n v="305"/>
    <x v="2"/>
    <x v="0"/>
    <s v="USD"/>
    <n v="1409949002"/>
    <n v="1407357002"/>
    <b v="0"/>
    <n v="4"/>
    <b v="0"/>
    <s v="technology/wearables"/>
    <n v="3.0500000000000002E-3"/>
    <s v="76 USD"/>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s v="23 USD"/>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s v="19 USD"/>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s v="67 USD"/>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s v="84 USD"/>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s v="216 USD"/>
    <x v="3"/>
    <x v="9"/>
  </r>
  <r>
    <n v="723"/>
    <s v="The 2015 Pro Football Beast Book"/>
    <s v="The Definitive (and Slightly Ridiculous) Guide to Enjoying the 2015 Pro Football Season"/>
    <n v="5000"/>
    <n v="5469"/>
    <x v="0"/>
    <x v="0"/>
    <s v="USD"/>
    <n v="1438228740"/>
    <n v="1435606549"/>
    <b v="0"/>
    <n v="100"/>
    <b v="1"/>
    <s v="publishing/nonfiction"/>
    <n v="1.0938000000000001"/>
    <s v="55 USD"/>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s v="52 USD"/>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s v="143 USD"/>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s v="72 USD"/>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s v="37 USD"/>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s v="61 USD"/>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s v="44 USD"/>
    <x v="3"/>
    <x v="9"/>
  </r>
  <r>
    <n v="730"/>
    <s v="Encyclopedia of Surfing"/>
    <s v="A Massive but Cheerful Online Digital Archive of Surfing"/>
    <n v="20000"/>
    <n v="26438"/>
    <x v="0"/>
    <x v="0"/>
    <s v="USD"/>
    <n v="1323280391"/>
    <n v="1320688391"/>
    <b v="0"/>
    <n v="265"/>
    <b v="1"/>
    <s v="publishing/nonfiction"/>
    <n v="1.3219000000000001"/>
    <s v="100 USD"/>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s v="89 USD"/>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s v="5 GBP"/>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s v="18 GBP"/>
    <x v="3"/>
    <x v="9"/>
  </r>
  <r>
    <n v="734"/>
    <s v="Sideswiped"/>
    <s v="Sideswiped is my story of growing in and trusting God through the mess and mysteries of life."/>
    <n v="8500"/>
    <n v="10670"/>
    <x v="0"/>
    <x v="5"/>
    <s v="CAD"/>
    <n v="1431147600"/>
    <n v="1428465420"/>
    <b v="0"/>
    <n v="57"/>
    <b v="1"/>
    <s v="publishing/nonfiction"/>
    <n v="1.2552941176470589"/>
    <s v="187 CAD"/>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s v="235 USD"/>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s v="105 USD"/>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s v="57 USD"/>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s v="39 USD"/>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s v="68 USD"/>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s v="170 USD"/>
    <x v="3"/>
    <x v="9"/>
  </r>
  <r>
    <n v="741"/>
    <s v="reVILNA: the vilna ghetto project"/>
    <s v="A revolutionary digital mapping project of the Vilna Ghetto"/>
    <n v="13000"/>
    <n v="13293.8"/>
    <x v="0"/>
    <x v="0"/>
    <s v="USD"/>
    <n v="1370964806"/>
    <n v="1367940806"/>
    <b v="0"/>
    <n v="94"/>
    <b v="1"/>
    <s v="publishing/nonfiction"/>
    <n v="1.0226"/>
    <s v="141 USD"/>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s v="67 USD"/>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s v="54 USD"/>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s v="83 USD"/>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s v="54 USD"/>
    <x v="3"/>
    <x v="9"/>
  </r>
  <r>
    <n v="746"/>
    <s v="Attention: People With Body Parts"/>
    <s v="This is a book of letters. Letters to our body parts."/>
    <n v="2987"/>
    <n v="3318"/>
    <x v="0"/>
    <x v="0"/>
    <s v="USD"/>
    <n v="1348372740"/>
    <n v="1346806909"/>
    <b v="0"/>
    <n v="97"/>
    <b v="1"/>
    <s v="publishing/nonfiction"/>
    <n v="1.1108135252761968"/>
    <s v="34 USD"/>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s v="127 EUR"/>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s v="46 USD"/>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s v="96 USD"/>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s v="77 USD"/>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s v="57 USD"/>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s v="53 AUD"/>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s v="492 USD"/>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s v="42 USD"/>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s v="37 USD"/>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s v="37 USD"/>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s v="33 USD"/>
    <x v="3"/>
    <x v="9"/>
  </r>
  <r>
    <n v="758"/>
    <s v="Publish Waiting On Humanity"/>
    <s v="I am publishing my book, Waiting on Humanity and need some finishing funds to do so."/>
    <n v="2500"/>
    <n v="2550"/>
    <x v="0"/>
    <x v="0"/>
    <s v="USD"/>
    <n v="1286568268"/>
    <n v="1283976268"/>
    <b v="0"/>
    <n v="19"/>
    <b v="1"/>
    <s v="publishing/nonfiction"/>
    <n v="1.02"/>
    <s v="134 USD"/>
    <x v="3"/>
    <x v="9"/>
  </r>
  <r>
    <n v="759"/>
    <s v="Wild Ruins"/>
    <s v="Help me search for the lost ruins of the UK. A unique guide to  lesser known and somewhat known ruins of Britain."/>
    <n v="5000"/>
    <n v="5096"/>
    <x v="0"/>
    <x v="1"/>
    <s v="GBP"/>
    <n v="1404892539"/>
    <n v="1401436539"/>
    <b v="0"/>
    <n v="99"/>
    <b v="1"/>
    <s v="publishing/nonfiction"/>
    <n v="1.0192000000000001"/>
    <s v="51 GBP"/>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0 USD"/>
    <x v="3"/>
    <x v="10"/>
  </r>
  <r>
    <n v="761"/>
    <s v="DONE WITH DEATH"/>
    <s v="The day Chuck died was the day everything changed. Now he has to save the afterlife from extinction or die again trying."/>
    <n v="5000"/>
    <n v="235"/>
    <x v="2"/>
    <x v="0"/>
    <s v="USD"/>
    <n v="1391364126"/>
    <n v="1388772126"/>
    <b v="0"/>
    <n v="6"/>
    <b v="0"/>
    <s v="publishing/fiction"/>
    <n v="4.7E-2"/>
    <s v="39 USD"/>
    <x v="3"/>
    <x v="10"/>
  </r>
  <r>
    <n v="762"/>
    <s v="Where we used to live - eBook (PROJECT 80%)"/>
    <s v="An original-well-done eBook. Mainly about fiction, action, adventure, and mystery. A story that you've never read!"/>
    <n v="3500"/>
    <n v="0"/>
    <x v="2"/>
    <x v="14"/>
    <s v="MXN"/>
    <n v="1480831200"/>
    <n v="1479328570"/>
    <b v="0"/>
    <n v="0"/>
    <b v="0"/>
    <s v="publishing/fiction"/>
    <n v="0"/>
    <s v="0 MXN"/>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s v="5 GBP"/>
    <x v="3"/>
    <x v="10"/>
  </r>
  <r>
    <n v="764"/>
    <s v="[JOE]KES"/>
    <s v="[JOE]KES is a book full of over 200 original, sometimes funny, pun-ish Joekes. If you hate the book, use it as a coster!"/>
    <n v="5000"/>
    <n v="0"/>
    <x v="2"/>
    <x v="0"/>
    <s v="USD"/>
    <n v="1441858161"/>
    <n v="1439266161"/>
    <b v="0"/>
    <n v="0"/>
    <b v="0"/>
    <s v="publishing/fiction"/>
    <n v="0"/>
    <s v="0 USD"/>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s v="57 USD"/>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0 CAD"/>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s v="59 USD"/>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0 USD"/>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s v="32 USD"/>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0 USD"/>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s v="10 USD"/>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s v="50 USD"/>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s v="16 GBP"/>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s v="39 USD"/>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s v="34 USD"/>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s v="63 USD"/>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s v="7 USD"/>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s v="2 USD"/>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s v="67 USD"/>
    <x v="3"/>
    <x v="10"/>
  </r>
  <r>
    <n v="780"/>
    <s v="Wess Meets West - Press Our New Album on CD!"/>
    <s v="We are finishing up recording our new record and we would like help with its physical CD release."/>
    <n v="1000"/>
    <n v="1040"/>
    <x v="0"/>
    <x v="0"/>
    <s v="USD"/>
    <n v="1304439025"/>
    <n v="1301847025"/>
    <b v="0"/>
    <n v="27"/>
    <b v="1"/>
    <s v="music/rock"/>
    <n v="1.04"/>
    <s v="39 USD"/>
    <x v="4"/>
    <x v="11"/>
  </r>
  <r>
    <n v="781"/>
    <s v="Touring the United States This July"/>
    <s v="&quot;WE ARE ON A MISSION TO TOUR THE UNITED STATES NON-STOP. TO DO SO WE NEED TO PURCHASE A NEW VAN.&quot;"/>
    <n v="800"/>
    <n v="1065.23"/>
    <x v="0"/>
    <x v="0"/>
    <s v="USD"/>
    <n v="1370649674"/>
    <n v="1368057674"/>
    <b v="0"/>
    <n v="25"/>
    <b v="1"/>
    <s v="music/rock"/>
    <n v="1.3315375"/>
    <s v="43 USD"/>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s v="50 USD"/>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s v="63 USD"/>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s v="103 USD"/>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s v="31 USD"/>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s v="162 USD"/>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s v="81 USD"/>
    <x v="4"/>
    <x v="11"/>
  </r>
  <r>
    <n v="788"/>
    <s v="HELP UNRB GO ON TOUR!"/>
    <s v="With all of our money going towards our new full-length album and merch, we need your help so we don't end up stranded on tour."/>
    <n v="1000"/>
    <n v="2035.05"/>
    <x v="0"/>
    <x v="0"/>
    <s v="USD"/>
    <n v="1341633540"/>
    <n v="1338336588"/>
    <b v="0"/>
    <n v="34"/>
    <b v="1"/>
    <s v="music/rock"/>
    <n v="2.03505"/>
    <s v="60 USD"/>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s v="133 USD"/>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s v="93 USD"/>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s v="61 USD"/>
    <x v="4"/>
    <x v="11"/>
  </r>
  <r>
    <n v="792"/>
    <s v="&quot;Believable Lies&quot; - The Album"/>
    <s v="Rock n' Roll about the intersection of lies and belief: the Believable Lie."/>
    <n v="2500"/>
    <n v="2511.11"/>
    <x v="0"/>
    <x v="0"/>
    <s v="USD"/>
    <n v="1383861483"/>
    <n v="1381265883"/>
    <b v="0"/>
    <n v="60"/>
    <b v="1"/>
    <s v="music/rock"/>
    <n v="1.0044440000000001"/>
    <s v="42 USD"/>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s v="88 USD"/>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s v="159 USD"/>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s v="85 USD"/>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s v="113 USD"/>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s v="45 USD"/>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s v="46 USD"/>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s v="179 USD"/>
    <x v="4"/>
    <x v="11"/>
  </r>
  <r>
    <n v="800"/>
    <s v="LF4 WildFire"/>
    <s v="Scotland's premier classic rock and metal festival, 3 days, 3-4 stages, family friendly,  for people of all ages"/>
    <n v="1500"/>
    <n v="2282"/>
    <x v="0"/>
    <x v="1"/>
    <s v="GBP"/>
    <n v="1410431054"/>
    <n v="1407839054"/>
    <b v="0"/>
    <n v="56"/>
    <b v="1"/>
    <s v="music/rock"/>
    <n v="1.5213333333333334"/>
    <s v="41 GBP"/>
    <x v="4"/>
    <x v="11"/>
  </r>
  <r>
    <n v="801"/>
    <s v="SLUTEVER DO AMERICA TOUR"/>
    <s v="ALL WE WANT TO DO IS DRIVE AROUND AMERICA AND PLAY A BUNCH OF SHOWS, BUT WE DON'T HAVE ANY MONEY..."/>
    <n v="2000"/>
    <n v="2230.4299999999998"/>
    <x v="0"/>
    <x v="0"/>
    <s v="USD"/>
    <n v="1309547120"/>
    <n v="1306955120"/>
    <b v="0"/>
    <n v="51"/>
    <b v="1"/>
    <s v="music/rock"/>
    <n v="1.1152149999999998"/>
    <s v="44 USD"/>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s v="81 USD"/>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s v="75 USD"/>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s v="306 USD"/>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s v="58 USD"/>
    <x v="4"/>
    <x v="11"/>
  </r>
  <r>
    <n v="806"/>
    <s v="Golden Animals NEW Album!"/>
    <s v="Help Golden Animals finish their NEW Album!"/>
    <n v="8000"/>
    <n v="8355"/>
    <x v="0"/>
    <x v="0"/>
    <s v="USD"/>
    <n v="1315413339"/>
    <n v="1312821339"/>
    <b v="0"/>
    <n v="71"/>
    <b v="1"/>
    <s v="music/rock"/>
    <n v="1.0443750000000001"/>
    <s v="118 USD"/>
    <x v="4"/>
    <x v="11"/>
  </r>
  <r>
    <n v="807"/>
    <s v="Sic Vita - New EP Release - 2017"/>
    <s v="Join the Sic Vita family and lend a hand as we create a new album!"/>
    <n v="4000"/>
    <n v="4205"/>
    <x v="0"/>
    <x v="0"/>
    <s v="USD"/>
    <n v="1488333600"/>
    <n v="1485270311"/>
    <b v="0"/>
    <n v="57"/>
    <b v="1"/>
    <s v="music/rock"/>
    <n v="1.05125"/>
    <s v="74 USD"/>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s v="105 CAD"/>
    <x v="4"/>
    <x v="11"/>
  </r>
  <r>
    <n v="809"/>
    <s v="Peter's New Album!!"/>
    <s v="Acknowledged songwriter looking to record album of new songs to secure a Publishing Contract"/>
    <n v="4000"/>
    <n v="4151"/>
    <x v="0"/>
    <x v="0"/>
    <s v="USD"/>
    <n v="1390161630"/>
    <n v="1387569630"/>
    <b v="0"/>
    <n v="52"/>
    <b v="1"/>
    <s v="music/rock"/>
    <n v="1.03775"/>
    <s v="80 USD"/>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s v="58 USD"/>
    <x v="4"/>
    <x v="11"/>
  </r>
  <r>
    <n v="811"/>
    <s v="Love Water Tour"/>
    <s v="We need your financial support to cover the tour costs!  (Sound, lights, travel, stage design)"/>
    <n v="1000"/>
    <n v="1040"/>
    <x v="0"/>
    <x v="0"/>
    <s v="USD"/>
    <n v="1373475120"/>
    <n v="1371569202"/>
    <b v="0"/>
    <n v="12"/>
    <b v="1"/>
    <s v="music/rock"/>
    <n v="1.04"/>
    <s v="87 USD"/>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s v="28 USD"/>
    <x v="4"/>
    <x v="11"/>
  </r>
  <r>
    <n v="813"/>
    <s v="Rules of Civility and Decent Behavior"/>
    <s v="A pre order campaign to fund the pressing of our second full length vinyl LP"/>
    <n v="1500"/>
    <n v="2399.94"/>
    <x v="0"/>
    <x v="0"/>
    <s v="USD"/>
    <n v="1342825365"/>
    <n v="1340233365"/>
    <b v="0"/>
    <n v="96"/>
    <b v="1"/>
    <s v="music/rock"/>
    <n v="1.59996"/>
    <s v="25 USD"/>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s v="45 USD"/>
    <x v="4"/>
    <x v="11"/>
  </r>
  <r>
    <n v="815"/>
    <s v="Some Late Help for The Early Reset"/>
    <s v="Be a part of helping The Early Reset finish their new 7 song EP."/>
    <n v="4000"/>
    <n v="4280"/>
    <x v="0"/>
    <x v="0"/>
    <s v="USD"/>
    <n v="1414879303"/>
    <n v="1412287303"/>
    <b v="0"/>
    <n v="43"/>
    <b v="1"/>
    <s v="music/rock"/>
    <n v="1.07"/>
    <s v="100 USD"/>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s v="39 USD"/>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s v="89 USD"/>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s v="29 USD"/>
    <x v="4"/>
    <x v="11"/>
  </r>
  <r>
    <n v="819"/>
    <s v="Winter Tour"/>
    <s v="We are touring the Southeast in support of our new EP"/>
    <n v="400"/>
    <n v="435"/>
    <x v="0"/>
    <x v="0"/>
    <s v="USD"/>
    <n v="1387601040"/>
    <n v="1386806254"/>
    <b v="0"/>
    <n v="14"/>
    <b v="1"/>
    <s v="music/rock"/>
    <n v="1.0874999999999999"/>
    <s v="31 USD"/>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s v="71 USD"/>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s v="224 USD"/>
    <x v="4"/>
    <x v="11"/>
  </r>
  <r>
    <n v="822"/>
    <s v="Soul Easy - Making music for our friends."/>
    <s v="Soul Easy recording our first full length CD.  Inspired by lots of friends and lots of good times."/>
    <n v="3000"/>
    <n v="3575"/>
    <x v="0"/>
    <x v="0"/>
    <s v="USD"/>
    <n v="1349477050"/>
    <n v="1346885050"/>
    <b v="0"/>
    <n v="69"/>
    <b v="1"/>
    <s v="music/rock"/>
    <n v="1.1916666666666667"/>
    <s v="52 USD"/>
    <x v="4"/>
    <x v="11"/>
  </r>
  <r>
    <n v="823"/>
    <s v="Debut Album"/>
    <s v="Eyes For Fire is finally ready to release their Debut Album but we need YOU to help us put the final touches on it."/>
    <n v="800"/>
    <n v="1436"/>
    <x v="0"/>
    <x v="0"/>
    <s v="USD"/>
    <n v="1427062852"/>
    <n v="1424474452"/>
    <b v="0"/>
    <n v="33"/>
    <b v="1"/>
    <s v="music/rock"/>
    <n v="1.7949999999999999"/>
    <s v="44 USD"/>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s v="40 USD"/>
    <x v="4"/>
    <x v="11"/>
  </r>
  <r>
    <n v="825"/>
    <s v="KILL FREEMAN"/>
    <s v="Kickstarting Kill Freeman independently. Help fund the New Record, Video and Live Shows."/>
    <n v="12500"/>
    <n v="12554"/>
    <x v="0"/>
    <x v="0"/>
    <s v="USD"/>
    <n v="1351495284"/>
    <n v="1349335284"/>
    <b v="0"/>
    <n v="99"/>
    <b v="1"/>
    <s v="music/rock"/>
    <n v="1.0043200000000001"/>
    <s v="127 USD"/>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s v="114 USD"/>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s v="28 USD"/>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s v="37 USD"/>
    <x v="4"/>
    <x v="11"/>
  </r>
  <r>
    <n v="829"/>
    <s v="Monk"/>
    <s v="We are a band from South East London- each member is19 years OA. We have been together for two years. Taking pride in making good music"/>
    <n v="500"/>
    <n v="520"/>
    <x v="0"/>
    <x v="1"/>
    <s v="GBP"/>
    <n v="1468437240"/>
    <n v="1463253240"/>
    <b v="0"/>
    <n v="16"/>
    <b v="1"/>
    <s v="music/rock"/>
    <n v="1.04"/>
    <s v="33 GBP"/>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s v="61 USD"/>
    <x v="4"/>
    <x v="11"/>
  </r>
  <r>
    <n v="831"/>
    <s v="Let The 7Horse Run!"/>
    <s v="7Horse is a new band with a self-funded album and a show they want to rock in your town!"/>
    <n v="1500"/>
    <n v="3500"/>
    <x v="0"/>
    <x v="0"/>
    <s v="USD"/>
    <n v="1335540694"/>
    <n v="1332948694"/>
    <b v="0"/>
    <n v="20"/>
    <b v="1"/>
    <s v="music/rock"/>
    <n v="2.3333333333333335"/>
    <s v="175 USD"/>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s v="98 USD"/>
    <x v="4"/>
    <x v="11"/>
  </r>
  <r>
    <n v="833"/>
    <s v="Ragman Rolls"/>
    <s v="This is an American rock album."/>
    <n v="6000"/>
    <n v="6100"/>
    <x v="0"/>
    <x v="0"/>
    <s v="USD"/>
    <n v="1397941475"/>
    <n v="1395349475"/>
    <b v="0"/>
    <n v="41"/>
    <b v="1"/>
    <s v="music/rock"/>
    <n v="1.0166666666666666"/>
    <s v="149 USD"/>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s v="96 USD"/>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s v="59 USD"/>
    <x v="4"/>
    <x v="11"/>
  </r>
  <r>
    <n v="836"/>
    <s v="DESMADRE Full Album + Press Kit"/>
    <s v="An album you can bring home to mom."/>
    <n v="5000"/>
    <n v="5046.5200000000004"/>
    <x v="0"/>
    <x v="0"/>
    <s v="USD"/>
    <n v="1381108918"/>
    <n v="1378516918"/>
    <b v="0"/>
    <n v="46"/>
    <b v="1"/>
    <s v="music/rock"/>
    <n v="1.009304"/>
    <s v="110 USD"/>
    <x v="4"/>
    <x v="11"/>
  </r>
  <r>
    <n v="837"/>
    <s v="Take 147 - Nothin' to Lose CD Project"/>
    <s v="Take 147 is currently in the process of recording the debut album called, &quot;Nothin' to Lose&quot;."/>
    <n v="2500"/>
    <n v="3045"/>
    <x v="0"/>
    <x v="0"/>
    <s v="USD"/>
    <n v="1398988662"/>
    <n v="1396396662"/>
    <b v="0"/>
    <n v="62"/>
    <b v="1"/>
    <s v="music/rock"/>
    <n v="1.218"/>
    <s v="49 USD"/>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s v="48 USD"/>
    <x v="4"/>
    <x v="11"/>
  </r>
  <r>
    <n v="839"/>
    <s v="The Waffle Stompers - We'll Never Die"/>
    <s v="The Waffle Stompers need your support to keep doing what we love--go on tour, make music and music videos."/>
    <n v="5000"/>
    <n v="5830.83"/>
    <x v="0"/>
    <x v="0"/>
    <s v="USD"/>
    <n v="1348337956"/>
    <n v="1345745956"/>
    <b v="0"/>
    <n v="96"/>
    <b v="1"/>
    <s v="music/rock"/>
    <n v="1.166166"/>
    <s v="61 USD"/>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s v="63 USD"/>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s v="54 USD"/>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s v="67 CAD"/>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s v="63 USD"/>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s v="37 USD"/>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s v="34 USD"/>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s v="29 GBP"/>
    <x v="4"/>
    <x v="12"/>
  </r>
  <r>
    <n v="847"/>
    <s v="CENTROPYMUSIC"/>
    <s v="MUSIC WITH MEANING!  MUSIC THAT MATTERS!!!"/>
    <n v="10"/>
    <n v="10"/>
    <x v="0"/>
    <x v="0"/>
    <s v="USD"/>
    <n v="1436555376"/>
    <n v="1433963376"/>
    <b v="0"/>
    <n v="1"/>
    <b v="1"/>
    <s v="music/metal"/>
    <n v="1"/>
    <s v="10 USD"/>
    <x v="4"/>
    <x v="12"/>
  </r>
  <r>
    <n v="848"/>
    <s v="God Am"/>
    <s v="God Am, a Grunge/Doom metal band, who have been trying to fund the production of our EP to bring you a unique aural assault."/>
    <n v="300"/>
    <n v="300"/>
    <x v="0"/>
    <x v="0"/>
    <s v="USD"/>
    <n v="1429038033"/>
    <n v="1426446033"/>
    <b v="0"/>
    <n v="16"/>
    <b v="1"/>
    <s v="music/metal"/>
    <n v="1"/>
    <s v="19 USD"/>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s v="42 USD"/>
    <x v="4"/>
    <x v="12"/>
  </r>
  <r>
    <n v="850"/>
    <s v="Yet Further: Sioum's Second Full-Length Album"/>
    <s v="Help Chicago-based instrumental group Sioum complete the production of their 2nd full-length album."/>
    <n v="4000"/>
    <n v="6207"/>
    <x v="0"/>
    <x v="0"/>
    <s v="USD"/>
    <n v="1461560340"/>
    <n v="1458762717"/>
    <b v="0"/>
    <n v="133"/>
    <b v="1"/>
    <s v="music/metal"/>
    <n v="1.55175"/>
    <s v="47 USD"/>
    <x v="4"/>
    <x v="12"/>
  </r>
  <r>
    <n v="851"/>
    <s v="M.F.Crew, 1er Album &quot;First Ride&quot;"/>
    <s v="Salut, nous c'est M.F.Crew, on a besoin de vous pour produire notre premier album &quot;First Ride&quot; ! :)"/>
    <n v="2000"/>
    <n v="2609"/>
    <x v="0"/>
    <x v="6"/>
    <s v="EUR"/>
    <n v="1469994300"/>
    <n v="1464815253"/>
    <b v="0"/>
    <n v="70"/>
    <b v="1"/>
    <s v="music/metal"/>
    <n v="1.3045"/>
    <s v="37 EUR"/>
    <x v="4"/>
    <x v="12"/>
  </r>
  <r>
    <n v="852"/>
    <s v="Covers Album - Limited Vinyl Pressing"/>
    <s v="Limited edition 2x12&quot; vinyl pressing of our latest album &quot;Who Do You Think We Are?&quot;"/>
    <n v="3500"/>
    <n v="3674"/>
    <x v="0"/>
    <x v="0"/>
    <s v="USD"/>
    <n v="1477342800"/>
    <n v="1476386395"/>
    <b v="0"/>
    <n v="62"/>
    <b v="1"/>
    <s v="music/metal"/>
    <n v="1.0497142857142858"/>
    <s v="59 USD"/>
    <x v="4"/>
    <x v="12"/>
  </r>
  <r>
    <n v="853"/>
    <s v="sloggoth"/>
    <s v="Help release a CD of sloggoth's first album &quot;sloggoth&quot;.  All contributors of $5 or more get a CD when the goal is met!"/>
    <n v="300"/>
    <n v="300"/>
    <x v="0"/>
    <x v="0"/>
    <s v="USD"/>
    <n v="1424116709"/>
    <n v="1421524709"/>
    <b v="0"/>
    <n v="10"/>
    <b v="1"/>
    <s v="music/metal"/>
    <n v="1"/>
    <s v="30 USD"/>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s v="66 USD"/>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s v="32 USD"/>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s v="19 EUR"/>
    <x v="4"/>
    <x v="12"/>
  </r>
  <r>
    <n v="857"/>
    <s v="A Reason To Breathe - DEBUT ALBUM"/>
    <s v="Modern Post-Hardcore/Electro music (Hardstyle, EDM, Trap, Dubstep, Dembow, House)."/>
    <n v="1200"/>
    <n v="1200"/>
    <x v="0"/>
    <x v="3"/>
    <s v="EUR"/>
    <n v="1448463431"/>
    <n v="1444831031"/>
    <b v="0"/>
    <n v="24"/>
    <b v="1"/>
    <s v="music/metal"/>
    <n v="1"/>
    <s v="50 EUR"/>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s v="23 GBP"/>
    <x v="4"/>
    <x v="12"/>
  </r>
  <r>
    <n v="859"/>
    <s v="Rise With Us Campaign"/>
    <s v="We are heading to the studio to create our second album and we want you to be right there with us!"/>
    <n v="4000"/>
    <n v="4187"/>
    <x v="0"/>
    <x v="0"/>
    <s v="USD"/>
    <n v="1433376000"/>
    <n v="1430768468"/>
    <b v="0"/>
    <n v="98"/>
    <b v="1"/>
    <s v="music/metal"/>
    <n v="1.0467500000000001"/>
    <s v="43 USD"/>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s v="53 USD"/>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s v="51 USD"/>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s v="43 GBP"/>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s v="18 USD"/>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s v="34 USD"/>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s v="23 USD"/>
    <x v="4"/>
    <x v="13"/>
  </r>
  <r>
    <n v="866"/>
    <s v="California Dreamin' Tour 2015"/>
    <s v="Drivetime heads to Cali for summer tour supported by @Smoothjazz.com &amp; @JJZPhilly  #Spaghettini #The Roxy"/>
    <n v="3500"/>
    <n v="640"/>
    <x v="2"/>
    <x v="0"/>
    <s v="USD"/>
    <n v="1425136200"/>
    <n v="1421853518"/>
    <b v="0"/>
    <n v="11"/>
    <b v="0"/>
    <s v="music/jazz"/>
    <n v="0.18285714285714286"/>
    <s v="58 USD"/>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s v="109 USD"/>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s v="50 USD"/>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s v="347 USD"/>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s v="12 GBP"/>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s v="27 USD"/>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s v="33 USD"/>
    <x v="4"/>
    <x v="13"/>
  </r>
  <r>
    <n v="873"/>
    <s v="The Dreamer-An Original Jazz CD"/>
    <s v="Fall in love with &quot;The Dreamer&quot;, new original music from trumpeter Freddie Dunn!"/>
    <n v="3500"/>
    <n v="45"/>
    <x v="2"/>
    <x v="0"/>
    <s v="USD"/>
    <n v="1352610040"/>
    <n v="1349150440"/>
    <b v="0"/>
    <n v="5"/>
    <b v="0"/>
    <s v="music/jazz"/>
    <n v="1.2857142857142857E-2"/>
    <s v="9 USD"/>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s v="35 USD"/>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0 USD"/>
    <x v="4"/>
    <x v="13"/>
  </r>
  <r>
    <n v="876"/>
    <s v="Sound Of Dobells"/>
    <s v="What was the greatest record shop ever?  DOBELLS!"/>
    <n v="3152"/>
    <n v="1286"/>
    <x v="2"/>
    <x v="1"/>
    <s v="GBP"/>
    <n v="1359978927"/>
    <n v="1357127727"/>
    <b v="0"/>
    <n v="45"/>
    <b v="0"/>
    <s v="music/jazz"/>
    <n v="0.40799492385786801"/>
    <s v="29 GBP"/>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s v="47 USD"/>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s v="33 USD"/>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s v="21 USD"/>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s v="14 USD"/>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s v="30 USD"/>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s v="22 USD"/>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s v="83 USD"/>
    <x v="4"/>
    <x v="14"/>
  </r>
  <r>
    <n v="884"/>
    <s v="Angwish &quot;I Wanna Be Your Monkey&quot; Music Video"/>
    <s v="We need to hire an animal trainer to have a chimpanzee actor perform in our music video with us!"/>
    <n v="2000"/>
    <n v="20"/>
    <x v="2"/>
    <x v="0"/>
    <s v="USD"/>
    <n v="1336789860"/>
    <n v="1331666146"/>
    <b v="0"/>
    <n v="2"/>
    <b v="0"/>
    <s v="music/indie rock"/>
    <n v="0.01"/>
    <s v="10 USD"/>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s v="36 USD"/>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s v="29 USD"/>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0 USD"/>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s v="18 USD"/>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s v="74 USD"/>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s v="31 USD"/>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s v="29 USD"/>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s v="144 USD"/>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s v="40 USD"/>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s v="148 USD"/>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s v="28 USD"/>
    <x v="4"/>
    <x v="14"/>
  </r>
  <r>
    <n v="896"/>
    <s v="Hardsoul Poets New Album!"/>
    <s v="The people have spoken...the stars have aligned...Hardsoul Poets are making a new record and we want our fans on the front lines."/>
    <n v="8000"/>
    <n v="3200"/>
    <x v="2"/>
    <x v="0"/>
    <s v="USD"/>
    <n v="1440734400"/>
    <n v="1438549026"/>
    <b v="0"/>
    <n v="72"/>
    <b v="0"/>
    <s v="music/indie rock"/>
    <n v="0.4"/>
    <s v="44 USD"/>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s v="0 USD"/>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s v="35 USD"/>
    <x v="4"/>
    <x v="14"/>
  </r>
  <r>
    <n v="899"/>
    <s v="Lets get 48/14 pressed!!!"/>
    <s v="Lets get 48/14 pressed and in your cd players,ipods,blogs, and facebook status'. Lets get it everywhere!"/>
    <n v="750"/>
    <n v="280"/>
    <x v="2"/>
    <x v="0"/>
    <s v="USD"/>
    <n v="1306549362"/>
    <n v="1302661362"/>
    <b v="0"/>
    <n v="8"/>
    <b v="0"/>
    <s v="music/indie rock"/>
    <n v="0.37333333333333335"/>
    <s v="35 USD"/>
    <x v="4"/>
    <x v="14"/>
  </r>
  <r>
    <n v="900"/>
    <s v="Project Revive: Protecting the Creative Impulse"/>
    <s v="With Project Revive, I aim to protect and nurture the creative impulse through music."/>
    <n v="5000"/>
    <n v="21"/>
    <x v="2"/>
    <x v="0"/>
    <s v="USD"/>
    <n v="1459365802"/>
    <n v="1456777402"/>
    <b v="0"/>
    <n v="2"/>
    <b v="0"/>
    <s v="music/jazz"/>
    <n v="4.1999999999999997E-3"/>
    <s v="11 USD"/>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0 USD"/>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s v="30 USD"/>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s v="40 USD"/>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s v="50 USD"/>
    <x v="4"/>
    <x v="13"/>
  </r>
  <r>
    <n v="905"/>
    <s v="Jazz For Everyone!"/>
    <s v="Working hard to get into the studio to record, produce, and edit my break out CD. I hope to realize my vision!"/>
    <n v="6500"/>
    <n v="196"/>
    <x v="2"/>
    <x v="0"/>
    <s v="USD"/>
    <n v="1295847926"/>
    <n v="1290663926"/>
    <b v="0"/>
    <n v="6"/>
    <b v="0"/>
    <s v="music/jazz"/>
    <n v="3.0153846153846153E-2"/>
    <s v="33 USD"/>
    <x v="4"/>
    <x v="13"/>
  </r>
  <r>
    <n v="906"/>
    <s v="24th Music Presents Channeling Motown (Live)"/>
    <s v="The DMV's most respected saxophonist pay tribute to Motown."/>
    <n v="15000"/>
    <n v="0"/>
    <x v="2"/>
    <x v="0"/>
    <s v="USD"/>
    <n v="1394681590"/>
    <n v="1392093190"/>
    <b v="0"/>
    <n v="0"/>
    <b v="0"/>
    <s v="music/jazz"/>
    <n v="0"/>
    <s v="0 USD"/>
    <x v="4"/>
    <x v="13"/>
  </r>
  <r>
    <n v="907"/>
    <s v="Greg Chambers Saxophone CD"/>
    <s v="Greg Chambers' self-titled CD needs support for post production, replication, and promotion."/>
    <n v="2900"/>
    <n v="0"/>
    <x v="2"/>
    <x v="0"/>
    <s v="USD"/>
    <n v="1315715823"/>
    <n v="1313123823"/>
    <b v="0"/>
    <n v="0"/>
    <b v="0"/>
    <s v="music/jazz"/>
    <n v="0"/>
    <s v="0 USD"/>
    <x v="4"/>
    <x v="13"/>
  </r>
  <r>
    <n v="908"/>
    <s v="Help Tony Copeland and get free cd's and mp3's"/>
    <s v="This project is designed to help protect the environment by using Eco-friendly product packaging."/>
    <n v="2500"/>
    <n v="0"/>
    <x v="2"/>
    <x v="0"/>
    <s v="USD"/>
    <n v="1280206740"/>
    <n v="1276283655"/>
    <b v="0"/>
    <n v="0"/>
    <b v="0"/>
    <s v="music/jazz"/>
    <n v="0"/>
    <s v="0 USD"/>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s v="65 USD"/>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s v="25 GBP"/>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0 USD"/>
    <x v="4"/>
    <x v="13"/>
  </r>
  <r>
    <n v="912"/>
    <s v="Triad a new album by James Murrell"/>
    <s v="My new album will be called Triad, an album of original music performed by me &amp; guest musical artists."/>
    <n v="3500"/>
    <n v="30"/>
    <x v="2"/>
    <x v="0"/>
    <s v="USD"/>
    <n v="1355197047"/>
    <n v="1350009447"/>
    <b v="0"/>
    <n v="2"/>
    <b v="0"/>
    <s v="music/jazz"/>
    <n v="8.5714285714285719E-3"/>
    <s v="15 USD"/>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s v="83 USD"/>
    <x v="4"/>
    <x v="13"/>
  </r>
  <r>
    <n v="914"/>
    <s v="Soul Of Man Video Project"/>
    <s v="This project is for the making of a music video. All funds will go towards production costs for this event only."/>
    <n v="1500"/>
    <n v="0"/>
    <x v="2"/>
    <x v="0"/>
    <s v="USD"/>
    <n v="1345918747"/>
    <n v="1343326747"/>
    <b v="0"/>
    <n v="0"/>
    <b v="0"/>
    <s v="music/jazz"/>
    <n v="0"/>
    <s v="0 USD"/>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s v="42 USD"/>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0 USD"/>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s v="30 USD"/>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s v="20 GBP"/>
    <x v="4"/>
    <x v="13"/>
  </r>
  <r>
    <n v="919"/>
    <s v="Jazz CD:  Out of The Blue"/>
    <s v="Cool jazz with a New Orleans flavor."/>
    <n v="20000"/>
    <n v="100"/>
    <x v="2"/>
    <x v="0"/>
    <s v="USD"/>
    <n v="1355930645"/>
    <n v="1352906645"/>
    <b v="0"/>
    <n v="1"/>
    <b v="0"/>
    <s v="music/jazz"/>
    <n v="5.0000000000000001E-3"/>
    <s v="100 USD"/>
    <x v="4"/>
    <x v="13"/>
  </r>
  <r>
    <n v="920"/>
    <s v="MIAMI JAZZ PROJECT: TEST OF TIME RECORDING"/>
    <s v="Miami club band records powerhouse fusion album. You don't have to be a musician to understand the sound of jazz."/>
    <n v="5500"/>
    <n v="0"/>
    <x v="2"/>
    <x v="0"/>
    <s v="USD"/>
    <n v="1384448822"/>
    <n v="1381853222"/>
    <b v="0"/>
    <n v="0"/>
    <b v="0"/>
    <s v="music/jazz"/>
    <n v="0"/>
    <s v="0 USD"/>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s v="232 USD"/>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s v="189 USD"/>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s v="55 USD"/>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s v="22 USD"/>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s v="32 USD"/>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0 USD"/>
    <x v="4"/>
    <x v="13"/>
  </r>
  <r>
    <n v="927"/>
    <s v="JETRO DA SILVA FUNK PROJECT"/>
    <s v="Studio CD/DVD Solo project of Pianist &amp; Keyboardist Jetro da Silva"/>
    <n v="20000"/>
    <n v="0"/>
    <x v="2"/>
    <x v="0"/>
    <s v="USD"/>
    <n v="1337024695"/>
    <n v="1334432695"/>
    <b v="0"/>
    <n v="0"/>
    <b v="0"/>
    <s v="music/jazz"/>
    <n v="0"/>
    <s v="0 USD"/>
    <x v="4"/>
    <x v="13"/>
  </r>
  <r>
    <n v="928"/>
    <s v="In a Jazzy Motown"/>
    <s v="A real Motown Backup singer on 22 gold and platinum albums headlines her own Jazz CD of Motown songs."/>
    <n v="14500"/>
    <n v="1575"/>
    <x v="2"/>
    <x v="0"/>
    <s v="USD"/>
    <n v="1353196800"/>
    <n v="1348864913"/>
    <b v="0"/>
    <n v="28"/>
    <b v="0"/>
    <s v="music/jazz"/>
    <n v="0.10862068965517241"/>
    <s v="56 USD"/>
    <x v="4"/>
    <x v="13"/>
  </r>
  <r>
    <n v="929"/>
    <s v="EXPERIMENTAL JAZZ STUDIO RECORDING"/>
    <s v="I am searching for monetary funding to go into a good recording studio and record experimental intuitive improv jazz."/>
    <n v="500"/>
    <n v="0"/>
    <x v="2"/>
    <x v="0"/>
    <s v="USD"/>
    <n v="1333946569"/>
    <n v="1331358169"/>
    <b v="0"/>
    <n v="0"/>
    <b v="0"/>
    <s v="music/jazz"/>
    <n v="0"/>
    <s v="0 USD"/>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s v="69 USD"/>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s v="19 GBP"/>
    <x v="4"/>
    <x v="13"/>
  </r>
  <r>
    <n v="932"/>
    <s v="Mandy Harvey Christmas Album"/>
    <s v="Help me to create my 3rd album, a Christmas CD with 16 Holiday/Original favorites!"/>
    <n v="9500"/>
    <n v="1381"/>
    <x v="2"/>
    <x v="0"/>
    <s v="USD"/>
    <n v="1363990545"/>
    <n v="1360106145"/>
    <b v="0"/>
    <n v="30"/>
    <b v="0"/>
    <s v="music/jazz"/>
    <n v="0.14536842105263159"/>
    <s v="46 USD"/>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s v="60 USD"/>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s v="51 CAD"/>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s v="25 USD"/>
    <x v="4"/>
    <x v="13"/>
  </r>
  <r>
    <n v="936"/>
    <s v="Jazz Singer, Marti Mendenhall Live Concert Recording"/>
    <s v="A CD of a live Jazz concert featuring Marti Mendenhall, George Mitchell, Scott Steed and Todd Strait."/>
    <n v="1400"/>
    <n v="0"/>
    <x v="2"/>
    <x v="0"/>
    <s v="USD"/>
    <n v="1326916800"/>
    <n v="1323131689"/>
    <b v="0"/>
    <n v="0"/>
    <b v="0"/>
    <s v="music/jazz"/>
    <n v="0"/>
    <s v="0 USD"/>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s v="20 USD"/>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s v="25 USD"/>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s v="20 USD"/>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s v="110 USD"/>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s v="37 USD"/>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s v="42 USD"/>
    <x v="2"/>
    <x v="8"/>
  </r>
  <r>
    <n v="943"/>
    <s v="SleepMode"/>
    <s v="A mask for home or travel that will give you the best, undisturbed sleep of your life."/>
    <n v="3000"/>
    <n v="289"/>
    <x v="2"/>
    <x v="0"/>
    <s v="USD"/>
    <n v="1480438905"/>
    <n v="1477843305"/>
    <b v="0"/>
    <n v="12"/>
    <b v="0"/>
    <s v="technology/wearables"/>
    <n v="9.633333333333334E-2"/>
    <s v="24 USD"/>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s v="69 USD"/>
    <x v="2"/>
    <x v="8"/>
  </r>
  <r>
    <n v="945"/>
    <s v="CT BAND"/>
    <s v="Make your watch Smart ! CT Band is an ultra-thin, high-tech smart watch-strap awarded twice at CES 2017 las vegas"/>
    <n v="100000"/>
    <n v="2484"/>
    <x v="2"/>
    <x v="6"/>
    <s v="EUR"/>
    <n v="1487462340"/>
    <n v="1482958626"/>
    <b v="0"/>
    <n v="16"/>
    <b v="0"/>
    <s v="technology/wearables"/>
    <n v="2.4840000000000001E-2"/>
    <s v="155 EUR"/>
    <x v="2"/>
    <x v="8"/>
  </r>
  <r>
    <n v="946"/>
    <s v="OmniTrade Apron"/>
    <s v="Soft edged-Hard working. The perfect wearable organization for the home and professional shop."/>
    <n v="15000"/>
    <n v="286"/>
    <x v="2"/>
    <x v="0"/>
    <s v="USD"/>
    <n v="1473444048"/>
    <n v="1470852048"/>
    <b v="0"/>
    <n v="5"/>
    <b v="0"/>
    <s v="technology/wearables"/>
    <n v="1.9066666666666666E-2"/>
    <s v="57 USD"/>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s v="0 USD"/>
    <x v="2"/>
    <x v="8"/>
  </r>
  <r>
    <n v="948"/>
    <s v="Led Shirt - WiFi Controlled"/>
    <s v="T-Shirt with Led panel controlled by Android app over WiFi. _x000a_Multiple shirts, games, text, video effects support,"/>
    <n v="4000"/>
    <n v="480"/>
    <x v="2"/>
    <x v="9"/>
    <s v="EUR"/>
    <n v="1457812364"/>
    <n v="1455220364"/>
    <b v="0"/>
    <n v="8"/>
    <b v="0"/>
    <s v="technology/wearables"/>
    <n v="0.12"/>
    <s v="60 EUR"/>
    <x v="2"/>
    <x v="8"/>
  </r>
  <r>
    <n v="949"/>
    <s v="INBED"/>
    <s v="Der INBED ist ein innovatives Multisensor-Wearable fÃ¼r die SturzprÃ¤vention motorisch eingeschrÃ¤nkter Personen."/>
    <n v="20000"/>
    <n v="273"/>
    <x v="2"/>
    <x v="12"/>
    <s v="EUR"/>
    <n v="1456016576"/>
    <n v="1450832576"/>
    <b v="0"/>
    <n v="7"/>
    <b v="0"/>
    <s v="technology/wearables"/>
    <n v="1.3650000000000001E-2"/>
    <s v="39 EUR"/>
    <x v="2"/>
    <x v="8"/>
  </r>
  <r>
    <n v="950"/>
    <s v="EZC Smartlight"/>
    <s v="Rider worn tail light brake light. Adheres to virtually any coat, jacket or vest. Stays on even when you get off."/>
    <n v="5000"/>
    <n v="1402"/>
    <x v="2"/>
    <x v="5"/>
    <s v="CAD"/>
    <n v="1453053661"/>
    <n v="1450461661"/>
    <b v="0"/>
    <n v="24"/>
    <b v="0"/>
    <s v="technology/wearables"/>
    <n v="0.28039999999999998"/>
    <s v="58 CAD"/>
    <x v="2"/>
    <x v="8"/>
  </r>
  <r>
    <n v="951"/>
    <s v="Smart Harness"/>
    <s v="Revolutionizing the way we walk our dogs!"/>
    <n v="50000"/>
    <n v="19195"/>
    <x v="2"/>
    <x v="0"/>
    <s v="USD"/>
    <n v="1465054872"/>
    <n v="1461166872"/>
    <b v="0"/>
    <n v="121"/>
    <b v="0"/>
    <s v="technology/wearables"/>
    <n v="0.38390000000000002"/>
    <s v="159 USD"/>
    <x v="2"/>
    <x v="8"/>
  </r>
  <r>
    <n v="952"/>
    <s v="Audionoggin - Join the Earvolution"/>
    <s v="Audionoggin: Wireless personal surround sound for the athlete in everyone."/>
    <n v="49000"/>
    <n v="19572"/>
    <x v="2"/>
    <x v="0"/>
    <s v="USD"/>
    <n v="1479483812"/>
    <n v="1476888212"/>
    <b v="0"/>
    <n v="196"/>
    <b v="0"/>
    <s v="technology/wearables"/>
    <n v="0.39942857142857141"/>
    <s v="100 USD"/>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s v="25 USD"/>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s v="89 USD"/>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s v="183 USD"/>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s v="51 USD"/>
    <x v="2"/>
    <x v="8"/>
  </r>
  <r>
    <n v="957"/>
    <s v="DUALBAND, the Leather NFC Smart Watch Band"/>
    <s v="A Leather Smart watch Band, that NEVER needs to be charged for only $37!"/>
    <n v="12000"/>
    <n v="233"/>
    <x v="2"/>
    <x v="0"/>
    <s v="USD"/>
    <n v="1479392133"/>
    <n v="1476710133"/>
    <b v="0"/>
    <n v="7"/>
    <b v="0"/>
    <s v="technology/wearables"/>
    <n v="1.9416666666666665E-2"/>
    <s v="33 USD"/>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s v="52 USD"/>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s v="114 USD"/>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s v="136 USD"/>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s v="364 USD"/>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s v="19 USD"/>
    <x v="2"/>
    <x v="8"/>
  </r>
  <r>
    <n v="963"/>
    <s v="The Ultimate Learning Center"/>
    <s v="WE are molding an educated, motivated, non violent GENERATION!"/>
    <n v="35000"/>
    <n v="377"/>
    <x v="2"/>
    <x v="0"/>
    <s v="USD"/>
    <n v="1476717319"/>
    <n v="1473693319"/>
    <b v="0"/>
    <n v="9"/>
    <b v="0"/>
    <s v="technology/wearables"/>
    <n v="1.0771428571428571E-2"/>
    <s v="42 USD"/>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s v="30 CAD"/>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s v="50 USD"/>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s v="59 USD"/>
    <x v="2"/>
    <x v="8"/>
  </r>
  <r>
    <n v="967"/>
    <s v="Better Beanie"/>
    <s v="Better Beanie is the new therapeutic wearable designed to assist you while keeping your hands free."/>
    <n v="20000"/>
    <n v="3562"/>
    <x v="2"/>
    <x v="0"/>
    <s v="USD"/>
    <n v="1461301574"/>
    <n v="1456121174"/>
    <b v="0"/>
    <n v="81"/>
    <b v="0"/>
    <s v="technology/wearables"/>
    <n v="0.17810000000000001"/>
    <s v="44 USD"/>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s v="27 USD"/>
    <x v="2"/>
    <x v="8"/>
  </r>
  <r>
    <n v="969"/>
    <s v="Make 100 | Geek &amp; Chic: Smart Safety Jewelry."/>
    <s v="Geek &amp; Chic Smart Jewelry Collection, Wearables Meet Style!"/>
    <n v="30000"/>
    <n v="14000"/>
    <x v="2"/>
    <x v="14"/>
    <s v="MXN"/>
    <n v="1486624607"/>
    <n v="1483773407"/>
    <b v="0"/>
    <n v="11"/>
    <b v="0"/>
    <s v="technology/wearables"/>
    <n v="0.46666666666666667"/>
    <s v="1273 MXN"/>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s v="164 CAD"/>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s v="45 USD"/>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s v="154 USD"/>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s v="51 USD"/>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s v="93 USD"/>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s v="109 USD"/>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s v="161 AUD"/>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s v="76 EUR"/>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s v="791 SEK"/>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s v="302 USD"/>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s v="48 USD"/>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s v="3 USD"/>
    <x v="2"/>
    <x v="8"/>
  </r>
  <r>
    <n v="982"/>
    <s v="Smart 2-in-1 I-PHONE HANDLE/WALLETtm"/>
    <s v="revolutonary ultra-slim 2-in-1 Smart  2-in-1 I-PHONE handle/WALLETtm with 360 rotatiion"/>
    <n v="17500"/>
    <n v="3"/>
    <x v="2"/>
    <x v="0"/>
    <s v="USD"/>
    <n v="1475431486"/>
    <n v="1472839486"/>
    <b v="0"/>
    <n v="3"/>
    <b v="0"/>
    <s v="technology/wearables"/>
    <n v="1.7142857142857143E-4"/>
    <s v="1 USD"/>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s v="172 EUR"/>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s v="35 USD"/>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s v="82 EUR"/>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s v="111 GBP"/>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s v="161 EUR"/>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0 EUR"/>
    <x v="2"/>
    <x v="8"/>
  </r>
  <r>
    <n v="989"/>
    <s v="Power Rope"/>
    <s v="The most useful phone charger you will ever buy"/>
    <n v="10000"/>
    <n v="1677"/>
    <x v="2"/>
    <x v="0"/>
    <s v="USD"/>
    <n v="1475101495"/>
    <n v="1472509495"/>
    <b v="0"/>
    <n v="32"/>
    <b v="0"/>
    <s v="technology/wearables"/>
    <n v="0.16769999999999999"/>
    <s v="52 USD"/>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s v="13 USD"/>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s v="30 GBP"/>
    <x v="2"/>
    <x v="8"/>
  </r>
  <r>
    <n v="992"/>
    <s v="WairConditioning"/>
    <s v="The HOTTEST and COOLEST thing yet! WairConditioning... an entirely new level of comfortability!"/>
    <n v="100000"/>
    <n v="467"/>
    <x v="2"/>
    <x v="0"/>
    <s v="USD"/>
    <n v="1462655519"/>
    <n v="1457475119"/>
    <b v="0"/>
    <n v="4"/>
    <b v="0"/>
    <s v="technology/wearables"/>
    <n v="4.6699999999999997E-3"/>
    <s v="117 USD"/>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s v="90 USD"/>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s v="424 USD"/>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s v="81 USD"/>
    <x v="2"/>
    <x v="8"/>
  </r>
  <r>
    <n v="996"/>
    <s v="Social behavior in technical communities"/>
    <s v="Study the behaviour of technical communities by tracking their movement  through wearables"/>
    <n v="4000"/>
    <n v="65"/>
    <x v="2"/>
    <x v="0"/>
    <s v="USD"/>
    <n v="1406474820"/>
    <n v="1403902060"/>
    <b v="0"/>
    <n v="5"/>
    <b v="0"/>
    <s v="technology/wearables"/>
    <n v="1.6250000000000001E-2"/>
    <s v="13 USD"/>
    <x v="2"/>
    <x v="8"/>
  </r>
  <r>
    <n v="997"/>
    <s v="iPhanny"/>
    <s v="The iPhanny keeps your iPhone 6 safe from bending in those dangerous pants pockets."/>
    <n v="5000"/>
    <n v="65"/>
    <x v="2"/>
    <x v="0"/>
    <s v="USD"/>
    <n v="1417145297"/>
    <n v="1414549697"/>
    <b v="0"/>
    <n v="8"/>
    <b v="0"/>
    <s v="technology/wearables"/>
    <n v="1.2999999999999999E-2"/>
    <s v="8 USD"/>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s v="153 CAD"/>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s v="292 CAD"/>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s v="3304 USD"/>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s v="1300 GBP"/>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s v="135 USD"/>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s v="214 EUR"/>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s v="216 USD"/>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s v="932 USD"/>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s v="29 USD"/>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s v="175 USD"/>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s v="250 MXN"/>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s v="65 USD"/>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s v="55 USD"/>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s v="75 USD"/>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s v="1389 USD"/>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s v="96 USD"/>
    <x v="2"/>
    <x v="8"/>
  </r>
  <r>
    <n v="1014"/>
    <s v="CHEMION: The World's First Smart Glasses (Canceled)"/>
    <s v="CHEMION is an eyewear device that lets you show your creativity to the world."/>
    <n v="10000"/>
    <n v="3060"/>
    <x v="1"/>
    <x v="0"/>
    <s v="USD"/>
    <n v="1420070615"/>
    <n v="1415750615"/>
    <b v="0"/>
    <n v="16"/>
    <b v="0"/>
    <s v="technology/wearables"/>
    <n v="0.30599999999999999"/>
    <s v="191 USD"/>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s v="40 CHF"/>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s v="75 USD"/>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s v="161 USD"/>
    <x v="2"/>
    <x v="8"/>
  </r>
  <r>
    <n v="1018"/>
    <s v="Owl (Canceled)"/>
    <s v="Owl is a fitness tracker along with an accompanying iOS app, that is both fun and interactive for children."/>
    <n v="20000"/>
    <n v="621"/>
    <x v="1"/>
    <x v="0"/>
    <s v="USD"/>
    <n v="1468496933"/>
    <n v="1465904933"/>
    <b v="0"/>
    <n v="7"/>
    <b v="0"/>
    <s v="technology/wearables"/>
    <n v="3.1050000000000001E-2"/>
    <s v="89 USD"/>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s v="53 USD"/>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s v="106 CAD"/>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s v="22 USD"/>
    <x v="4"/>
    <x v="15"/>
  </r>
  <r>
    <n v="1022"/>
    <s v="Sammy Bananas - Bootlegs Vol. 2!!"/>
    <s v="Help get four new bootlegs onto vinyl in the second installment of my series!"/>
    <n v="2000"/>
    <n v="2298"/>
    <x v="0"/>
    <x v="0"/>
    <s v="USD"/>
    <n v="1431876677"/>
    <n v="1429284677"/>
    <b v="1"/>
    <n v="74"/>
    <b v="1"/>
    <s v="music/electronic music"/>
    <n v="1.149"/>
    <s v="31 USD"/>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s v="36 GBP"/>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s v="389 SEK"/>
    <x v="4"/>
    <x v="15"/>
  </r>
  <r>
    <n v="1025"/>
    <s v="[NUREN] The New Renaissance"/>
    <s v="Jake Kaufman and Jessie Seely present THE WORLD'S FIRST VIRTUAL REALITY ROCK OPERA."/>
    <n v="70000"/>
    <n v="76949.820000000007"/>
    <x v="0"/>
    <x v="0"/>
    <s v="USD"/>
    <n v="1426532437"/>
    <n v="1423944037"/>
    <b v="1"/>
    <n v="1071"/>
    <b v="1"/>
    <s v="music/electronic music"/>
    <n v="1.099283142857143"/>
    <s v="72 USD"/>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s v="57 GBP"/>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s v="70 USD"/>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s v="46 GBP"/>
    <x v="4"/>
    <x v="15"/>
  </r>
  <r>
    <n v="1029"/>
    <s v="StrobeHouse presents Valborg 2015"/>
    <s v="We want to recreate last years massive Valborgparty in Lund but this time even bigger!"/>
    <n v="10000"/>
    <n v="11176"/>
    <x v="0"/>
    <x v="11"/>
    <s v="SEK"/>
    <n v="1428184740"/>
    <n v="1423501507"/>
    <b v="0"/>
    <n v="141"/>
    <b v="1"/>
    <s v="music/electronic music"/>
    <n v="1.1175999999999999"/>
    <s v="79 SEK"/>
    <x v="4"/>
    <x v="15"/>
  </r>
  <r>
    <n v="1030"/>
    <s v="The Gothsicles - I FEEL SICLE"/>
    <s v="Help fund the latest Gothsicles mega-album, I FEEL SICLE!"/>
    <n v="2000"/>
    <n v="6842"/>
    <x v="0"/>
    <x v="0"/>
    <s v="USD"/>
    <n v="1473680149"/>
    <n v="1472470549"/>
    <b v="0"/>
    <n v="159"/>
    <b v="1"/>
    <s v="music/electronic music"/>
    <n v="3.4209999999999998"/>
    <s v="43 USD"/>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s v="108 USD"/>
    <x v="4"/>
    <x v="15"/>
  </r>
  <r>
    <n v="1032"/>
    <s v="Phantom Ship / Coastal (Album Preorder)"/>
    <s v="Ideal for living rooms and open spaces."/>
    <n v="5400"/>
    <n v="5858.84"/>
    <x v="0"/>
    <x v="0"/>
    <s v="USD"/>
    <n v="1466697625"/>
    <n v="1464105625"/>
    <b v="0"/>
    <n v="96"/>
    <b v="1"/>
    <s v="music/electronic music"/>
    <n v="1.0849703703703704"/>
    <s v="61 USD"/>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s v="51 GBP"/>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s v="39 USD"/>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s v="65 USD"/>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s v="24 USD"/>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s v="49 USD"/>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s v="36 USD"/>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s v="21 USD"/>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s v="250 USD"/>
    <x v="5"/>
    <x v="16"/>
  </r>
  <r>
    <n v="1041"/>
    <s v="Industry Success Project (Canceled)"/>
    <s v="I am trying to document what it is like to plunge head first into the music/audio industry as an intern."/>
    <n v="50"/>
    <n v="0"/>
    <x v="1"/>
    <x v="0"/>
    <s v="USD"/>
    <n v="1406769992"/>
    <n v="1405041992"/>
    <b v="0"/>
    <n v="0"/>
    <b v="0"/>
    <s v="journalism/audio"/>
    <n v="0"/>
    <s v="0 USD"/>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s v="10 USD"/>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s v="29 USD"/>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s v="3 USD"/>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s v="33 USD"/>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s v="0 EUR"/>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s v="1 USD"/>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s v="53 USD"/>
    <x v="5"/>
    <x v="16"/>
  </r>
  <r>
    <n v="1049"/>
    <s v="J1 (Canceled)"/>
    <s v="------"/>
    <n v="12000"/>
    <n v="0"/>
    <x v="1"/>
    <x v="0"/>
    <s v="USD"/>
    <n v="1455272445"/>
    <n v="1452680445"/>
    <b v="0"/>
    <n v="0"/>
    <b v="0"/>
    <s v="journalism/audio"/>
    <n v="0"/>
    <s v="0 USD"/>
    <x v="5"/>
    <x v="16"/>
  </r>
  <r>
    <n v="1050"/>
    <s v="The (Secular) Barbershop Podcast (Canceled)"/>
    <s v="Secularism is on the rise and I hear you.Talk to me."/>
    <n v="2500"/>
    <n v="0"/>
    <x v="1"/>
    <x v="0"/>
    <s v="USD"/>
    <n v="1442257677"/>
    <n v="1439665677"/>
    <b v="0"/>
    <n v="0"/>
    <b v="0"/>
    <s v="journalism/audio"/>
    <n v="0"/>
    <s v="0 USD"/>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s v="0 USD"/>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0 USD"/>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s v="15 USD"/>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0 USD"/>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0 USD"/>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0 USD"/>
    <x v="5"/>
    <x v="16"/>
  </r>
  <r>
    <n v="1057"/>
    <s v="Support Independent Media (Canceled)"/>
    <s v="Sayin it Plain is a Independent Radio Show created to inform the public and empower the community."/>
    <n v="10000"/>
    <n v="0"/>
    <x v="1"/>
    <x v="0"/>
    <s v="USD"/>
    <n v="1480888483"/>
    <n v="1478292883"/>
    <b v="0"/>
    <n v="0"/>
    <b v="0"/>
    <s v="journalism/audio"/>
    <n v="0"/>
    <s v="0 USD"/>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0 USD"/>
    <x v="5"/>
    <x v="16"/>
  </r>
  <r>
    <n v="1059"/>
    <s v="Voice Over Artist (Canceled)"/>
    <s v="Turning myself into a vocal artist."/>
    <n v="1100"/>
    <n v="0"/>
    <x v="1"/>
    <x v="0"/>
    <s v="USD"/>
    <n v="1426269456"/>
    <n v="1423681056"/>
    <b v="0"/>
    <n v="0"/>
    <b v="0"/>
    <s v="journalism/audio"/>
    <n v="0"/>
    <s v="0 USD"/>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s v="50 USD"/>
    <x v="5"/>
    <x v="16"/>
  </r>
  <r>
    <n v="1061"/>
    <s v="Chat Box 23 (Canceled)"/>
    <s v="T.O., Adi &amp; Mercedes discuss their point of views, women's issues &amp; Hollywood Hotties."/>
    <n v="4000"/>
    <n v="0"/>
    <x v="1"/>
    <x v="0"/>
    <s v="USD"/>
    <n v="1462150800"/>
    <n v="1456987108"/>
    <b v="0"/>
    <n v="0"/>
    <b v="0"/>
    <s v="journalism/audio"/>
    <n v="0"/>
    <s v="0 USD"/>
    <x v="5"/>
    <x v="16"/>
  </r>
  <r>
    <n v="1062"/>
    <s v="RETURNING AT A LATER DATE"/>
    <s v="SEE US ON PATREON www.badgirlartwork.com"/>
    <n v="199"/>
    <n v="190"/>
    <x v="1"/>
    <x v="0"/>
    <s v="USD"/>
    <n v="1468351341"/>
    <n v="1467746541"/>
    <b v="0"/>
    <n v="4"/>
    <b v="0"/>
    <s v="journalism/audio"/>
    <n v="0.95477386934673369"/>
    <s v="48 USD"/>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0 USD"/>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s v="66 USD"/>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s v="16 AUD"/>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s v="34 USD"/>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s v="13 USD"/>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s v="11 USD"/>
    <x v="6"/>
    <x v="17"/>
  </r>
  <r>
    <n v="1069"/>
    <s v="Until The End (PC, Mac, and Linux)"/>
    <s v="A run-n-gun zombie survival game where you scavenge for items to make the night a little less scary."/>
    <n v="2200"/>
    <n v="850"/>
    <x v="2"/>
    <x v="0"/>
    <s v="USD"/>
    <n v="1385447459"/>
    <n v="1382679059"/>
    <b v="0"/>
    <n v="21"/>
    <b v="0"/>
    <s v="games/video games"/>
    <n v="0.38636363636363635"/>
    <s v="40 USD"/>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s v="35 USD"/>
    <x v="6"/>
    <x v="17"/>
  </r>
  <r>
    <n v="1071"/>
    <s v="DJ's Bane"/>
    <s v="I'm making a game where you choose how you want to kill the DJ, so you yourself can decide what music will be played at the party."/>
    <n v="100"/>
    <n v="0"/>
    <x v="2"/>
    <x v="10"/>
    <s v="NOK"/>
    <n v="1447787093"/>
    <n v="1445191493"/>
    <b v="0"/>
    <n v="0"/>
    <b v="0"/>
    <s v="games/video games"/>
    <n v="0"/>
    <s v="0 NOK"/>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s v="13 USD"/>
    <x v="6"/>
    <x v="17"/>
  </r>
  <r>
    <n v="1073"/>
    <s v="Rainbow Ball to the Iphone"/>
    <s v="We want to bring our Game Rainbow Ball to the iphone and to do that we need a little help"/>
    <n v="750"/>
    <n v="10"/>
    <x v="2"/>
    <x v="0"/>
    <s v="USD"/>
    <n v="1318806541"/>
    <n v="1316214541"/>
    <b v="0"/>
    <n v="1"/>
    <b v="0"/>
    <s v="games/video games"/>
    <n v="1.3333333333333334E-2"/>
    <s v="10 USD"/>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s v="114 USD"/>
    <x v="6"/>
    <x v="17"/>
  </r>
  <r>
    <n v="1075"/>
    <s v="Towers Of The Apocalypse"/>
    <s v="Fully 3D, post Apocalyptic themed tower defense video game. New take on the genre."/>
    <n v="1000"/>
    <n v="45"/>
    <x v="2"/>
    <x v="0"/>
    <s v="USD"/>
    <n v="1336340516"/>
    <n v="1333748516"/>
    <b v="0"/>
    <n v="3"/>
    <b v="0"/>
    <s v="games/video games"/>
    <n v="4.4999999999999998E-2"/>
    <s v="15 USD"/>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s v="48 USD"/>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s v="44 USD"/>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s v="9 USD"/>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s v="38 EUR"/>
    <x v="6"/>
    <x v="17"/>
  </r>
  <r>
    <n v="1080"/>
    <s v="Skullforge: The Hunt"/>
    <s v="A fantasy action RPG which follows an elven ex-slave on a journey of magic, revenge, intrigue, and deceit."/>
    <n v="20000"/>
    <n v="1821"/>
    <x v="2"/>
    <x v="0"/>
    <s v="USD"/>
    <n v="1399778333"/>
    <n v="1397186333"/>
    <b v="0"/>
    <n v="98"/>
    <b v="0"/>
    <s v="games/video games"/>
    <n v="9.1050000000000006E-2"/>
    <s v="19 USD"/>
    <x v="6"/>
    <x v="17"/>
  </r>
  <r>
    <n v="1081"/>
    <s v="The Creature"/>
    <s v="Finishing your last job before you retire until a disaster strikes the cargo ship can you survive The Creature?"/>
    <n v="68000"/>
    <n v="12"/>
    <x v="2"/>
    <x v="0"/>
    <s v="USD"/>
    <n v="1422483292"/>
    <n v="1419891292"/>
    <b v="0"/>
    <n v="4"/>
    <b v="0"/>
    <s v="games/video games"/>
    <n v="1.7647058823529413E-4"/>
    <s v="3 USD"/>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s v="19 USD"/>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s v="410 CAD"/>
    <x v="6"/>
    <x v="17"/>
  </r>
  <r>
    <n v="1084"/>
    <s v="My own channel"/>
    <s v="I want to start my own channel for gaming"/>
    <n v="550"/>
    <n v="0"/>
    <x v="2"/>
    <x v="0"/>
    <s v="USD"/>
    <n v="1407534804"/>
    <n v="1404942804"/>
    <b v="0"/>
    <n v="0"/>
    <b v="0"/>
    <s v="games/video games"/>
    <n v="0"/>
    <s v="0 USD"/>
    <x v="6"/>
    <x v="17"/>
  </r>
  <r>
    <n v="1085"/>
    <s v="Sun Dryd Studios"/>
    <s v="The new kid on the block. Re-imagining old games and creating new ones. Ship, Lazer, Rock is first."/>
    <n v="30000"/>
    <n v="1026"/>
    <x v="2"/>
    <x v="5"/>
    <s v="CAD"/>
    <n v="1457967975"/>
    <n v="1455379575"/>
    <b v="0"/>
    <n v="9"/>
    <b v="0"/>
    <s v="games/video games"/>
    <n v="3.4200000000000001E-2"/>
    <s v="114 CAD"/>
    <x v="6"/>
    <x v="17"/>
  </r>
  <r>
    <n v="1086"/>
    <s v="Cyber Universe Online"/>
    <s v="Humanity's future in the Galaxy"/>
    <n v="18000"/>
    <n v="15"/>
    <x v="2"/>
    <x v="0"/>
    <s v="USD"/>
    <n v="1408913291"/>
    <n v="1406321291"/>
    <b v="0"/>
    <n v="2"/>
    <b v="0"/>
    <s v="games/video games"/>
    <n v="8.3333333333333339E-4"/>
    <s v="8 USD"/>
    <x v="6"/>
    <x v="17"/>
  </r>
  <r>
    <n v="1087"/>
    <s v="Idle Gamers"/>
    <s v="Idle gamers are the group of gamers worth watching play video games. We have a back log of video ideas and want to entertain you."/>
    <n v="1100"/>
    <n v="0"/>
    <x v="2"/>
    <x v="0"/>
    <s v="USD"/>
    <n v="1402852087"/>
    <n v="1400260087"/>
    <b v="0"/>
    <n v="0"/>
    <b v="0"/>
    <s v="games/video games"/>
    <n v="0"/>
    <s v="0 USD"/>
    <x v="6"/>
    <x v="17"/>
  </r>
  <r>
    <n v="1088"/>
    <s v="Still Alive"/>
    <s v="A fresh twist on survival games. Intense, high-stakes 30 minute rounds for up to 10 players."/>
    <n v="45000"/>
    <n v="6382.34"/>
    <x v="2"/>
    <x v="0"/>
    <s v="USD"/>
    <n v="1398366667"/>
    <n v="1395774667"/>
    <b v="0"/>
    <n v="147"/>
    <b v="0"/>
    <s v="games/video games"/>
    <n v="0.14182977777777778"/>
    <s v="43 USD"/>
    <x v="6"/>
    <x v="17"/>
  </r>
  <r>
    <n v="1089"/>
    <s v="Farabel"/>
    <s v="Farabel is a single player turn-based fantasy strategy game for Mac/PC/Linux"/>
    <n v="15000"/>
    <n v="1174"/>
    <x v="2"/>
    <x v="6"/>
    <s v="EUR"/>
    <n v="1435293175"/>
    <n v="1432701175"/>
    <b v="0"/>
    <n v="49"/>
    <b v="0"/>
    <s v="games/video games"/>
    <n v="7.8266666666666665E-2"/>
    <s v="24 EUR"/>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s v="5 AUD"/>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s v="13 GBP"/>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s v="3 USD"/>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s v="11 CAD"/>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s v="122 USD"/>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s v="268 USD"/>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s v="74 USD"/>
    <x v="6"/>
    <x v="17"/>
  </r>
  <r>
    <n v="1097"/>
    <s v="Rabbly"/>
    <s v="Rabbly is action-adventure game. Is about a scientist going on an adventure, to find rare materials in another galaxy."/>
    <n v="100000"/>
    <n v="47"/>
    <x v="2"/>
    <x v="0"/>
    <s v="USD"/>
    <n v="1393786877"/>
    <n v="1390330877"/>
    <b v="0"/>
    <n v="7"/>
    <b v="0"/>
    <s v="games/video games"/>
    <n v="4.6999999999999999E-4"/>
    <s v="7 USD"/>
    <x v="6"/>
    <x v="17"/>
  </r>
  <r>
    <n v="1098"/>
    <s v="Kick, Punch... Fireball"/>
    <s v="Kick, Punch... Fireball is an FPS type arena game set inside the fantasy world."/>
    <n v="25000"/>
    <n v="1803"/>
    <x v="2"/>
    <x v="0"/>
    <s v="USD"/>
    <n v="1397413095"/>
    <n v="1394821095"/>
    <b v="0"/>
    <n v="22"/>
    <b v="0"/>
    <s v="games/video games"/>
    <n v="7.2120000000000004E-2"/>
    <s v="82 USD"/>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s v="25 GBP"/>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s v="10 EUR"/>
    <x v="6"/>
    <x v="17"/>
  </r>
  <r>
    <n v="1101"/>
    <s v="Strain Wars"/>
    <s v="Different strains of marijuana leafs battling to the death to see which one is the top strain."/>
    <n v="100000"/>
    <n v="41"/>
    <x v="2"/>
    <x v="0"/>
    <s v="USD"/>
    <n v="1468519920"/>
    <n v="1466188338"/>
    <b v="0"/>
    <n v="6"/>
    <b v="0"/>
    <s v="games/video games"/>
    <n v="4.0999999999999999E-4"/>
    <s v="7 USD"/>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s v="18 USD"/>
    <x v="6"/>
    <x v="17"/>
  </r>
  <r>
    <n v="1103"/>
    <s v="The Morgue"/>
    <s v="&quot;I go to work... I classify the bodies and store them accordingly... Sometimes I here noises... Other times is see her..."/>
    <n v="15000"/>
    <n v="243"/>
    <x v="2"/>
    <x v="0"/>
    <s v="USD"/>
    <n v="1466227190"/>
    <n v="1461043190"/>
    <b v="0"/>
    <n v="15"/>
    <b v="0"/>
    <s v="games/video games"/>
    <n v="1.6199999999999999E-2"/>
    <s v="16 USD"/>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s v="80 GBP"/>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s v="72 USD"/>
    <x v="6"/>
    <x v="17"/>
  </r>
  <r>
    <n v="1106"/>
    <s v="Backyard Zombies"/>
    <s v="Collect coins and save civilians while you blast your way through tons of zombies! Unlock new characters and levels!"/>
    <n v="400"/>
    <n v="165"/>
    <x v="2"/>
    <x v="0"/>
    <s v="USD"/>
    <n v="1333557975"/>
    <n v="1330969575"/>
    <b v="0"/>
    <n v="7"/>
    <b v="0"/>
    <s v="games/video games"/>
    <n v="0.41249999999999998"/>
    <s v="24 USD"/>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0 USD"/>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s v="35 USD"/>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s v="15 USD"/>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s v="23 USD"/>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s v="1 USD"/>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s v="100 USD"/>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s v="5 GBP"/>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s v="3 GBP"/>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s v="13 USD"/>
    <x v="6"/>
    <x v="17"/>
  </r>
  <r>
    <n v="1116"/>
    <s v="Quest Remnants of Chaos"/>
    <s v="A medieval, post apocolyptic, Online, MMORPG. Class morphing, character customization game."/>
    <n v="500000"/>
    <n v="178.52"/>
    <x v="2"/>
    <x v="0"/>
    <s v="USD"/>
    <n v="1339273208"/>
    <n v="1334089208"/>
    <b v="0"/>
    <n v="10"/>
    <b v="0"/>
    <s v="games/video games"/>
    <n v="3.5704000000000004E-4"/>
    <s v="18 USD"/>
    <x v="6"/>
    <x v="17"/>
  </r>
  <r>
    <n v="1117"/>
    <s v="Medieval Village"/>
    <s v="Experience the Medieval in your own village. Increase your village into a city and walk through the streets."/>
    <n v="1000"/>
    <n v="83"/>
    <x v="2"/>
    <x v="12"/>
    <s v="EUR"/>
    <n v="1451053313"/>
    <n v="1448461313"/>
    <b v="0"/>
    <n v="8"/>
    <b v="0"/>
    <s v="games/video games"/>
    <n v="8.3000000000000004E-2"/>
    <s v="10 EUR"/>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s v="36 AUD"/>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s v="5 USD"/>
    <x v="6"/>
    <x v="17"/>
  </r>
  <r>
    <n v="1120"/>
    <s v="PlanEt Ninjahwah"/>
    <s v="Planet Ninjahwah is a highly anticipated futuristic action adventure game that will blow your mind!!"/>
    <n v="25000"/>
    <n v="0"/>
    <x v="2"/>
    <x v="0"/>
    <s v="USD"/>
    <n v="1319835400"/>
    <n v="1315947400"/>
    <b v="0"/>
    <n v="0"/>
    <b v="0"/>
    <s v="games/video games"/>
    <n v="0"/>
    <s v="0 USD"/>
    <x v="6"/>
    <x v="17"/>
  </r>
  <r>
    <n v="1121"/>
    <s v="Pwincess"/>
    <s v="An action packed, side scrolling, platform jumping, laser shooting ADVENTURE that will be fun for everyone."/>
    <n v="250000"/>
    <n v="29"/>
    <x v="2"/>
    <x v="0"/>
    <s v="USD"/>
    <n v="1457904316"/>
    <n v="1455315916"/>
    <b v="0"/>
    <n v="5"/>
    <b v="0"/>
    <s v="games/video games"/>
    <n v="1.16E-4"/>
    <s v="6 USD"/>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0 GBP"/>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s v="4 USD"/>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s v="61 USD"/>
    <x v="6"/>
    <x v="18"/>
  </r>
  <r>
    <n v="1125"/>
    <s v="Ultimate Supremacy"/>
    <s v="Ultimate Supremacy will be the ultimate in mobile gaming, if you love fighting and strategy games, you will love Ultimate Supremacy."/>
    <n v="3000"/>
    <n v="0"/>
    <x v="2"/>
    <x v="1"/>
    <s v="GBP"/>
    <n v="1443193130"/>
    <n v="1438009130"/>
    <b v="0"/>
    <n v="0"/>
    <b v="0"/>
    <s v="games/mobile games"/>
    <n v="0"/>
    <s v="0 GBP"/>
    <x v="6"/>
    <x v="18"/>
  </r>
  <r>
    <n v="1126"/>
    <s v="GAMING TO LEARN"/>
    <s v="Imagine a science class where the teacher walks in a says &quot;Take out your cell phone and play a game.&quot;"/>
    <n v="2000"/>
    <n v="10"/>
    <x v="2"/>
    <x v="0"/>
    <s v="USD"/>
    <n v="1468482694"/>
    <n v="1465890694"/>
    <b v="0"/>
    <n v="2"/>
    <b v="0"/>
    <s v="games/mobile games"/>
    <n v="5.0000000000000001E-3"/>
    <s v="5 USD"/>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s v="25 USD"/>
    <x v="6"/>
    <x v="18"/>
  </r>
  <r>
    <n v="1128"/>
    <s v="Flying Turds"/>
    <s v="#havingfunFTW"/>
    <n v="1000"/>
    <n v="1"/>
    <x v="2"/>
    <x v="1"/>
    <s v="GBP"/>
    <n v="1407425717"/>
    <n v="1404833717"/>
    <b v="0"/>
    <n v="1"/>
    <b v="0"/>
    <s v="games/mobile games"/>
    <n v="1E-3"/>
    <s v="1 GBP"/>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s v="11 USD"/>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s v="4 USD"/>
    <x v="6"/>
    <x v="18"/>
  </r>
  <r>
    <n v="1131"/>
    <s v="Hot Potato - The App"/>
    <s v="Don't drop it like it's hot..Hot Potato is a battle between friends. Compete to keep Mr Potato off the ground. Who will drop him first?"/>
    <n v="40000"/>
    <n v="0"/>
    <x v="2"/>
    <x v="2"/>
    <s v="AUD"/>
    <n v="1450993668"/>
    <n v="1448401668"/>
    <b v="0"/>
    <n v="0"/>
    <b v="0"/>
    <s v="games/mobile games"/>
    <n v="0"/>
    <s v="0 AUD"/>
    <x v="6"/>
    <x v="18"/>
  </r>
  <r>
    <n v="1132"/>
    <s v="One"/>
    <s v="One is a simple mobile game about exploring the connections between all living things. Featuring hand-painted art."/>
    <n v="10000"/>
    <n v="1438"/>
    <x v="2"/>
    <x v="5"/>
    <s v="CAD"/>
    <n v="1483238771"/>
    <n v="1480646771"/>
    <b v="0"/>
    <n v="13"/>
    <b v="0"/>
    <s v="games/mobile games"/>
    <n v="0.14380000000000001"/>
    <s v="111 CAD"/>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s v="20 GBP"/>
    <x v="6"/>
    <x v="18"/>
  </r>
  <r>
    <n v="1134"/>
    <s v="New Mario Bro's style game!"/>
    <s v="We are creating a new Mario Bro's style game called KFK:Original. It's challenging, fun and totally awesome!!!"/>
    <n v="25000"/>
    <n v="1"/>
    <x v="2"/>
    <x v="2"/>
    <s v="AUD"/>
    <n v="1417235580"/>
    <n v="1416034228"/>
    <b v="0"/>
    <n v="1"/>
    <b v="0"/>
    <s v="games/mobile games"/>
    <n v="4.0000000000000003E-5"/>
    <s v="1 AUD"/>
    <x v="6"/>
    <x v="18"/>
  </r>
  <r>
    <n v="1135"/>
    <s v="Trumperama"/>
    <s v="&quot;Trumperama&quot; ist ein Jump 'n' Run Spiel im 8-Bit Stil fÃ¼r Android._x000a_Donald Trump gewinnt die Wahlen und muss gestoppt werden!"/>
    <n v="1000"/>
    <n v="50"/>
    <x v="2"/>
    <x v="12"/>
    <s v="EUR"/>
    <n v="1470527094"/>
    <n v="1467935094"/>
    <b v="0"/>
    <n v="1"/>
    <b v="0"/>
    <s v="games/mobile games"/>
    <n v="0.05"/>
    <s v="50 EUR"/>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s v="45 EUR"/>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s v="253 USD"/>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s v="31 USD"/>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s v="5 USD"/>
    <x v="6"/>
    <x v="18"/>
  </r>
  <r>
    <n v="1140"/>
    <s v="Medieval Empire by Bear Games"/>
    <s v="We are creating the next epic Massive Multiplayer Online-Real Time Strategy game and we want you to be a part of it!"/>
    <n v="5000"/>
    <n v="0"/>
    <x v="2"/>
    <x v="1"/>
    <s v="GBP"/>
    <n v="1438859121"/>
    <n v="1436267121"/>
    <b v="0"/>
    <n v="0"/>
    <b v="0"/>
    <s v="games/mobile games"/>
    <n v="0"/>
    <s v="0 GBP"/>
    <x v="6"/>
    <x v="18"/>
  </r>
  <r>
    <n v="1141"/>
    <s v="Arena Z - Zombie Survival"/>
    <s v="I think this will be a great game!"/>
    <n v="500"/>
    <n v="0"/>
    <x v="2"/>
    <x v="12"/>
    <s v="EUR"/>
    <n v="1436460450"/>
    <n v="1433868450"/>
    <b v="0"/>
    <n v="0"/>
    <b v="0"/>
    <s v="games/mobile games"/>
    <n v="0"/>
    <s v="0 EUR"/>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0 USD"/>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s v="23 USD"/>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s v="0 USD"/>
    <x v="7"/>
    <x v="19"/>
  </r>
  <r>
    <n v="1145"/>
    <s v="A FORK IN THE ROAD food truck"/>
    <s v="Emphasizing locally and responsibly raised ingredients, serving delicious food! I need your help."/>
    <n v="80000"/>
    <n v="100"/>
    <x v="2"/>
    <x v="0"/>
    <s v="USD"/>
    <n v="1412272592"/>
    <n v="1407088592"/>
    <b v="0"/>
    <n v="1"/>
    <b v="0"/>
    <s v="food/food trucks"/>
    <n v="1.25E-3"/>
    <s v="100 USD"/>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s v="44 USD"/>
    <x v="7"/>
    <x v="19"/>
  </r>
  <r>
    <n v="1147"/>
    <s v="baked pugtato"/>
    <s v="amazing gourmet baked potato truck with variable options for everyone, its always been my dream, help me make it come true :)."/>
    <n v="25000"/>
    <n v="0"/>
    <x v="2"/>
    <x v="5"/>
    <s v="CAD"/>
    <n v="1413760783"/>
    <n v="1408576783"/>
    <b v="0"/>
    <n v="0"/>
    <b v="0"/>
    <s v="food/food trucks"/>
    <n v="0"/>
    <s v="0 CAD"/>
    <x v="7"/>
    <x v="19"/>
  </r>
  <r>
    <n v="1148"/>
    <s v="Warren's / Adilyn's Rollin' Bistro"/>
    <s v="New local (Louisville, KY.) food truck with a refreshing spin on rolling kitchens."/>
    <n v="15000"/>
    <n v="73"/>
    <x v="2"/>
    <x v="0"/>
    <s v="USD"/>
    <n v="1480568781"/>
    <n v="1477973181"/>
    <b v="0"/>
    <n v="3"/>
    <b v="0"/>
    <s v="food/food trucks"/>
    <n v="4.8666666666666667E-3"/>
    <s v="24 USD"/>
    <x v="7"/>
    <x v="19"/>
  </r>
  <r>
    <n v="1149"/>
    <s v="The Floridian Food Truck"/>
    <s v="Bringing culturally diverse Floridian cuisine to the people!"/>
    <n v="50000"/>
    <n v="75"/>
    <x v="2"/>
    <x v="0"/>
    <s v="USD"/>
    <n v="1466096566"/>
    <n v="1463504566"/>
    <b v="0"/>
    <n v="2"/>
    <b v="0"/>
    <s v="food/food trucks"/>
    <n v="1.5E-3"/>
    <s v="38 USD"/>
    <x v="7"/>
    <x v="19"/>
  </r>
  <r>
    <n v="1150"/>
    <s v="Chef Po's Food Truck"/>
    <s v="Bringing delicious authentic and fusion Taiwanese Food to the West Coast."/>
    <n v="2500"/>
    <n v="252"/>
    <x v="2"/>
    <x v="0"/>
    <s v="USD"/>
    <n v="1452293675"/>
    <n v="1447109675"/>
    <b v="0"/>
    <n v="6"/>
    <b v="0"/>
    <s v="food/food trucks"/>
    <n v="0.1008"/>
    <s v="42 USD"/>
    <x v="7"/>
    <x v="19"/>
  </r>
  <r>
    <n v="1151"/>
    <s v="Blaze'n Pontiac Grill"/>
    <s v="Basically home style foods as huge sandwiches, burgers, and apps. Limitited to NOTHING. Irish,Mexican, cajÃ£n, southern bqq even veggies"/>
    <n v="25000"/>
    <n v="0"/>
    <x v="2"/>
    <x v="0"/>
    <s v="USD"/>
    <n v="1441592863"/>
    <n v="1439000863"/>
    <b v="0"/>
    <n v="0"/>
    <b v="0"/>
    <s v="food/food trucks"/>
    <n v="0"/>
    <s v="0 USD"/>
    <x v="7"/>
    <x v="19"/>
  </r>
  <r>
    <n v="1152"/>
    <s v="Peruvian King Food Truck"/>
    <s v="Peruvian food truck with an LA twist."/>
    <n v="16000"/>
    <n v="911"/>
    <x v="2"/>
    <x v="0"/>
    <s v="USD"/>
    <n v="1431709312"/>
    <n v="1429117312"/>
    <b v="0"/>
    <n v="15"/>
    <b v="0"/>
    <s v="food/food trucks"/>
    <n v="5.6937500000000002E-2"/>
    <s v="61 USD"/>
    <x v="7"/>
    <x v="19"/>
  </r>
  <r>
    <n v="1153"/>
    <s v="The Cold Spot Mobile Trailer"/>
    <s v="A mobile concession trailer for snow cones, ice cream, smoothies and more"/>
    <n v="8000"/>
    <n v="50"/>
    <x v="2"/>
    <x v="0"/>
    <s v="USD"/>
    <n v="1434647305"/>
    <n v="1432055305"/>
    <b v="0"/>
    <n v="1"/>
    <b v="0"/>
    <s v="food/food trucks"/>
    <n v="6.2500000000000003E-3"/>
    <s v="50 USD"/>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s v="108 USD"/>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s v="24 USD"/>
    <x v="7"/>
    <x v="19"/>
  </r>
  <r>
    <n v="1156"/>
    <s v="Harley Hawg Dogs, Inc"/>
    <s v="A Food Truck featuring Deep Fried Natural Casing Beef/Pork mix Hot Dogs, New York Style Rippers. Also serving Fresh Cut Fries."/>
    <n v="6500"/>
    <n v="0"/>
    <x v="2"/>
    <x v="0"/>
    <s v="USD"/>
    <n v="1424742162"/>
    <n v="1422150162"/>
    <b v="0"/>
    <n v="0"/>
    <b v="0"/>
    <s v="food/food trucks"/>
    <n v="0"/>
    <s v="0 USD"/>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s v="50 USD"/>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s v="12 USD"/>
    <x v="7"/>
    <x v="19"/>
  </r>
  <r>
    <n v="1159"/>
    <s v="Skewed Up Food Truck"/>
    <s v="Skewed Up food truck is my dream and need help getting it started, presenting some to the bank for my loan, spice up logo, etc."/>
    <n v="6750"/>
    <n v="0"/>
    <x v="2"/>
    <x v="0"/>
    <s v="USD"/>
    <n v="1435679100"/>
    <n v="1433006765"/>
    <b v="0"/>
    <n v="0"/>
    <b v="0"/>
    <s v="food/food trucks"/>
    <n v="0"/>
    <s v="0 USD"/>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s v="61 USD"/>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0 USD"/>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s v="18 USD"/>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0 USD"/>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s v="0 USD"/>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s v="83 USD"/>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s v="359 USD"/>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s v="61 USD"/>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s v="340 USD"/>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s v="6 USD"/>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s v="50 GBP"/>
    <x v="7"/>
    <x v="19"/>
  </r>
  <r>
    <n v="1171"/>
    <s v="The Mean Green Purple Machine"/>
    <s v="Tulsa's first true biodiesel, alternative energy powered food truck! Oh yeah, and delicious food!"/>
    <n v="25000"/>
    <n v="25"/>
    <x v="2"/>
    <x v="0"/>
    <s v="USD"/>
    <n v="1415909927"/>
    <n v="1414351127"/>
    <b v="0"/>
    <n v="1"/>
    <b v="0"/>
    <s v="food/food trucks"/>
    <n v="1E-3"/>
    <s v="25 USD"/>
    <x v="7"/>
    <x v="19"/>
  </r>
  <r>
    <n v="1172"/>
    <s v="let your dayz take you to the dogs."/>
    <s v="Bringing YOUR favorite dog recipes to the streets."/>
    <n v="9000"/>
    <n v="0"/>
    <x v="2"/>
    <x v="0"/>
    <s v="USD"/>
    <n v="1408551752"/>
    <n v="1405959752"/>
    <b v="0"/>
    <n v="0"/>
    <b v="0"/>
    <s v="food/food trucks"/>
    <n v="0"/>
    <s v="0 USD"/>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s v="30 USD"/>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s v="47 USD"/>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s v="65 USD"/>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s v="10 AUD"/>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s v="0 GBP"/>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s v="5 USD"/>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s v="640 CAD"/>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s v="69 USD"/>
    <x v="7"/>
    <x v="19"/>
  </r>
  <r>
    <n v="1181"/>
    <s v="Gringo Loco Tacos Food Truck"/>
    <s v="Bringing the best tacos to the streets of Chicago!"/>
    <n v="50000"/>
    <n v="4"/>
    <x v="2"/>
    <x v="0"/>
    <s v="USD"/>
    <n v="1425197321"/>
    <n v="1422605321"/>
    <b v="0"/>
    <n v="3"/>
    <b v="0"/>
    <s v="food/food trucks"/>
    <n v="8.0000000000000007E-5"/>
    <s v="1 USD"/>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s v="11 USD"/>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s v="33 USD"/>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s v="62 GBP"/>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s v="119 USD"/>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s v="65 GBP"/>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s v="130 USD"/>
    <x v="8"/>
    <x v="20"/>
  </r>
  <r>
    <n v="1188"/>
    <s v="Because Dance."/>
    <s v="A photobook of young dancers and their inspiring stories, photographed in beautiful and unique locations."/>
    <n v="2000"/>
    <n v="3211"/>
    <x v="0"/>
    <x v="5"/>
    <s v="CAD"/>
    <n v="1482943740"/>
    <n v="1481129340"/>
    <b v="0"/>
    <n v="85"/>
    <b v="1"/>
    <s v="photography/photobooks"/>
    <n v="1.6054999999999999"/>
    <s v="38 CAD"/>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s v="113 USD"/>
    <x v="8"/>
    <x v="20"/>
  </r>
  <r>
    <n v="1190"/>
    <s v="The Reality Of Chronic Illness - The Book"/>
    <s v="A pairing of self portraiture and writing to shed light on the reality of life with chronic illness."/>
    <n v="500"/>
    <n v="675"/>
    <x v="0"/>
    <x v="0"/>
    <s v="USD"/>
    <n v="1409500725"/>
    <n v="1406908725"/>
    <b v="0"/>
    <n v="13"/>
    <b v="1"/>
    <s v="photography/photobooks"/>
    <n v="1.35"/>
    <s v="52 USD"/>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s v="89 USD"/>
    <x v="8"/>
    <x v="20"/>
  </r>
  <r>
    <n v="1192"/>
    <s v="Other Worlds - A Make 100 Project"/>
    <s v="A macro landscape photography art book &amp; limited edition prints. A Make 100 project."/>
    <n v="100"/>
    <n v="290"/>
    <x v="0"/>
    <x v="1"/>
    <s v="GBP"/>
    <n v="1486814978"/>
    <n v="1484222978"/>
    <b v="0"/>
    <n v="15"/>
    <b v="1"/>
    <s v="photography/photobooks"/>
    <n v="2.9"/>
    <s v="19 GBP"/>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s v="80 USD"/>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s v="56 EUR"/>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s v="79 EUR"/>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s v="76 GBP"/>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s v="121 USD"/>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s v="55 USD"/>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s v="299 GBP"/>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s v="59 USD"/>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s v="55 GBP"/>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s v="184 AUD"/>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s v="165 USD"/>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s v="235 USD"/>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s v="211 EUR"/>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s v="32 EUR"/>
    <x v="8"/>
    <x v="20"/>
  </r>
  <r>
    <n v="1207"/>
    <s v="ITALIANA"/>
    <s v="A humanistic photo book about ancestral &amp; post-modern Italy."/>
    <n v="16700"/>
    <n v="17396"/>
    <x v="0"/>
    <x v="13"/>
    <s v="EUR"/>
    <n v="1459418400"/>
    <n v="1456827573"/>
    <b v="0"/>
    <n v="141"/>
    <b v="1"/>
    <s v="photography/photobooks"/>
    <n v="1.0416766467065868"/>
    <s v="123 EUR"/>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s v="207 USD"/>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s v="138 USD"/>
    <x v="8"/>
    <x v="20"/>
  </r>
  <r>
    <n v="1210"/>
    <s v="Det Andra GÃ¶teborg"/>
    <s v="En fotobok om livet i det enda andra GÃ¶teborg i vÃ¤rlden"/>
    <n v="20000"/>
    <n v="50863"/>
    <x v="0"/>
    <x v="11"/>
    <s v="SEK"/>
    <n v="1433106000"/>
    <n v="1431124572"/>
    <b v="0"/>
    <n v="103"/>
    <b v="1"/>
    <s v="photography/photobooks"/>
    <n v="2.5431499999999998"/>
    <s v="494 SEK"/>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s v="169 CAD"/>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s v="39 USD"/>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s v="62 GBP"/>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s v="105 USD"/>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s v="72 USD"/>
    <x v="8"/>
    <x v="20"/>
  </r>
  <r>
    <n v="1216"/>
    <s v="In Training: a book of Bonsai photographs"/>
    <s v="A fine art photography book taking a new look at the art of bonsai."/>
    <n v="14000"/>
    <n v="20398"/>
    <x v="0"/>
    <x v="0"/>
    <s v="USD"/>
    <n v="1443826980"/>
    <n v="1441032457"/>
    <b v="0"/>
    <n v="222"/>
    <b v="1"/>
    <s v="photography/photobooks"/>
    <n v="1.4570000000000001"/>
    <s v="92 USD"/>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s v="149 USD"/>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s v="174 USD"/>
    <x v="8"/>
    <x v="20"/>
  </r>
  <r>
    <n v="1219"/>
    <s v="The Box"/>
    <s v="The Box is a fine art book of Ron Amato's innovative and seductive photography project."/>
    <n v="16350"/>
    <n v="26024"/>
    <x v="0"/>
    <x v="0"/>
    <s v="USD"/>
    <n v="1476961513"/>
    <n v="1474369513"/>
    <b v="0"/>
    <n v="253"/>
    <b v="1"/>
    <s v="photography/photobooks"/>
    <n v="1.5916819571865444"/>
    <s v="103 USD"/>
    <x v="8"/>
    <x v="20"/>
  </r>
  <r>
    <n v="1220"/>
    <s v="All The People"/>
    <s v="A beautiful photo art book of portraits and conversations with people that may expand your idea of gender."/>
    <n v="15000"/>
    <n v="15565"/>
    <x v="0"/>
    <x v="12"/>
    <s v="EUR"/>
    <n v="1440515112"/>
    <n v="1437923112"/>
    <b v="0"/>
    <n v="140"/>
    <b v="1"/>
    <s v="photography/photobooks"/>
    <n v="1.0376666666666667"/>
    <s v="111 EUR"/>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s v="24 GBP"/>
    <x v="8"/>
    <x v="20"/>
  </r>
  <r>
    <n v="1222"/>
    <s v="Project Pilgrim"/>
    <s v="Project Pilgrim is my effort to work towards normalizing mental health."/>
    <n v="4000"/>
    <n v="11215"/>
    <x v="0"/>
    <x v="5"/>
    <s v="CAD"/>
    <n v="1459483200"/>
    <n v="1456852647"/>
    <b v="0"/>
    <n v="138"/>
    <b v="1"/>
    <s v="photography/photobooks"/>
    <n v="2.80375"/>
    <s v="81 CAD"/>
    <x v="8"/>
    <x v="20"/>
  </r>
  <r>
    <n v="1223"/>
    <s v="YOSEMITE PEOPLE"/>
    <s v="A photography book focusing on the people rather than the nature at Yosemite National Park."/>
    <n v="19800"/>
    <n v="22197"/>
    <x v="0"/>
    <x v="0"/>
    <s v="USD"/>
    <n v="1478754909"/>
    <n v="1476159309"/>
    <b v="0"/>
    <n v="191"/>
    <b v="1"/>
    <s v="photography/photobooks"/>
    <n v="1.1210606060606061"/>
    <s v="116 USD"/>
    <x v="8"/>
    <x v="20"/>
  </r>
  <r>
    <n v="1224"/>
    <s v="&quot;I Dreamed Last Night&quot; Album (Canceled)"/>
    <s v="Modern Celtic influenced CD.  Help me finish what I started before the stroke."/>
    <n v="15000"/>
    <n v="1060"/>
    <x v="1"/>
    <x v="0"/>
    <s v="USD"/>
    <n v="1402060302"/>
    <n v="1396876302"/>
    <b v="0"/>
    <n v="18"/>
    <b v="0"/>
    <s v="music/world music"/>
    <n v="7.0666666666666669E-2"/>
    <s v="59 USD"/>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s v="44 USD"/>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s v="48 USD"/>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0 USD"/>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s v="61 USD"/>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s v="25 USD"/>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0 USD"/>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0 USD"/>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s v="40 USD"/>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s v="19 USD"/>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0 GBP"/>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s v="35 USD"/>
    <x v="4"/>
    <x v="21"/>
  </r>
  <r>
    <n v="1236"/>
    <s v="&quot;Volando&quot; CD Release (Canceled)"/>
    <s v="Raising money to give the musicians their due."/>
    <n v="2500"/>
    <n v="0"/>
    <x v="1"/>
    <x v="0"/>
    <s v="USD"/>
    <n v="1343491200"/>
    <n v="1342801164"/>
    <b v="0"/>
    <n v="0"/>
    <b v="0"/>
    <s v="music/world music"/>
    <n v="0"/>
    <s v="0 USD"/>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0 USD"/>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s v="59 USD"/>
    <x v="4"/>
    <x v="21"/>
  </r>
  <r>
    <n v="1239"/>
    <s v="Help Calmenco! finance new CD and Tour (Canceled)"/>
    <s v="Please consider helping us with our new CD and Riverdance Tour"/>
    <n v="2500"/>
    <n v="0"/>
    <x v="1"/>
    <x v="0"/>
    <s v="USD"/>
    <n v="1325804767"/>
    <n v="1323212767"/>
    <b v="0"/>
    <n v="0"/>
    <b v="0"/>
    <s v="music/world music"/>
    <n v="0"/>
    <s v="0 USD"/>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s v="30 USD"/>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s v="75 USD"/>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s v="5 USD"/>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s v="45 USD"/>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s v="46 USD"/>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s v="141 USD"/>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s v="75 USD"/>
    <x v="4"/>
    <x v="11"/>
  </r>
  <r>
    <n v="1247"/>
    <s v="BRAIN DEAD to record debut EP with SLAYER producer!"/>
    <s v="BRAIN DEAD is going to record their debut EP and they need your help, Bozos!"/>
    <n v="3500"/>
    <n v="4275"/>
    <x v="0"/>
    <x v="0"/>
    <s v="USD"/>
    <n v="1367823655"/>
    <n v="1365231655"/>
    <b v="1"/>
    <n v="50"/>
    <b v="1"/>
    <s v="music/rock"/>
    <n v="1.2214285714285715"/>
    <s v="86 USD"/>
    <x v="4"/>
    <x v="11"/>
  </r>
  <r>
    <n v="1248"/>
    <s v="The Vandies // Full length album!"/>
    <s v="The Vandies make pop rock in glorious Portland, Oregon. Help us fund our first full length album!"/>
    <n v="2500"/>
    <n v="3791"/>
    <x v="0"/>
    <x v="0"/>
    <s v="USD"/>
    <n v="1402642740"/>
    <n v="1399563953"/>
    <b v="1"/>
    <n v="59"/>
    <b v="1"/>
    <s v="music/rock"/>
    <n v="1.5164"/>
    <s v="64 USD"/>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s v="64 USD"/>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s v="118 USD"/>
    <x v="4"/>
    <x v="11"/>
  </r>
  <r>
    <n v="1251"/>
    <s v="Jack Oblivian Harlan t Bobo Limes european tour"/>
    <s v="A tour of europe with 3 memphis artist, Jack Oblivian, Harlan T Bobo and Shawn Cripps."/>
    <n v="6000"/>
    <n v="6108"/>
    <x v="0"/>
    <x v="0"/>
    <s v="USD"/>
    <n v="1316979167"/>
    <n v="1311795167"/>
    <b v="1"/>
    <n v="74"/>
    <b v="1"/>
    <s v="music/rock"/>
    <n v="1.018"/>
    <s v="83 USD"/>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s v="34 USD"/>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s v="43 USD"/>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s v="94 USD"/>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s v="56 USD"/>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s v="98 USD"/>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s v="92 USD"/>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s v="38 USD"/>
    <x v="4"/>
    <x v="11"/>
  </r>
  <r>
    <n v="1259"/>
    <s v="Help Falling From One complete their CD!!!"/>
    <s v="Falling From One is currently in the studio recording their first CD and they need your help!"/>
    <n v="2500"/>
    <n v="2606"/>
    <x v="0"/>
    <x v="0"/>
    <s v="USD"/>
    <n v="1402286340"/>
    <n v="1399504664"/>
    <b v="1"/>
    <n v="96"/>
    <b v="1"/>
    <s v="music/rock"/>
    <n v="1.0424"/>
    <s v="27 USD"/>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s v="51 USD"/>
    <x v="4"/>
    <x v="11"/>
  </r>
  <r>
    <n v="1261"/>
    <s v="The Puget EP's Vinyl Release"/>
    <s v="We just recorded a stellar EP and we're trying to put it out on vinyl.  Can you help these punx out?"/>
    <n v="2000"/>
    <n v="2025"/>
    <x v="0"/>
    <x v="0"/>
    <s v="USD"/>
    <n v="1390983227"/>
    <n v="1388391227"/>
    <b v="1"/>
    <n v="52"/>
    <b v="1"/>
    <s v="music/rock"/>
    <n v="1.0125"/>
    <s v="39 USD"/>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s v="78 CAD"/>
    <x v="4"/>
    <x v="11"/>
  </r>
  <r>
    <n v="1263"/>
    <s v="New Tropic Bombs EP ~ &quot;Return to Bomber Bay&quot;"/>
    <s v="A fresh batch of chaos from Toledo, Ohio's reggae-rockers, Tropic Bombs!"/>
    <n v="1500"/>
    <n v="1785"/>
    <x v="0"/>
    <x v="0"/>
    <s v="USD"/>
    <n v="1396054800"/>
    <n v="1393034470"/>
    <b v="1"/>
    <n v="41"/>
    <b v="1"/>
    <s v="music/rock"/>
    <n v="1.19"/>
    <s v="44 USD"/>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s v="32 USD"/>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s v="63 USD"/>
    <x v="4"/>
    <x v="11"/>
  </r>
  <r>
    <n v="1266"/>
    <s v="Sensory Station's First EP"/>
    <s v="We are looking to record our first EP produced by Aaron Harris (ISIS/Palms) at Studio West."/>
    <n v="9500"/>
    <n v="9545"/>
    <x v="0"/>
    <x v="0"/>
    <s v="USD"/>
    <n v="1389474145"/>
    <n v="1386882145"/>
    <b v="1"/>
    <n v="50"/>
    <b v="1"/>
    <s v="music/rock"/>
    <n v="1.0047368421052632"/>
    <s v="191 USD"/>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s v="141 USD"/>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s v="77 USD"/>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s v="99 USD"/>
    <x v="4"/>
    <x v="11"/>
  </r>
  <r>
    <n v="1270"/>
    <s v="Resolution15 records their next album, Svaha"/>
    <s v="We make awake metal using violins in place of guitars and want to record a full length album."/>
    <n v="10000"/>
    <n v="11472"/>
    <x v="0"/>
    <x v="0"/>
    <s v="USD"/>
    <n v="1332704042"/>
    <n v="1327523642"/>
    <b v="1"/>
    <n v="169"/>
    <b v="1"/>
    <s v="music/rock"/>
    <n v="1.1472"/>
    <s v="68 USD"/>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s v="246 USD"/>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s v="189 USD"/>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s v="77 CAD"/>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s v="83 USD"/>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s v="63 USD"/>
    <x v="4"/>
    <x v="11"/>
  </r>
  <r>
    <n v="1276"/>
    <s v="MR. DREAM GOES TO JAIL"/>
    <s v="Sponsor this Brooklyn punk band's debut seven-inch, MR. DREAM GOES TO JAIL."/>
    <n v="3000"/>
    <n v="3132.63"/>
    <x v="0"/>
    <x v="0"/>
    <s v="USD"/>
    <n v="1251777600"/>
    <n v="1247504047"/>
    <b v="1"/>
    <n v="68"/>
    <b v="1"/>
    <s v="music/rock"/>
    <n v="1.0442100000000001"/>
    <s v="46 USD"/>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s v="39 USD"/>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s v="53 USD"/>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s v="73 USD"/>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s v="128 USD"/>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s v="105 USD"/>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s v="68 USD"/>
    <x v="4"/>
    <x v="11"/>
  </r>
  <r>
    <n v="1283"/>
    <s v="Sketching In Stereo 3rd Album!"/>
    <s v="Our 3rd album is halfway complete, but we need your help to record, mix and master the final product!"/>
    <n v="1000"/>
    <n v="2110.5"/>
    <x v="0"/>
    <x v="0"/>
    <s v="USD"/>
    <n v="1362974400"/>
    <n v="1360948389"/>
    <b v="1"/>
    <n v="22"/>
    <b v="1"/>
    <s v="music/rock"/>
    <n v="2.1105"/>
    <s v="96 USD"/>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s v="65 USD"/>
    <x v="1"/>
    <x v="6"/>
  </r>
  <r>
    <n v="1285"/>
    <s v="We just keep going"/>
    <s v="The world premiere of hysterically funny and heartbreaking story about family, unconditional love and facing the unfaceable"/>
    <n v="2000"/>
    <n v="2033"/>
    <x v="0"/>
    <x v="1"/>
    <s v="GBP"/>
    <n v="1434808775"/>
    <n v="1433512775"/>
    <b v="0"/>
    <n v="63"/>
    <b v="1"/>
    <s v="theater/plays"/>
    <n v="1.0165"/>
    <s v="32 GBP"/>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s v="81 GBP"/>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s v="24 GBP"/>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s v="66 USD"/>
    <x v="1"/>
    <x v="6"/>
  </r>
  <r>
    <n v="1289"/>
    <s v="No Brains for Dinner"/>
    <s v="A chilling original Edwardian Comedy of errors and foolishness made for the Patrick Henry College stage."/>
    <n v="1500"/>
    <n v="1876"/>
    <x v="0"/>
    <x v="0"/>
    <s v="USD"/>
    <n v="1483499645"/>
    <n v="1480907645"/>
    <b v="0"/>
    <n v="52"/>
    <b v="1"/>
    <s v="theater/plays"/>
    <n v="1.2506666666666666"/>
    <s v="36 USD"/>
    <x v="1"/>
    <x v="6"/>
  </r>
  <r>
    <n v="1290"/>
    <s v="I Died... I Came Back, ... Whatever"/>
    <s v="Sometimes your Heart has to STOP for your Life to START."/>
    <n v="3500"/>
    <n v="3800"/>
    <x v="0"/>
    <x v="0"/>
    <s v="USD"/>
    <n v="1429772340"/>
    <n v="1427121931"/>
    <b v="0"/>
    <n v="86"/>
    <b v="1"/>
    <s v="theater/plays"/>
    <n v="1.0857142857142856"/>
    <s v="44 USD"/>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s v="104 USD"/>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s v="36 GBP"/>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s v="128 USD"/>
    <x v="1"/>
    <x v="6"/>
  </r>
  <r>
    <n v="1294"/>
    <s v="HELMER'S LOO"/>
    <s v="We have an award-winning Danish play, now we just need a bathroom set to perform it in. Spend a penny to help us build the set!"/>
    <n v="500"/>
    <n v="610"/>
    <x v="0"/>
    <x v="1"/>
    <s v="GBP"/>
    <n v="1445252400"/>
    <n v="1443696797"/>
    <b v="0"/>
    <n v="22"/>
    <b v="1"/>
    <s v="theater/plays"/>
    <n v="1.22"/>
    <s v="28 GBP"/>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s v="40 GBP"/>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s v="52 GBP"/>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s v="92 USD"/>
    <x v="1"/>
    <x v="6"/>
  </r>
  <r>
    <n v="1298"/>
    <s v="Dinosaur Dreams"/>
    <s v="A play that raises awareness for mental health and explores the psychological effects childhood abuse can have on an adult."/>
    <n v="2000"/>
    <n v="2093"/>
    <x v="0"/>
    <x v="1"/>
    <s v="GBP"/>
    <n v="1461860432"/>
    <n v="1459268432"/>
    <b v="0"/>
    <n v="33"/>
    <b v="1"/>
    <s v="theater/plays"/>
    <n v="1.0465"/>
    <s v="63 GBP"/>
    <x v="1"/>
    <x v="6"/>
  </r>
  <r>
    <n v="1299"/>
    <s v="The (out)Siders Project"/>
    <s v="A new work inspired by the classic novel and created by Dallas teens under the direction of professional artists."/>
    <n v="3500"/>
    <n v="4340"/>
    <x v="0"/>
    <x v="0"/>
    <s v="USD"/>
    <n v="1436902359"/>
    <n v="1434310359"/>
    <b v="0"/>
    <n v="32"/>
    <b v="1"/>
    <s v="theater/plays"/>
    <n v="1.24"/>
    <s v="136 USD"/>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s v="169 USD"/>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s v="71 USD"/>
    <x v="1"/>
    <x v="6"/>
  </r>
  <r>
    <n v="1302"/>
    <s v="Help bring Boys of a Certain Age back to NYC!"/>
    <s v="Boys of a Certain Age is a unique and special show that we're trying to remount in New York City in 2017."/>
    <n v="2500"/>
    <n v="2500"/>
    <x v="0"/>
    <x v="0"/>
    <s v="USD"/>
    <n v="1480559011"/>
    <n v="1477963411"/>
    <b v="0"/>
    <n v="50"/>
    <b v="1"/>
    <s v="theater/plays"/>
    <n v="1"/>
    <s v="50 USD"/>
    <x v="1"/>
    <x v="6"/>
  </r>
  <r>
    <n v="1303"/>
    <s v="Forward Arena Theatre Company: Summer Season"/>
    <s v="Groundbreaking queer theatre."/>
    <n v="3500"/>
    <n v="4559.13"/>
    <x v="0"/>
    <x v="1"/>
    <s v="GBP"/>
    <n v="1469962800"/>
    <n v="1468578920"/>
    <b v="0"/>
    <n v="108"/>
    <b v="1"/>
    <s v="theater/plays"/>
    <n v="1.3026085714285716"/>
    <s v="42 GBP"/>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s v="152 GBP"/>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s v="91 USD"/>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s v="202 USD"/>
    <x v="2"/>
    <x v="8"/>
  </r>
  <r>
    <n v="1307"/>
    <s v="VR Card - Customized Virtual Reality Viewer (Canceled)"/>
    <s v="Get VR to Everyone with Mailable, Ready to Use Viewers"/>
    <n v="50000"/>
    <n v="5757"/>
    <x v="1"/>
    <x v="0"/>
    <s v="USD"/>
    <n v="1455710679"/>
    <n v="1453118679"/>
    <b v="0"/>
    <n v="45"/>
    <b v="0"/>
    <s v="technology/wearables"/>
    <n v="0.11514000000000001"/>
    <s v="128 USD"/>
    <x v="2"/>
    <x v="8"/>
  </r>
  <r>
    <n v="1308"/>
    <s v="Boost Band: Wristband Phone Charger (Canceled)"/>
    <s v="Boost Band, a wristband that charges any device"/>
    <n v="10000"/>
    <n v="1136"/>
    <x v="1"/>
    <x v="0"/>
    <s v="USD"/>
    <n v="1475937812"/>
    <n v="1472481812"/>
    <b v="0"/>
    <n v="38"/>
    <b v="0"/>
    <s v="technology/wearables"/>
    <n v="0.11360000000000001"/>
    <s v="30 USD"/>
    <x v="2"/>
    <x v="8"/>
  </r>
  <r>
    <n v="1309"/>
    <s v="CORE : Roam (Canceled)"/>
    <s v="Wicked fun and built for excitement, CORE is the safest and most versatile speaker you've ever worn."/>
    <n v="11500"/>
    <n v="12879"/>
    <x v="1"/>
    <x v="0"/>
    <s v="USD"/>
    <n v="1444943468"/>
    <n v="1441919468"/>
    <b v="0"/>
    <n v="35"/>
    <b v="0"/>
    <s v="technology/wearables"/>
    <n v="1.1199130434782609"/>
    <s v="368 USD"/>
    <x v="2"/>
    <x v="8"/>
  </r>
  <r>
    <n v="1310"/>
    <s v="k5-jkt.by kiger (Canceled)"/>
    <s v="An essential hoodie that holds all sized smart phones and keep your headphone wires tangle free."/>
    <n v="20000"/>
    <n v="3100"/>
    <x v="1"/>
    <x v="0"/>
    <s v="USD"/>
    <n v="1471622450"/>
    <n v="1467734450"/>
    <b v="0"/>
    <n v="24"/>
    <b v="0"/>
    <s v="technology/wearables"/>
    <n v="0.155"/>
    <s v="129 USD"/>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s v="801 USD"/>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s v="28 USD"/>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s v="102 USD"/>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s v="184 USD"/>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s v="163 USD"/>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s v="1 USD"/>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s v="604 DKK"/>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s v="45 USD"/>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s v="97 GBP"/>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s v="168 EUR"/>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s v="860 SEK"/>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s v="27 GBP"/>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s v="30 USD"/>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s v="55 USD"/>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s v="61 USD"/>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s v="103 USD"/>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s v="42 USD"/>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s v="117 USD"/>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s v="45 USD"/>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s v="157 USD"/>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s v="101 USD"/>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0 CHF"/>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0 AUD"/>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s v="52 USD"/>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s v="309 USD"/>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s v="379 USD"/>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s v="176 USD"/>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s v="66 USD"/>
    <x v="2"/>
    <x v="8"/>
  </r>
  <r>
    <n v="1339"/>
    <s v="Linkoo (Canceled)"/>
    <s v="World's Smallest customizable Phone &amp; GPS Watch for kids !"/>
    <n v="50000"/>
    <n v="3317"/>
    <x v="1"/>
    <x v="0"/>
    <s v="USD"/>
    <n v="1418056315"/>
    <n v="1414164715"/>
    <b v="0"/>
    <n v="37"/>
    <b v="0"/>
    <s v="technology/wearables"/>
    <n v="6.6339999999999996E-2"/>
    <s v="90 USD"/>
    <x v="2"/>
    <x v="8"/>
  </r>
  <r>
    <n v="1340"/>
    <s v="Glass Designs (Canceled)"/>
    <s v="I would like to make nicer, more stylish looking frames for the Google Glass using 3D printing technology."/>
    <n v="1680"/>
    <n v="0"/>
    <x v="1"/>
    <x v="0"/>
    <s v="USD"/>
    <n v="1408112253"/>
    <n v="1405520253"/>
    <b v="0"/>
    <n v="0"/>
    <b v="0"/>
    <s v="technology/wearables"/>
    <n v="0"/>
    <s v="0 USD"/>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s v="382 GBP"/>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s v="100 USD"/>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s v="158 USD"/>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s v="41 CAD"/>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s v="54 USD"/>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s v="48 USD"/>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s v="82 USD"/>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s v="230 USD"/>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s v="59 CAD"/>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s v="67 USD"/>
    <x v="3"/>
    <x v="9"/>
  </r>
  <r>
    <n v="1351"/>
    <s v="Purpose: Your Journey To Find Meaning"/>
    <s v="Discover your purpose, live a more fulfilling life, leave a positive footprint on society."/>
    <n v="20000"/>
    <n v="20253"/>
    <x v="0"/>
    <x v="0"/>
    <s v="USD"/>
    <n v="1455299144"/>
    <n v="1452707144"/>
    <b v="0"/>
    <n v="120"/>
    <b v="1"/>
    <s v="publishing/nonfiction"/>
    <n v="1.0126500000000001"/>
    <s v="169 USD"/>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s v="60 USD"/>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s v="32 USD"/>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s v="24 GBP"/>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s v="25 GBP"/>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s v="71 USD"/>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s v="39 USD"/>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s v="68 USD"/>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s v="40 USD"/>
    <x v="3"/>
    <x v="9"/>
  </r>
  <r>
    <n v="1360"/>
    <s v="So Bad, It's Good! - A Book of Bad Movies"/>
    <s v="So Bad, It's Good! is a guide to finding the best films for your bad movie night."/>
    <n v="1500"/>
    <n v="2598"/>
    <x v="0"/>
    <x v="0"/>
    <s v="USD"/>
    <n v="1343943420"/>
    <n v="1341524220"/>
    <b v="0"/>
    <n v="81"/>
    <b v="1"/>
    <s v="publishing/nonfiction"/>
    <n v="1.732"/>
    <s v="32 USD"/>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s v="29 GBP"/>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s v="44 USD"/>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s v="40 USD"/>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s v="346 DKK"/>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s v="82 USD"/>
    <x v="4"/>
    <x v="11"/>
  </r>
  <r>
    <n v="1366"/>
    <s v="Kick It! A Tribute to the A.K.s"/>
    <s v="A musical memorial for Alexi Petersen."/>
    <n v="7500"/>
    <n v="9486.69"/>
    <x v="0"/>
    <x v="0"/>
    <s v="USD"/>
    <n v="1417049663"/>
    <n v="1413158063"/>
    <b v="0"/>
    <n v="147"/>
    <b v="1"/>
    <s v="music/rock"/>
    <n v="1.2648920000000001"/>
    <s v="65 USD"/>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s v="63 USD"/>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s v="64 USD"/>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s v="84 USD"/>
    <x v="4"/>
    <x v="11"/>
  </r>
  <r>
    <n v="1370"/>
    <s v="Food On You presents Baby's First Parental Advisory"/>
    <s v="Songs about the first year of parenthood, often inappropriate for children"/>
    <n v="1500"/>
    <n v="1555"/>
    <x v="0"/>
    <x v="0"/>
    <s v="USD"/>
    <n v="1381881890"/>
    <n v="1380585890"/>
    <b v="0"/>
    <n v="20"/>
    <b v="1"/>
    <s v="music/rock"/>
    <n v="1.0366666666666666"/>
    <s v="78 USD"/>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s v="107 USD"/>
    <x v="4"/>
    <x v="11"/>
  </r>
  <r>
    <n v="1372"/>
    <s v="Ted Lukas &amp; the Misled new CD - &quot;FEED&quot;"/>
    <s v="Please help us raise funds to press our new CD!"/>
    <n v="500"/>
    <n v="620"/>
    <x v="0"/>
    <x v="0"/>
    <s v="USD"/>
    <n v="1342115132"/>
    <n v="1339523132"/>
    <b v="0"/>
    <n v="16"/>
    <b v="1"/>
    <s v="music/rock"/>
    <n v="1.24"/>
    <s v="39 USD"/>
    <x v="4"/>
    <x v="11"/>
  </r>
  <r>
    <n v="1373"/>
    <s v="Broccoli Samurai: Tour Van or Bust!"/>
    <s v="Help Broccoli Samurai raise money to get a new van and continue bringing you the jams!"/>
    <n v="10000"/>
    <n v="10501"/>
    <x v="0"/>
    <x v="0"/>
    <s v="USD"/>
    <n v="1483138233"/>
    <n v="1480546233"/>
    <b v="0"/>
    <n v="52"/>
    <b v="1"/>
    <s v="music/rock"/>
    <n v="1.0501"/>
    <s v="202 USD"/>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s v="43 USD"/>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s v="63 EUR"/>
    <x v="4"/>
    <x v="11"/>
  </r>
  <r>
    <n v="1376"/>
    <s v="Dead Pirates / HIGHMARE LP 2nd pressing"/>
    <s v="Dead Pirates are planning a second pressing of HIGHMARE LP, who wants one ?"/>
    <n v="3700"/>
    <n v="9342"/>
    <x v="0"/>
    <x v="1"/>
    <s v="GBP"/>
    <n v="1480784606"/>
    <n v="1478189006"/>
    <b v="0"/>
    <n v="168"/>
    <b v="1"/>
    <s v="music/rock"/>
    <n v="2.5248648648648651"/>
    <s v="56 GBP"/>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s v="49 USD"/>
    <x v="4"/>
    <x v="11"/>
  </r>
  <r>
    <n v="1378"/>
    <s v="SIX BY SEVEN"/>
    <s v="A psychedelic post rock masterpiece!"/>
    <n v="2000"/>
    <n v="4067"/>
    <x v="0"/>
    <x v="1"/>
    <s v="GBP"/>
    <n v="1470075210"/>
    <n v="1468779210"/>
    <b v="0"/>
    <n v="133"/>
    <b v="1"/>
    <s v="music/rock"/>
    <n v="2.0335000000000001"/>
    <s v="31 GBP"/>
    <x v="4"/>
    <x v="11"/>
  </r>
  <r>
    <n v="1379"/>
    <s v="J. Walter Makes a Record"/>
    <s v="---------The long-awaited debut full-length from Justin Ruddy--------"/>
    <n v="10000"/>
    <n v="11160"/>
    <x v="0"/>
    <x v="0"/>
    <s v="USD"/>
    <n v="1433504876"/>
    <n v="1430912876"/>
    <b v="0"/>
    <n v="151"/>
    <b v="1"/>
    <s v="music/rock"/>
    <n v="1.1160000000000001"/>
    <s v="74 USD"/>
    <x v="4"/>
    <x v="11"/>
  </r>
  <r>
    <n v="1380"/>
    <s v="BARNFEST 2015"/>
    <s v="A DIY MUSIC FESTIVAL FROM ST. LOUIS MO! Bands make their own festival, help make it legit!"/>
    <n v="25"/>
    <n v="106"/>
    <x v="0"/>
    <x v="0"/>
    <s v="USD"/>
    <n v="1433815200"/>
    <n v="1431886706"/>
    <b v="0"/>
    <n v="5"/>
    <b v="1"/>
    <s v="music/rock"/>
    <n v="4.24"/>
    <s v="21 USD"/>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s v="73 USD"/>
    <x v="4"/>
    <x v="11"/>
  </r>
  <r>
    <n v="1382"/>
    <s v="The Floorwalkers New Album!"/>
    <s v="We're making a new record -- independently! We've got some great new songs we're really excited to bring to you!"/>
    <n v="8000"/>
    <n v="8349"/>
    <x v="0"/>
    <x v="0"/>
    <s v="USD"/>
    <n v="1367867536"/>
    <n v="1365275536"/>
    <b v="0"/>
    <n v="148"/>
    <b v="1"/>
    <s v="music/rock"/>
    <n v="1.043625"/>
    <s v="56 USD"/>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s v="50 CAD"/>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s v="69 USD"/>
    <x v="4"/>
    <x v="11"/>
  </r>
  <r>
    <n v="1385"/>
    <s v="Chi Might Project"/>
    <s v="Musicians, singers &amp; songwriters from all over the world collaborate via YouTube in order to create an amazing album!"/>
    <n v="8000"/>
    <n v="8832.49"/>
    <x v="0"/>
    <x v="12"/>
    <s v="EUR"/>
    <n v="1461931860"/>
    <n v="1457109121"/>
    <b v="0"/>
    <n v="134"/>
    <b v="1"/>
    <s v="music/rock"/>
    <n v="1.10406125"/>
    <s v="66 EUR"/>
    <x v="4"/>
    <x v="11"/>
  </r>
  <r>
    <n v="1386"/>
    <s v="MALTESE CROSS: The First Album"/>
    <s v="We are a classic hard rock/heavy metal band just trying to keep rock alive!"/>
    <n v="400"/>
    <n v="875"/>
    <x v="0"/>
    <x v="0"/>
    <s v="USD"/>
    <n v="1438183889"/>
    <n v="1435591889"/>
    <b v="0"/>
    <n v="14"/>
    <b v="1"/>
    <s v="music/rock"/>
    <n v="2.1875"/>
    <s v="63 USD"/>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s v="70 USD"/>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s v="60 USD"/>
    <x v="4"/>
    <x v="11"/>
  </r>
  <r>
    <n v="1389"/>
    <s v="Pre-order DANCEHALL's first record!!!"/>
    <s v="Help fund the pressing of DANCEHALL's first record by pre-ordering it in advance!!!"/>
    <n v="500"/>
    <n v="727"/>
    <x v="0"/>
    <x v="1"/>
    <s v="GBP"/>
    <n v="1471087957"/>
    <n v="1468495957"/>
    <b v="0"/>
    <n v="34"/>
    <b v="1"/>
    <s v="music/rock"/>
    <n v="1.454"/>
    <s v="21 GBP"/>
    <x v="4"/>
    <x v="11"/>
  </r>
  <r>
    <n v="1390"/>
    <s v="New Music Video/Artist Development"/>
    <s v="Breakout Artist Management will be working with us on a brand new music video and we need your help!"/>
    <n v="2800"/>
    <n v="3055"/>
    <x v="0"/>
    <x v="0"/>
    <s v="USD"/>
    <n v="1430154720"/>
    <n v="1427224606"/>
    <b v="0"/>
    <n v="19"/>
    <b v="1"/>
    <s v="music/rock"/>
    <n v="1.0910714285714285"/>
    <s v="161 USD"/>
    <x v="4"/>
    <x v="11"/>
  </r>
  <r>
    <n v="1391"/>
    <s v="Rules and Regulations"/>
    <s v="With the money donated through this project we intend on investing in sound equipment for live shows"/>
    <n v="500"/>
    <n v="551"/>
    <x v="0"/>
    <x v="0"/>
    <s v="USD"/>
    <n v="1440219540"/>
    <n v="1436369818"/>
    <b v="0"/>
    <n v="13"/>
    <b v="1"/>
    <s v="music/rock"/>
    <n v="1.1020000000000001"/>
    <s v="42 USD"/>
    <x v="4"/>
    <x v="11"/>
  </r>
  <r>
    <n v="1392"/>
    <s v="Telesomniac's Debut Album"/>
    <s v="Telesomniac is a rock band from Provo, UT releasing their debut album Thirty-One Flashes in the Dark."/>
    <n v="2500"/>
    <n v="2841"/>
    <x v="0"/>
    <x v="0"/>
    <s v="USD"/>
    <n v="1456976586"/>
    <n v="1454298186"/>
    <b v="0"/>
    <n v="104"/>
    <b v="1"/>
    <s v="music/rock"/>
    <n v="1.1364000000000001"/>
    <s v="27 USD"/>
    <x v="4"/>
    <x v="11"/>
  </r>
  <r>
    <n v="1393"/>
    <s v="WolfHunt | Social Commentary Rock Project"/>
    <s v="Rock n' Roll tales of our times"/>
    <n v="10000"/>
    <n v="10235"/>
    <x v="0"/>
    <x v="0"/>
    <s v="USD"/>
    <n v="1470068523"/>
    <n v="1467476523"/>
    <b v="0"/>
    <n v="52"/>
    <b v="1"/>
    <s v="music/rock"/>
    <n v="1.0235000000000001"/>
    <s v="197 USD"/>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s v="54 USD"/>
    <x v="4"/>
    <x v="11"/>
  </r>
  <r>
    <n v="1395"/>
    <s v="Quiet Oaks Full Length Album"/>
    <s v="Help Quiet Oaks record their debut album!!!"/>
    <n v="3500"/>
    <n v="3916"/>
    <x v="0"/>
    <x v="0"/>
    <s v="USD"/>
    <n v="1484430481"/>
    <n v="1481838481"/>
    <b v="0"/>
    <n v="82"/>
    <b v="1"/>
    <s v="music/rock"/>
    <n v="1.1188571428571428"/>
    <s v="48 USD"/>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s v="88 USD"/>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s v="72 USD"/>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s v="74 USD"/>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s v="62 USD"/>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s v="17 GBP"/>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s v="52 USD"/>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s v="24 GBP"/>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s v="62 USD"/>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s v="48 GBP"/>
    <x v="3"/>
    <x v="22"/>
  </r>
  <r>
    <n v="1405"/>
    <s v="The Bible translated into Emoticons"/>
    <s v="Will more people read the Bible if it were translated into Emoticons?"/>
    <n v="25000"/>
    <n v="105"/>
    <x v="2"/>
    <x v="0"/>
    <s v="USD"/>
    <n v="1417195201"/>
    <n v="1414599601"/>
    <b v="1"/>
    <n v="17"/>
    <b v="0"/>
    <s v="publishing/translations"/>
    <n v="4.1999999999999997E-3"/>
    <s v="6 USD"/>
    <x v="3"/>
    <x v="22"/>
  </r>
  <r>
    <n v="1406"/>
    <s v="Man Down! Translation project"/>
    <s v="The White coat and the battle dress uniform"/>
    <n v="12000"/>
    <n v="15"/>
    <x v="2"/>
    <x v="13"/>
    <s v="EUR"/>
    <n v="1449914400"/>
    <n v="1445336607"/>
    <b v="0"/>
    <n v="3"/>
    <b v="0"/>
    <s v="publishing/translations"/>
    <n v="1.25E-3"/>
    <s v="5 EUR"/>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s v="8 USD"/>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s v="12 GBP"/>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0 USD"/>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s v="1 EUR"/>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s v="2 GBP"/>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s v="25 USD"/>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s v="100 EUR"/>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s v="1 USD"/>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s v="89 USD"/>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0 USD"/>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s v="28 USD"/>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s v="6 EUR"/>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s v="45 USD"/>
    <x v="3"/>
    <x v="22"/>
  </r>
  <r>
    <n v="1420"/>
    <s v="Shakespeare in the Hood - Romeo and Juliet"/>
    <s v="Help me butcher Shakespeare in a satirical fashion."/>
    <n v="110"/>
    <n v="3"/>
    <x v="2"/>
    <x v="0"/>
    <s v="USD"/>
    <n v="1467129686"/>
    <n v="1464969686"/>
    <b v="0"/>
    <n v="3"/>
    <b v="0"/>
    <s v="publishing/translations"/>
    <n v="2.7272727272727271E-2"/>
    <s v="1 USD"/>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s v="100 SEK"/>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s v="13 NZD"/>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s v="100 AUD"/>
    <x v="3"/>
    <x v="22"/>
  </r>
  <r>
    <n v="1424"/>
    <s v="Subway Mantras"/>
    <s v="A short book of practical mantras that can be used every day of the week. Mantras are cogwheels of universal engines."/>
    <n v="7500"/>
    <n v="1527"/>
    <x v="2"/>
    <x v="0"/>
    <s v="USD"/>
    <n v="1479233602"/>
    <n v="1478106802"/>
    <b v="0"/>
    <n v="14"/>
    <b v="0"/>
    <s v="publishing/translations"/>
    <n v="0.2036"/>
    <s v="109 USD"/>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0 USD"/>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0 EUR"/>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s v="105 EUR"/>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s v="15 EUR"/>
    <x v="3"/>
    <x v="22"/>
  </r>
  <r>
    <n v="1429"/>
    <s v="10 P.M."/>
    <s v="A guy in his 30's tries to live his &quot;American Dream&quot;, but quickly it turns into a nightmare. (A Novel)"/>
    <n v="10000"/>
    <n v="0"/>
    <x v="2"/>
    <x v="0"/>
    <s v="USD"/>
    <n v="1428629242"/>
    <n v="1426037242"/>
    <b v="0"/>
    <n v="0"/>
    <b v="0"/>
    <s v="publishing/translations"/>
    <n v="0"/>
    <s v="0 USD"/>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s v="81 USD"/>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s v="116 USD"/>
    <x v="3"/>
    <x v="22"/>
  </r>
  <r>
    <n v="1432"/>
    <s v="The Holy Bib-el"/>
    <s v="THE HOLY BIB-EL Translated By Leon Cook. The Creation: CHAPTER 1.  1* In the beginning Gods created The Heavens and The Planet Earth."/>
    <n v="40000"/>
    <n v="0"/>
    <x v="2"/>
    <x v="0"/>
    <s v="USD"/>
    <n v="1437417828"/>
    <n v="1434825828"/>
    <b v="0"/>
    <n v="0"/>
    <b v="0"/>
    <s v="publishing/translations"/>
    <n v="0"/>
    <s v="0 USD"/>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s v="81 EUR"/>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s v="745 DKK"/>
    <x v="3"/>
    <x v="22"/>
  </r>
  <r>
    <n v="1435"/>
    <s v="Trilogy of Crystals, book 1, translation"/>
    <s v="English translation of the first book from a sword and sorcery Fantasy trilogy, by Paolo Parente"/>
    <n v="15000"/>
    <n v="15"/>
    <x v="2"/>
    <x v="13"/>
    <s v="EUR"/>
    <n v="1444589020"/>
    <n v="1441997020"/>
    <b v="0"/>
    <n v="2"/>
    <b v="0"/>
    <s v="publishing/translations"/>
    <n v="1E-3"/>
    <s v="8 EUR"/>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s v="39 EUR"/>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s v="37 USD"/>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s v="75 DKK"/>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s v="30 CAD"/>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s v="1 EUR"/>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s v="673 GBP"/>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0 USD"/>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0 EUR"/>
    <x v="3"/>
    <x v="22"/>
  </r>
  <r>
    <n v="1444"/>
    <s v="Expand the MillionairesLetter in the US Market!"/>
    <s v="We as a successfull german stock market newsletter publisher want expand in the US market!"/>
    <n v="4950"/>
    <n v="0"/>
    <x v="2"/>
    <x v="12"/>
    <s v="EUR"/>
    <n v="1442091462"/>
    <n v="1436907462"/>
    <b v="0"/>
    <n v="0"/>
    <b v="0"/>
    <s v="publishing/translations"/>
    <n v="0"/>
    <s v="0 EUR"/>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0 EUR"/>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0 EUR"/>
    <x v="3"/>
    <x v="22"/>
  </r>
  <r>
    <n v="1447"/>
    <s v="Indian Language Dictionary"/>
    <s v="I'm creating a dictionary of multiple Indian languages."/>
    <n v="500000"/>
    <n v="75"/>
    <x v="2"/>
    <x v="0"/>
    <s v="USD"/>
    <n v="1467999134"/>
    <n v="1465407134"/>
    <b v="0"/>
    <n v="3"/>
    <b v="0"/>
    <s v="publishing/translations"/>
    <n v="1.4999999999999999E-4"/>
    <s v="25 USD"/>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0 AUD"/>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0 USD"/>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s v="1 USD"/>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s v="1 USD"/>
    <x v="3"/>
    <x v="22"/>
  </r>
  <r>
    <n v="1452"/>
    <s v="The Judo Preservation Project (Canceled)"/>
    <s v="I am gathering rare, out-of-print Judo books for preservation, translation and sharing."/>
    <n v="14000"/>
    <n v="0"/>
    <x v="1"/>
    <x v="0"/>
    <s v="USD"/>
    <n v="1406566363"/>
    <n v="1403974363"/>
    <b v="0"/>
    <n v="0"/>
    <b v="0"/>
    <s v="publishing/translations"/>
    <n v="0"/>
    <s v="0 USD"/>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0 EUR"/>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s v="15 EUR"/>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s v="225 USD"/>
    <x v="3"/>
    <x v="22"/>
  </r>
  <r>
    <n v="1456"/>
    <s v="Sometimes you don't need love (Canceled)"/>
    <s v="English Version of my auto-published novel"/>
    <n v="5000"/>
    <n v="145"/>
    <x v="1"/>
    <x v="13"/>
    <s v="EUR"/>
    <n v="1483459365"/>
    <n v="1480867365"/>
    <b v="0"/>
    <n v="3"/>
    <b v="0"/>
    <s v="publishing/translations"/>
    <n v="2.9000000000000001E-2"/>
    <s v="48 EUR"/>
    <x v="3"/>
    <x v="22"/>
  </r>
  <r>
    <n v="1457"/>
    <s v="Hey! I&quot;m not invisable, I am Just Old (Canceled)"/>
    <s v="Age is more than just a number, I hope your younger than you feel."/>
    <n v="6000"/>
    <n v="0"/>
    <x v="1"/>
    <x v="0"/>
    <s v="USD"/>
    <n v="1447281044"/>
    <n v="1444685444"/>
    <b v="0"/>
    <n v="0"/>
    <b v="0"/>
    <s v="publishing/translations"/>
    <n v="0"/>
    <s v="0 USD"/>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0 USD"/>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s v="0 DKK"/>
    <x v="3"/>
    <x v="22"/>
  </r>
  <r>
    <n v="1460"/>
    <s v="KJV2015 (Canceled)"/>
    <s v="KJV2015 Easier to understand for our kids and family not leaving out one verse or changing a meaning one bit."/>
    <n v="25000000"/>
    <n v="0"/>
    <x v="1"/>
    <x v="0"/>
    <s v="USD"/>
    <n v="1417391100"/>
    <n v="1412371898"/>
    <b v="0"/>
    <n v="0"/>
    <b v="0"/>
    <s v="publishing/translations"/>
    <n v="0"/>
    <s v="0 USD"/>
    <x v="3"/>
    <x v="22"/>
  </r>
  <r>
    <n v="1461"/>
    <s v="Relatively Prime Series 2"/>
    <s v="Series 2 of Relatively Prime, a podcast of stories from the Mathematical Domain"/>
    <n v="15000"/>
    <n v="15186.69"/>
    <x v="0"/>
    <x v="0"/>
    <s v="USD"/>
    <n v="1413849600"/>
    <n v="1410967754"/>
    <b v="1"/>
    <n v="340"/>
    <b v="1"/>
    <s v="publishing/radio &amp; podcasts"/>
    <n v="1.012446"/>
    <s v="45 USD"/>
    <x v="3"/>
    <x v="23"/>
  </r>
  <r>
    <n v="1462"/>
    <s v="Unbound: Fiction on the Radio"/>
    <s v="A new radio show focused on short fiction produced by Louisville Public Media"/>
    <n v="4000"/>
    <n v="4340.7"/>
    <x v="0"/>
    <x v="0"/>
    <s v="USD"/>
    <n v="1365609271"/>
    <n v="1363017271"/>
    <b v="1"/>
    <n v="150"/>
    <b v="1"/>
    <s v="publishing/radio &amp; podcasts"/>
    <n v="1.085175"/>
    <s v="29 USD"/>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s v="35 USD"/>
    <x v="3"/>
    <x v="23"/>
  </r>
  <r>
    <n v="1464"/>
    <s v="Science Studio"/>
    <s v="The Best Science Media on the Web"/>
    <n v="5000"/>
    <n v="8160"/>
    <x v="0"/>
    <x v="0"/>
    <s v="USD"/>
    <n v="1361029958"/>
    <n v="1358437958"/>
    <b v="1"/>
    <n v="234"/>
    <b v="1"/>
    <s v="publishing/radio &amp; podcasts"/>
    <n v="1.6319999999999999"/>
    <s v="35 USD"/>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s v="53 USD"/>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s v="70 USD"/>
    <x v="3"/>
    <x v="23"/>
  </r>
  <r>
    <n v="1467"/>
    <s v="Radio Ambulante"/>
    <s v="We are a new Spanish language podcast telling uniquely Latin American stories."/>
    <n v="40000"/>
    <n v="46032"/>
    <x v="0"/>
    <x v="0"/>
    <s v="USD"/>
    <n v="1332699285"/>
    <n v="1327518885"/>
    <b v="1"/>
    <n v="600"/>
    <b v="1"/>
    <s v="publishing/radio &amp; podcasts"/>
    <n v="1.1508"/>
    <s v="77 USD"/>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s v="33 USD"/>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s v="149 USD"/>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s v="23 USD"/>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s v="97 USD"/>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s v="103 USD"/>
    <x v="3"/>
    <x v="23"/>
  </r>
  <r>
    <n v="1473"/>
    <s v="ONE LOVES ONLY FORM"/>
    <s v="Public Radio Project"/>
    <n v="1500"/>
    <n v="1807.74"/>
    <x v="0"/>
    <x v="0"/>
    <s v="USD"/>
    <n v="1330644639"/>
    <n v="1328052639"/>
    <b v="1"/>
    <n v="47"/>
    <b v="1"/>
    <s v="publishing/radio &amp; podcasts"/>
    <n v="1.20516"/>
    <s v="38 USD"/>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s v="44 USD"/>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s v="64 USD"/>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s v="43 USD"/>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s v="90 USD"/>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s v="29 USD"/>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s v="31 USD"/>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s v="92 USD"/>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s v="18 CAD"/>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s v="5 USD"/>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s v="25 USD"/>
    <x v="3"/>
    <x v="10"/>
  </r>
  <r>
    <n v="1484"/>
    <s v="a book called filtered down thru the stars"/>
    <s v="The mussings of an old wizard"/>
    <n v="2000"/>
    <n v="0"/>
    <x v="2"/>
    <x v="0"/>
    <s v="USD"/>
    <n v="1342882260"/>
    <n v="1337834963"/>
    <b v="0"/>
    <n v="0"/>
    <b v="0"/>
    <s v="publishing/fiction"/>
    <n v="0"/>
    <s v="0 USD"/>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s v="50 USD"/>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s v="16 USD"/>
    <x v="3"/>
    <x v="10"/>
  </r>
  <r>
    <n v="1487"/>
    <s v="You Killed Me First"/>
    <s v="A lover becomes an enemy when a line has been crossed. Torn between memories and reality, his mask of sanity is slipping."/>
    <n v="10000"/>
    <n v="0"/>
    <x v="2"/>
    <x v="0"/>
    <s v="USD"/>
    <n v="1470175271"/>
    <n v="1467583271"/>
    <b v="0"/>
    <n v="0"/>
    <b v="0"/>
    <s v="publishing/fiction"/>
    <n v="0"/>
    <s v="0 USD"/>
    <x v="3"/>
    <x v="10"/>
  </r>
  <r>
    <n v="1488"/>
    <s v="Nanolution"/>
    <s v="A blockbuster sci-fi adventure. What would you do if one day your life changed to beyond the imaginable?"/>
    <n v="15000"/>
    <n v="360"/>
    <x v="2"/>
    <x v="2"/>
    <s v="AUD"/>
    <n v="1388928660"/>
    <n v="1386336660"/>
    <b v="0"/>
    <n v="6"/>
    <b v="0"/>
    <s v="publishing/fiction"/>
    <n v="2.4E-2"/>
    <s v="60 AUD"/>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0 USD"/>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s v="47 USD"/>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s v="100 USD"/>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s v="15 USD"/>
    <x v="3"/>
    <x v="10"/>
  </r>
  <r>
    <n v="1493"/>
    <s v="The Great Grand Zeppelin Chase"/>
    <s v="Help illustrate the sequel to the bestselling _x000a_The Transylvania Flying Squad of Detectives"/>
    <n v="2400"/>
    <n v="0"/>
    <x v="2"/>
    <x v="0"/>
    <s v="USD"/>
    <n v="1371415675"/>
    <n v="1368823675"/>
    <b v="0"/>
    <n v="0"/>
    <b v="0"/>
    <s v="publishing/fiction"/>
    <n v="0"/>
    <s v="0 USD"/>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s v="40 USD"/>
    <x v="3"/>
    <x v="10"/>
  </r>
  <r>
    <n v="1495"/>
    <s v="A Magical Bildungsroman with a Female Heroine"/>
    <s v="The Adventures of Penelope Hawthorne. Part One: The Spellbook of Dracone."/>
    <n v="2000"/>
    <n v="0"/>
    <x v="2"/>
    <x v="0"/>
    <s v="USD"/>
    <n v="1314471431"/>
    <n v="1311879431"/>
    <b v="0"/>
    <n v="0"/>
    <b v="0"/>
    <s v="publishing/fiction"/>
    <n v="0"/>
    <s v="0 USD"/>
    <x v="3"/>
    <x v="10"/>
  </r>
  <r>
    <n v="1496"/>
    <s v="Tainted Steel (Series 1 - 4)"/>
    <s v="Capturing the awe-inspiring magic of the likes of LoTR, Tainted Steel tells the story of one mans' struggle against Destiny."/>
    <n v="1500"/>
    <n v="0"/>
    <x v="2"/>
    <x v="0"/>
    <s v="USD"/>
    <n v="1410866659"/>
    <n v="1405682659"/>
    <b v="0"/>
    <n v="0"/>
    <b v="0"/>
    <s v="publishing/fiction"/>
    <n v="0"/>
    <s v="0 USD"/>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s v="1 USD"/>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s v="19 USD"/>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s v="5 USD"/>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s v="47 USD"/>
    <x v="3"/>
    <x v="10"/>
  </r>
  <r>
    <n v="1501"/>
    <s v="This is Nowhere"/>
    <s v="A hardcover book of surf, outdoor and nature photos from the British Columbia coast."/>
    <n v="52000"/>
    <n v="86492"/>
    <x v="0"/>
    <x v="5"/>
    <s v="CAD"/>
    <n v="1436364023"/>
    <n v="1433772023"/>
    <b v="1"/>
    <n v="885"/>
    <b v="1"/>
    <s v="photography/photobooks"/>
    <n v="1.6633076923076924"/>
    <s v="98 CAD"/>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s v="68 GBP"/>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s v="57 EUR"/>
    <x v="8"/>
    <x v="20"/>
  </r>
  <r>
    <n v="1504"/>
    <s v="RYU X RIO"/>
    <s v="A football photography book like no other about the 2014 World Cup in Brazil, by Ryu Voelkel."/>
    <n v="6500"/>
    <n v="18066"/>
    <x v="0"/>
    <x v="1"/>
    <s v="GBP"/>
    <n v="1402389180"/>
    <n v="1399996024"/>
    <b v="1"/>
    <n v="269"/>
    <b v="1"/>
    <s v="photography/photobooks"/>
    <n v="2.7793846153846156"/>
    <s v="67 GBP"/>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s v="48 EUR"/>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s v="39 GBP"/>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s v="78 USD"/>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s v="97 USD"/>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s v="110 EUR"/>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s v="40 GBP"/>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s v="76 USD"/>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s v="58 USD"/>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s v="56 GBP"/>
    <x v="8"/>
    <x v="20"/>
  </r>
  <r>
    <n v="1514"/>
    <s v="Racing Age"/>
    <s v="Racing Age is a documentary photography book about masters track &amp; field athletes of retirement age and older."/>
    <n v="25000"/>
    <n v="26619"/>
    <x v="0"/>
    <x v="0"/>
    <s v="USD"/>
    <n v="1443363640"/>
    <n v="1439907640"/>
    <b v="1"/>
    <n v="176"/>
    <b v="1"/>
    <s v="photography/photobooks"/>
    <n v="1.0647599999999999"/>
    <s v="151 USD"/>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s v="850 NOK"/>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s v="159 USD"/>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s v="40 USD"/>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s v="131 USD"/>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s v="64 USD"/>
    <x v="8"/>
    <x v="20"/>
  </r>
  <r>
    <n v="1520"/>
    <s v="TULIPS"/>
    <s v="A self-published photography book by Andrew Miksys from his new series about Belarus"/>
    <n v="18000"/>
    <n v="18625"/>
    <x v="0"/>
    <x v="0"/>
    <s v="USD"/>
    <n v="1418961600"/>
    <n v="1415824513"/>
    <b v="1"/>
    <n v="167"/>
    <b v="1"/>
    <s v="photography/photobooks"/>
    <n v="1.0347222222222223"/>
    <s v="112 USD"/>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s v="170 USD"/>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s v="134 USD"/>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s v="96 USD"/>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s v="222 SEK"/>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s v="32 USD"/>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s v="99 USD"/>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s v="55 USD"/>
    <x v="8"/>
    <x v="20"/>
  </r>
  <r>
    <n v="1528"/>
    <s v="Don't Go Outside: Tokyo Street Photos"/>
    <s v="A book of street photos from around Shibuya that I've made between 2011-2016."/>
    <n v="3000"/>
    <n v="8447"/>
    <x v="0"/>
    <x v="0"/>
    <s v="USD"/>
    <n v="1485907200"/>
    <n v="1483292122"/>
    <b v="1"/>
    <n v="160"/>
    <b v="1"/>
    <s v="photography/photobooks"/>
    <n v="2.8156666666666665"/>
    <s v="53 USD"/>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s v="136 USD"/>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s v="54 USD"/>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s v="57 USD"/>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s v="82 AUD"/>
    <x v="8"/>
    <x v="20"/>
  </r>
  <r>
    <n v="1533"/>
    <s v="The Cancer Family Book Project"/>
    <s v="This is an intimate story about a family, focusing on their love and strength in the face of mortality."/>
    <n v="45000"/>
    <n v="65313"/>
    <x v="0"/>
    <x v="0"/>
    <s v="USD"/>
    <n v="1462161540"/>
    <n v="1457913777"/>
    <b v="1"/>
    <n v="740"/>
    <b v="1"/>
    <s v="photography/photobooks"/>
    <n v="1.4514"/>
    <s v="88 USD"/>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s v="85 USD"/>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s v="48 USD"/>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s v="66 USD"/>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s v="96 EUR"/>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s v="156 USD"/>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s v="96 USD"/>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s v="180 USD"/>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s v="3 USD"/>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s v="20 CAD"/>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s v="10 USD"/>
    <x v="8"/>
    <x v="24"/>
  </r>
  <r>
    <n v="1544"/>
    <s v="LaFee Photography"/>
    <s v="My name is Travis LaFee, I live in beautiful McCall, Idaho. I wish to display the beauty of valley county by taking pics outdoors."/>
    <n v="1000"/>
    <n v="0"/>
    <x v="2"/>
    <x v="0"/>
    <s v="USD"/>
    <n v="1427847480"/>
    <n v="1424222024"/>
    <b v="0"/>
    <n v="0"/>
    <b v="0"/>
    <s v="photography/nature"/>
    <n v="0"/>
    <s v="0 USD"/>
    <x v="8"/>
    <x v="24"/>
  </r>
  <r>
    <n v="1545"/>
    <s v="Nevada County Hearts"/>
    <s v="&quot;He will not be a wise man who does not study human hearts!&quot;_x000a_Hope in natural art, creation!"/>
    <n v="3000"/>
    <n v="1"/>
    <x v="2"/>
    <x v="0"/>
    <s v="USD"/>
    <n v="1425330960"/>
    <n v="1422393234"/>
    <b v="0"/>
    <n v="1"/>
    <b v="0"/>
    <s v="photography/nature"/>
    <n v="3.3333333333333332E-4"/>
    <s v="1 USD"/>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s v="26 GBP"/>
    <x v="8"/>
    <x v="24"/>
  </r>
  <r>
    <n v="1547"/>
    <s v="Sound Photography"/>
    <s v="I have produced a limited number (100) of five 8x10 prints of mixed photography I would like to share with you."/>
    <n v="20"/>
    <n v="0"/>
    <x v="2"/>
    <x v="0"/>
    <s v="USD"/>
    <n v="1487844882"/>
    <n v="1487240082"/>
    <b v="0"/>
    <n v="0"/>
    <b v="0"/>
    <s v="photography/nature"/>
    <n v="0"/>
    <s v="0 USD"/>
    <x v="8"/>
    <x v="24"/>
  </r>
  <r>
    <n v="1548"/>
    <s v="Change the World through Color"/>
    <s v="Beauty is in the eye of the beholder and I want to inspire conservation through color."/>
    <n v="700"/>
    <n v="60"/>
    <x v="2"/>
    <x v="0"/>
    <s v="USD"/>
    <n v="1447020620"/>
    <n v="1444425020"/>
    <b v="0"/>
    <n v="1"/>
    <b v="0"/>
    <s v="photography/nature"/>
    <n v="8.5714285714285715E-2"/>
    <s v="60 USD"/>
    <x v="8"/>
    <x v="24"/>
  </r>
  <r>
    <n v="1549"/>
    <s v="2016 Calendar:  Wonders of Nature"/>
    <s v="A 2016 calendar collection of landscape and wildlife photographs from award winning photographer, Steve Marler."/>
    <n v="500"/>
    <n v="170"/>
    <x v="2"/>
    <x v="0"/>
    <s v="USD"/>
    <n v="1446524159"/>
    <n v="1443928559"/>
    <b v="0"/>
    <n v="6"/>
    <b v="0"/>
    <s v="photography/nature"/>
    <n v="0.34"/>
    <s v="28 USD"/>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s v="14 GBP"/>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0 USD"/>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s v="132 USD"/>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0 USD"/>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s v="0 AUD"/>
    <x v="8"/>
    <x v="24"/>
  </r>
  <r>
    <n v="1555"/>
    <s v="Coffee Table Book of Maine"/>
    <s v="I am traveling the coastline of Maine and will be taking pictures of all the scenery and lighthouses in the area."/>
    <n v="750"/>
    <n v="0"/>
    <x v="2"/>
    <x v="0"/>
    <s v="USD"/>
    <n v="1442509200"/>
    <n v="1440513832"/>
    <b v="0"/>
    <n v="0"/>
    <b v="0"/>
    <s v="photography/nature"/>
    <n v="0"/>
    <s v="0 USD"/>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s v="56 CAD"/>
    <x v="8"/>
    <x v="24"/>
  </r>
  <r>
    <n v="1557"/>
    <s v="Reflecting Light Photo"/>
    <s v="I have always been captivated by photography, Now I am trying to set up my own company and publish my pictures."/>
    <n v="2500"/>
    <n v="100"/>
    <x v="2"/>
    <x v="0"/>
    <s v="USD"/>
    <n v="1411227633"/>
    <n v="1408549233"/>
    <b v="0"/>
    <n v="1"/>
    <b v="0"/>
    <s v="photography/nature"/>
    <n v="0.04"/>
    <s v="100 USD"/>
    <x v="8"/>
    <x v="24"/>
  </r>
  <r>
    <n v="1558"/>
    <s v="Lucy Wood's Calendar - English Countryside 2016"/>
    <s v="A large 2016 wall-calendar (A3 when open) featuring 12 stunning photographs by Lucy Wood."/>
    <n v="750"/>
    <n v="35"/>
    <x v="2"/>
    <x v="1"/>
    <s v="GBP"/>
    <n v="1440763920"/>
    <n v="1435656759"/>
    <b v="0"/>
    <n v="3"/>
    <b v="0"/>
    <s v="photography/nature"/>
    <n v="4.6666666666666669E-2"/>
    <s v="12 GBP"/>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s v="50 USD"/>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s v="24 USD"/>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s v="67 USD"/>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0 USD"/>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s v="43 GBP"/>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s v="10 USD"/>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s v="100 USD"/>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s v="108 USD"/>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s v="27 USD"/>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s v="155 USD"/>
    <x v="3"/>
    <x v="25"/>
  </r>
  <r>
    <n v="1569"/>
    <s v="to be removed (Canceled)"/>
    <s v="to be removed"/>
    <n v="30000"/>
    <n v="0"/>
    <x v="1"/>
    <x v="0"/>
    <s v="USD"/>
    <n v="1369498714"/>
    <n v="1366906714"/>
    <b v="0"/>
    <n v="0"/>
    <b v="0"/>
    <s v="publishing/art books"/>
    <n v="0"/>
    <s v="0 USD"/>
    <x v="3"/>
    <x v="25"/>
  </r>
  <r>
    <n v="1570"/>
    <s v="BEAUTIFUL DREAMERS: An Adult Coloring Book (Canceled)"/>
    <s v="A Coloring Book of Breathtaking Beauties_x000a_To Calm the Heart and Soul"/>
    <n v="6000"/>
    <n v="2484"/>
    <x v="1"/>
    <x v="0"/>
    <s v="USD"/>
    <n v="1460140282"/>
    <n v="1457551882"/>
    <b v="0"/>
    <n v="52"/>
    <b v="0"/>
    <s v="publishing/art books"/>
    <n v="0.41399999999999998"/>
    <s v="48 USD"/>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s v="20 GBP"/>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s v="42 GBP"/>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s v="74 CAD"/>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s v="84 USD"/>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s v="65 USD"/>
    <x v="3"/>
    <x v="25"/>
  </r>
  <r>
    <n v="1576"/>
    <s v="The Obsessive Line Collection (Canceled)"/>
    <s v="For the publication of my first 3 books: an Art book, a graphic novel, and a coloring book"/>
    <n v="5000"/>
    <n v="650"/>
    <x v="1"/>
    <x v="0"/>
    <s v="USD"/>
    <n v="1435698368"/>
    <n v="1431810368"/>
    <b v="0"/>
    <n v="10"/>
    <b v="0"/>
    <s v="publishing/art books"/>
    <n v="0.13"/>
    <s v="65 USD"/>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s v="28 USD"/>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s v="51 USD"/>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s v="14 USD"/>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0 USD"/>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s v="5 GBP"/>
    <x v="8"/>
    <x v="26"/>
  </r>
  <r>
    <n v="1582"/>
    <s v="Scenes from New Orleans"/>
    <s v="I create canvas prints of images from in and around New Orleans"/>
    <n v="1000"/>
    <n v="93"/>
    <x v="2"/>
    <x v="0"/>
    <s v="USD"/>
    <n v="1445894400"/>
    <n v="1440961053"/>
    <b v="0"/>
    <n v="3"/>
    <b v="0"/>
    <s v="photography/places"/>
    <n v="9.2999999999999999E-2"/>
    <s v="31 USD"/>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s v="15 GBP"/>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s v="0 USD"/>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s v="132 CAD"/>
    <x v="8"/>
    <x v="26"/>
  </r>
  <r>
    <n v="1586"/>
    <s v="Missouri In Pictures"/>
    <s v="Show the world the beauty that is in all of our back yards!"/>
    <n v="1500"/>
    <n v="0"/>
    <x v="2"/>
    <x v="0"/>
    <s v="USD"/>
    <n v="1428197422"/>
    <n v="1425609022"/>
    <b v="0"/>
    <n v="0"/>
    <b v="0"/>
    <s v="photography/places"/>
    <n v="0"/>
    <s v="0 USD"/>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s v="1 USD"/>
    <x v="8"/>
    <x v="26"/>
  </r>
  <r>
    <n v="1588"/>
    <s v="The Right Side of Texas"/>
    <s v="Southeast Texas as seen through the lens of a cell phone camera"/>
    <n v="516"/>
    <n v="0"/>
    <x v="2"/>
    <x v="0"/>
    <s v="USD"/>
    <n v="1422735120"/>
    <n v="1420091999"/>
    <b v="0"/>
    <n v="0"/>
    <b v="0"/>
    <s v="photography/places"/>
    <n v="0"/>
    <s v="0 USD"/>
    <x v="8"/>
    <x v="26"/>
  </r>
  <r>
    <n v="1589"/>
    <s v="A Side Of The World In Canvas"/>
    <s v="I want to be able to have my own photography inside a canvas and have it be displayed everywhere."/>
    <n v="1200"/>
    <n v="0"/>
    <x v="2"/>
    <x v="0"/>
    <s v="USD"/>
    <n v="1444433886"/>
    <n v="1441841886"/>
    <b v="0"/>
    <n v="0"/>
    <b v="0"/>
    <s v="photography/places"/>
    <n v="0"/>
    <s v="0 USD"/>
    <x v="8"/>
    <x v="26"/>
  </r>
  <r>
    <n v="1590"/>
    <s v="An Italian Adventure"/>
    <s v="Discover Italy through photography."/>
    <n v="60000"/>
    <n v="1020"/>
    <x v="2"/>
    <x v="13"/>
    <s v="EUR"/>
    <n v="1443040464"/>
    <n v="1440448464"/>
    <b v="0"/>
    <n v="2"/>
    <b v="0"/>
    <s v="photography/places"/>
    <n v="1.7000000000000001E-2"/>
    <s v="510 EUR"/>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s v="44 GBP"/>
    <x v="8"/>
    <x v="26"/>
  </r>
  <r>
    <n v="1592"/>
    <s v="The Views of Pittsburgh"/>
    <s v="A portfolio collage of beautiful pictures of authentic Pittsburgh locations and scenery."/>
    <n v="25"/>
    <n v="0"/>
    <x v="2"/>
    <x v="0"/>
    <s v="USD"/>
    <n v="1427503485"/>
    <n v="1423619085"/>
    <b v="0"/>
    <n v="0"/>
    <b v="0"/>
    <s v="photography/places"/>
    <n v="0"/>
    <s v="0 USD"/>
    <x v="8"/>
    <x v="26"/>
  </r>
  <r>
    <n v="1593"/>
    <s v="Picturing Italy"/>
    <s v="A trip to fulfill a dream of capturing the wonders and history of ancient Italy in person."/>
    <n v="22000"/>
    <n v="3"/>
    <x v="2"/>
    <x v="0"/>
    <s v="USD"/>
    <n v="1425154655"/>
    <n v="1422562655"/>
    <b v="0"/>
    <n v="3"/>
    <b v="0"/>
    <s v="photography/places"/>
    <n v="1.3636363636363637E-4"/>
    <s v="1 USD"/>
    <x v="8"/>
    <x v="26"/>
  </r>
  <r>
    <n v="1594"/>
    <s v="Scenes and Things from New Orleans"/>
    <s v="I photograph my love of New Orleans, create canvases and share those memories with you."/>
    <n v="1000"/>
    <n v="205"/>
    <x v="2"/>
    <x v="0"/>
    <s v="USD"/>
    <n v="1463329260"/>
    <n v="1458147982"/>
    <b v="0"/>
    <n v="10"/>
    <b v="0"/>
    <s v="photography/places"/>
    <n v="0.20499999999999999"/>
    <s v="21 USD"/>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s v="40 USD"/>
    <x v="8"/>
    <x v="26"/>
  </r>
  <r>
    <n v="1596"/>
    <s v="The Town We Live In"/>
    <s v="London is beautiful. I want to create a book of stunning images from in and around our great city"/>
    <n v="3250"/>
    <n v="75"/>
    <x v="2"/>
    <x v="1"/>
    <s v="GBP"/>
    <n v="1418469569"/>
    <n v="1414577969"/>
    <b v="0"/>
    <n v="3"/>
    <b v="0"/>
    <s v="photography/places"/>
    <n v="2.3076923076923078E-2"/>
    <s v="25 GBP"/>
    <x v="8"/>
    <x v="26"/>
  </r>
  <r>
    <n v="1597"/>
    <s v="Vacation Days in Big Bear"/>
    <s v="We're starting up a new an improved way to do vacation rental management, but we need some funding to kick start it!"/>
    <n v="15000"/>
    <n v="0"/>
    <x v="2"/>
    <x v="0"/>
    <s v="USD"/>
    <n v="1474360197"/>
    <n v="1471768197"/>
    <b v="0"/>
    <n v="0"/>
    <b v="0"/>
    <s v="photography/places"/>
    <n v="0"/>
    <s v="0 USD"/>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s v="1 USD"/>
    <x v="8"/>
    <x v="26"/>
  </r>
  <r>
    <n v="1599"/>
    <s v="The Londoner: Prints &amp; Canvas"/>
    <s v="A London photographer trekking 5,895m up Africa's Mount Kilimanjaro to pursue and enrich a career."/>
    <n v="500"/>
    <n v="0"/>
    <x v="2"/>
    <x v="1"/>
    <s v="GBP"/>
    <n v="1460116576"/>
    <n v="1457528176"/>
    <b v="0"/>
    <n v="0"/>
    <b v="0"/>
    <s v="photography/places"/>
    <n v="0"/>
    <s v="0 GBP"/>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s v="41 USD"/>
    <x v="8"/>
    <x v="26"/>
  </r>
  <r>
    <n v="1601"/>
    <s v="Release Soundzero's Debut Album!"/>
    <s v="We're so close to releasing our long-awaited debut album! A little help will go a long way... let's do this!"/>
    <n v="2500"/>
    <n v="2706.23"/>
    <x v="0"/>
    <x v="0"/>
    <s v="USD"/>
    <n v="1304561633"/>
    <n v="1301969633"/>
    <b v="0"/>
    <n v="56"/>
    <b v="1"/>
    <s v="music/rock"/>
    <n v="1.082492"/>
    <s v="48 USD"/>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s v="47 USD"/>
    <x v="4"/>
    <x v="11"/>
  </r>
  <r>
    <n v="1603"/>
    <s v="Max's First Solo Album!"/>
    <s v="An exercise in the wild and dangerous world of solo musicianship by Maxwell D Feinstein."/>
    <n v="2000"/>
    <n v="2000.66"/>
    <x v="0"/>
    <x v="0"/>
    <s v="USD"/>
    <n v="1327723459"/>
    <n v="1322539459"/>
    <b v="0"/>
    <n v="30"/>
    <b v="1"/>
    <s v="music/rock"/>
    <n v="1.0003299999999999"/>
    <s v="67 USD"/>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s v="49 USD"/>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s v="137 USD"/>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s v="88 USD"/>
    <x v="4"/>
    <x v="11"/>
  </r>
  <r>
    <n v="1607"/>
    <s v="New Tour Bus for The Slants"/>
    <s v="The world's only all-Asian American dance rock band, The Slants, needs a bus to tour cons, shows, and festivals."/>
    <n v="10000"/>
    <n v="14511"/>
    <x v="0"/>
    <x v="0"/>
    <s v="USD"/>
    <n v="1339701851"/>
    <n v="1337887451"/>
    <b v="0"/>
    <n v="205"/>
    <b v="1"/>
    <s v="music/rock"/>
    <n v="1.4511000000000001"/>
    <s v="71 USD"/>
    <x v="4"/>
    <x v="11"/>
  </r>
  <r>
    <n v="1608"/>
    <s v="The Devil &amp; Me Debut Album, &quot;...It's Not A Dream&quot;"/>
    <s v="The Devil &amp; Me's Debut album, &quot;...It's Not A Dream&quot;, featuring 9 original, Hard Rock songs."/>
    <n v="1200"/>
    <n v="1215"/>
    <x v="0"/>
    <x v="0"/>
    <s v="USD"/>
    <n v="1388553960"/>
    <n v="1385754986"/>
    <b v="0"/>
    <n v="23"/>
    <b v="1"/>
    <s v="music/rock"/>
    <n v="1.0125"/>
    <s v="53 USD"/>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s v="444 USD"/>
    <x v="4"/>
    <x v="11"/>
  </r>
  <r>
    <n v="1610"/>
    <s v="So The Story Goes: The New Album by &quot;Just Joe&quot; Altier"/>
    <s v="So The Story Goes is the upcoming album from &quot;Just Joe&quot; Altier."/>
    <n v="2000"/>
    <n v="5437"/>
    <x v="0"/>
    <x v="0"/>
    <s v="USD"/>
    <n v="1355609510"/>
    <n v="1353017510"/>
    <b v="0"/>
    <n v="112"/>
    <b v="1"/>
    <s v="music/rock"/>
    <n v="2.7185000000000001"/>
    <s v="49 USD"/>
    <x v="4"/>
    <x v="11"/>
  </r>
  <r>
    <n v="1611"/>
    <s v="Skelton-Luns CD/7&quot;             No Big Deal."/>
    <s v="Skelton-Luns CD/7&quot; No Big Deal."/>
    <n v="800"/>
    <n v="1001"/>
    <x v="0"/>
    <x v="0"/>
    <s v="USD"/>
    <n v="1370390432"/>
    <n v="1368576032"/>
    <b v="0"/>
    <n v="27"/>
    <b v="1"/>
    <s v="music/rock"/>
    <n v="1.25125"/>
    <s v="37 USD"/>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s v="50 USD"/>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s v="39 USD"/>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s v="67 USD"/>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s v="67 USD"/>
    <x v="4"/>
    <x v="11"/>
  </r>
  <r>
    <n v="1616"/>
    <s v="Aly Jados: the New EP rOckNrOLLa"/>
    <s v="HELP! We don't have much time.....Join Aly Jados in making her new EP a reality before the world ends!!!!"/>
    <n v="10000"/>
    <n v="10420"/>
    <x v="0"/>
    <x v="0"/>
    <s v="USD"/>
    <n v="1353621600"/>
    <n v="1350061821"/>
    <b v="0"/>
    <n v="157"/>
    <b v="1"/>
    <s v="music/rock"/>
    <n v="1.042"/>
    <s v="66 USD"/>
    <x v="4"/>
    <x v="11"/>
  </r>
  <r>
    <n v="1617"/>
    <s v="The Coffis Brothers 2nd Album!"/>
    <s v="The Coffis Brothers &amp;The Mountain Men are recording a brand new full length record."/>
    <n v="7000"/>
    <n v="10210"/>
    <x v="0"/>
    <x v="0"/>
    <s v="USD"/>
    <n v="1383332400"/>
    <n v="1380470188"/>
    <b v="0"/>
    <n v="158"/>
    <b v="1"/>
    <s v="music/rock"/>
    <n v="1.4585714285714286"/>
    <s v="65 USD"/>
    <x v="4"/>
    <x v="11"/>
  </r>
  <r>
    <n v="1618"/>
    <s v="Janus Word Album"/>
    <s v="Janus Word combines hard rock with melodic acoustic music for a unique and awesome sound."/>
    <n v="1500"/>
    <n v="1576"/>
    <x v="0"/>
    <x v="0"/>
    <s v="USD"/>
    <n v="1362757335"/>
    <n v="1359301335"/>
    <b v="0"/>
    <n v="27"/>
    <b v="1"/>
    <s v="music/rock"/>
    <n v="1.0506666666666666"/>
    <s v="58 USD"/>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s v="87 USD"/>
    <x v="4"/>
    <x v="11"/>
  </r>
  <r>
    <n v="1620"/>
    <s v="Kickstart my music career with 300 CDs"/>
    <s v="Kickstarting my music career with 300 hard copy CDs of my first release."/>
    <n v="1000"/>
    <n v="1130"/>
    <x v="0"/>
    <x v="0"/>
    <s v="USD"/>
    <n v="1361606940"/>
    <n v="1361002140"/>
    <b v="0"/>
    <n v="17"/>
    <b v="1"/>
    <s v="music/rock"/>
    <n v="1.1299999999999999"/>
    <s v="66 USD"/>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s v="164 USD"/>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s v="108 USD"/>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s v="42 GBP"/>
    <x v="4"/>
    <x v="11"/>
  </r>
  <r>
    <n v="1624"/>
    <s v="Joey De Noble needs YOUR help!"/>
    <s v="Joey De Noble is raising money to help record his latest music, and he wants YOU to be a part of it!"/>
    <n v="1000"/>
    <n v="1180"/>
    <x v="0"/>
    <x v="0"/>
    <s v="USD"/>
    <n v="1357721335"/>
    <n v="1354265335"/>
    <b v="0"/>
    <n v="25"/>
    <b v="1"/>
    <s v="music/rock"/>
    <n v="1.18"/>
    <s v="47 USD"/>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s v="112 USD"/>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s v="75 USD"/>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s v="62 USD"/>
    <x v="4"/>
    <x v="11"/>
  </r>
  <r>
    <n v="1628"/>
    <s v="&quot;Songs for Tsippora&quot; Byronâ€™s DEBUT EP"/>
    <s v="Original Jewish rock music on human relationships and identity"/>
    <n v="4000"/>
    <n v="4037"/>
    <x v="0"/>
    <x v="0"/>
    <s v="USD"/>
    <n v="1403026882"/>
    <n v="1400175682"/>
    <b v="0"/>
    <n v="88"/>
    <b v="1"/>
    <s v="music/rock"/>
    <n v="1.00925"/>
    <s v="46 USD"/>
    <x v="4"/>
    <x v="11"/>
  </r>
  <r>
    <n v="1629"/>
    <s v="Off The Turnpike | A Loud New Way to Release Loud New Music"/>
    <s v="Help Off The Turnpike release new music, and set fire to everything!"/>
    <n v="6000"/>
    <n v="6220"/>
    <x v="0"/>
    <x v="0"/>
    <s v="USD"/>
    <n v="1392929333"/>
    <n v="1389041333"/>
    <b v="0"/>
    <n v="82"/>
    <b v="1"/>
    <s v="music/rock"/>
    <n v="1.0366666666666666"/>
    <s v="76 USD"/>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s v="84 USD"/>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s v="117 USD"/>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s v="86 USD"/>
    <x v="4"/>
    <x v="11"/>
  </r>
  <r>
    <n v="1633"/>
    <s v="ELIZABETH REX"/>
    <s v="We are a four piece rock band that has played shows in and around NYC including Mercury Lounge.  Two of our members are now in LA."/>
    <n v="10000"/>
    <n v="10000"/>
    <x v="0"/>
    <x v="0"/>
    <s v="USD"/>
    <n v="1326690000"/>
    <n v="1324329156"/>
    <b v="0"/>
    <n v="58"/>
    <b v="1"/>
    <s v="music/rock"/>
    <n v="1"/>
    <s v="172 USD"/>
    <x v="4"/>
    <x v="11"/>
  </r>
  <r>
    <n v="1634"/>
    <s v="RUBEDO: Debut Full Length Album"/>
    <s v="Recording Debut  Album w/ Producer Ikey Owens from Free Moral Agents/ The Mars Volta"/>
    <n v="2000"/>
    <n v="2010"/>
    <x v="0"/>
    <x v="0"/>
    <s v="USD"/>
    <n v="1306994340"/>
    <n v="1303706001"/>
    <b v="0"/>
    <n v="32"/>
    <b v="1"/>
    <s v="music/rock"/>
    <n v="1.0049999999999999"/>
    <s v="63 USD"/>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s v="68 USD"/>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s v="54 USD"/>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s v="35 USD"/>
    <x v="4"/>
    <x v="11"/>
  </r>
  <r>
    <n v="1638"/>
    <s v="Avenues EP 2013"/>
    <s v="Avenues will be going in to the studio to record a new EP with Matt Allison!"/>
    <n v="1000"/>
    <n v="1050"/>
    <x v="0"/>
    <x v="0"/>
    <s v="USD"/>
    <n v="1362086700"/>
    <n v="1358180968"/>
    <b v="0"/>
    <n v="27"/>
    <b v="1"/>
    <s v="music/rock"/>
    <n v="1.05"/>
    <s v="39 USD"/>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s v="95 USD"/>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s v="40 USD"/>
    <x v="4"/>
    <x v="11"/>
  </r>
  <r>
    <n v="1641"/>
    <s v="Tanya Dartson- Run for Your Life music video"/>
    <s v="Music Video For Upbeat and Inspiring Song - Run For Your Life"/>
    <n v="2500"/>
    <n v="2535"/>
    <x v="0"/>
    <x v="0"/>
    <s v="USD"/>
    <n v="1418998744"/>
    <n v="1416406744"/>
    <b v="0"/>
    <n v="26"/>
    <b v="1"/>
    <s v="music/pop"/>
    <n v="1.014"/>
    <s v="98 USD"/>
    <x v="4"/>
    <x v="27"/>
  </r>
  <r>
    <n v="1642"/>
    <s v="Pop Garden Radio Presents: Season 2 CD"/>
    <s v="Pop Garden Radio Presents: The Rock on the Road Tour Season 2 CD. 23 great Pop tracks from independent Pop artists."/>
    <n v="1200"/>
    <n v="1200"/>
    <x v="0"/>
    <x v="0"/>
    <s v="USD"/>
    <n v="1308011727"/>
    <n v="1306283727"/>
    <b v="0"/>
    <n v="28"/>
    <b v="1"/>
    <s v="music/pop"/>
    <n v="1"/>
    <s v="43 USD"/>
    <x v="4"/>
    <x v="27"/>
  </r>
  <r>
    <n v="1643"/>
    <s v="This Is All Now's Brand New Album!!"/>
    <s v="This Is All Now is putting out a brand new record, and we need YOUR help to do it!"/>
    <n v="5000"/>
    <n v="6235"/>
    <x v="0"/>
    <x v="0"/>
    <s v="USD"/>
    <n v="1348516012"/>
    <n v="1345924012"/>
    <b v="0"/>
    <n v="37"/>
    <b v="1"/>
    <s v="music/pop"/>
    <n v="1.2470000000000001"/>
    <s v="169 USD"/>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s v="86 USD"/>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s v="554 USD"/>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s v="27 GBP"/>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s v="114 USD"/>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s v="32 USD"/>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s v="47 USD"/>
    <x v="4"/>
    <x v="27"/>
  </r>
  <r>
    <n v="1650"/>
    <s v="The Psalm Praise Project, Vol. 2"/>
    <s v="Help me record a CD that uses pop styling to give a fresh sound to ancient wisdom from scripture!"/>
    <n v="2000"/>
    <n v="2831"/>
    <x v="0"/>
    <x v="0"/>
    <s v="USD"/>
    <n v="1381314437"/>
    <n v="1378722437"/>
    <b v="0"/>
    <n v="32"/>
    <b v="1"/>
    <s v="music/pop"/>
    <n v="1.4155"/>
    <s v="88 USD"/>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s v="101 USD"/>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s v="65 USD"/>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s v="52 USD"/>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s v="39 USD"/>
    <x v="4"/>
    <x v="27"/>
  </r>
  <r>
    <n v="1655"/>
    <s v="Meg Porter Debut EP!"/>
    <s v="Berklee College of Music student, Meg Porter needs YOUR help to fund her very first EP!"/>
    <n v="1500"/>
    <n v="2143"/>
    <x v="0"/>
    <x v="0"/>
    <s v="USD"/>
    <n v="1333648820"/>
    <n v="1331060420"/>
    <b v="0"/>
    <n v="48"/>
    <b v="1"/>
    <s v="music/pop"/>
    <n v="1.4286666666666668"/>
    <s v="45 USD"/>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s v="157 USD"/>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s v="119 USD"/>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s v="74 USD"/>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s v="13 GBP"/>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s v="28 EUR"/>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s v="80 EUR"/>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s v="132 USD"/>
    <x v="4"/>
    <x v="27"/>
  </r>
  <r>
    <n v="1663"/>
    <s v="ghost -- a music video"/>
    <s v="music is as important to the eyes as it is to the ears. help bring ghost to life in front of your eyes."/>
    <n v="1000"/>
    <n v="1080"/>
    <x v="0"/>
    <x v="0"/>
    <s v="USD"/>
    <n v="1422750707"/>
    <n v="1420158707"/>
    <b v="0"/>
    <n v="32"/>
    <b v="1"/>
    <s v="music/pop"/>
    <n v="1.08"/>
    <s v="34 USD"/>
    <x v="4"/>
    <x v="27"/>
  </r>
  <r>
    <n v="1664"/>
    <s v="Grace Sings Grace"/>
    <s v="Korean-American Soprano Grace's Debut Album - coming up in June 2012. Come and be part of this exciting project!"/>
    <n v="2500"/>
    <n v="3060.22"/>
    <x v="0"/>
    <x v="0"/>
    <s v="USD"/>
    <n v="1331870340"/>
    <n v="1328033818"/>
    <b v="0"/>
    <n v="89"/>
    <b v="1"/>
    <s v="music/pop"/>
    <n v="1.2240879999999998"/>
    <s v="34 USD"/>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s v="45 USD"/>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s v="41 USD"/>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s v="53 USD"/>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s v="71 USD"/>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s v="54 USD"/>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s v="45 USD"/>
    <x v="4"/>
    <x v="27"/>
  </r>
  <r>
    <n v="1671"/>
    <s v="Luke O'Brien's Kickstarter"/>
    <s v="I am seeking funding in order to help take my music from a hobby to a career."/>
    <n v="2000"/>
    <n v="2013.47"/>
    <x v="0"/>
    <x v="0"/>
    <s v="USD"/>
    <n v="1470056614"/>
    <n v="1467464614"/>
    <b v="0"/>
    <n v="77"/>
    <b v="1"/>
    <s v="music/pop"/>
    <n v="1.0067349999999999"/>
    <s v="26 USD"/>
    <x v="4"/>
    <x v="27"/>
  </r>
  <r>
    <n v="1672"/>
    <s v="High Altotude Debut Album"/>
    <s v="Sweet, sweet harmonies from Portland Oregon's premiere high school women's a cappella group."/>
    <n v="1700"/>
    <n v="1920"/>
    <x v="0"/>
    <x v="0"/>
    <s v="USD"/>
    <n v="1338824730"/>
    <n v="1336232730"/>
    <b v="0"/>
    <n v="49"/>
    <b v="1"/>
    <s v="music/pop"/>
    <n v="1.1294117647058823"/>
    <s v="39 USD"/>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s v="46 USD"/>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s v="89 USD"/>
    <x v="4"/>
    <x v="27"/>
  </r>
  <r>
    <n v="1675"/>
    <s v="The Great Party's Debut Album!"/>
    <s v="The Great Party is releasing their debut album. Here's your chance to be a part of it!"/>
    <n v="1000"/>
    <n v="1374.16"/>
    <x v="0"/>
    <x v="0"/>
    <s v="USD"/>
    <n v="1318802580"/>
    <n v="1316194540"/>
    <b v="0"/>
    <n v="34"/>
    <b v="1"/>
    <s v="music/pop"/>
    <n v="1.37416"/>
    <s v="40 USD"/>
    <x v="4"/>
    <x v="27"/>
  </r>
  <r>
    <n v="1676"/>
    <s v="Bridge 19 CD Release Tour"/>
    <s v="Help fund Bridge 19's tour in support of their first duo record, to be released in May 2012."/>
    <n v="3000"/>
    <n v="3460"/>
    <x v="0"/>
    <x v="0"/>
    <s v="USD"/>
    <n v="1334980740"/>
    <n v="1330968347"/>
    <b v="0"/>
    <n v="42"/>
    <b v="1"/>
    <s v="music/pop"/>
    <n v="1.1533333333333333"/>
    <s v="82 USD"/>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s v="160 EUR"/>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s v="36 USD"/>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s v="63 USD"/>
    <x v="4"/>
    <x v="27"/>
  </r>
  <r>
    <n v="1680"/>
    <s v="Kick Out a Record"/>
    <s v="Working Musician dilemma #164: how the taxman put Kick the Record 2.0 on hold"/>
    <n v="1000"/>
    <n v="1175"/>
    <x v="0"/>
    <x v="0"/>
    <s v="USD"/>
    <n v="1405188667"/>
    <n v="1402596667"/>
    <b v="0"/>
    <n v="25"/>
    <b v="1"/>
    <s v="music/pop"/>
    <n v="1.175"/>
    <s v="47 USD"/>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s v="75 USD"/>
    <x v="4"/>
    <x v="28"/>
  </r>
  <r>
    <n v="1682"/>
    <s v="Looking Up &amp; Holding On CD Project - Christian songwriter"/>
    <s v="Christian singer-wongerwriter searching for funding to record CD of original Christian music."/>
    <n v="6000"/>
    <n v="0"/>
    <x v="3"/>
    <x v="0"/>
    <s v="USD"/>
    <n v="1492142860"/>
    <n v="1486962460"/>
    <b v="0"/>
    <n v="0"/>
    <b v="0"/>
    <s v="music/faith"/>
    <n v="0"/>
    <s v="0 USD"/>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s v="76 EUR"/>
    <x v="4"/>
    <x v="28"/>
  </r>
  <r>
    <n v="1684"/>
    <s v="Goodness &amp; Mercy EP - Marty Mikles"/>
    <s v="New Music from Marty Mikles!  A new EP all about God's Goodness &amp; Mercy."/>
    <n v="8000"/>
    <n v="8730"/>
    <x v="3"/>
    <x v="0"/>
    <s v="USD"/>
    <n v="1489775641"/>
    <n v="1487360041"/>
    <b v="0"/>
    <n v="101"/>
    <b v="0"/>
    <s v="music/faith"/>
    <n v="1.0912500000000001"/>
    <s v="86 USD"/>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s v="24 USD"/>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s v="18 CAD"/>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s v="80 USD"/>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s v="253 USD"/>
    <x v="4"/>
    <x v="28"/>
  </r>
  <r>
    <n v="1689"/>
    <s v="Fly Away"/>
    <s v="Praising the Living God in the second half of life."/>
    <n v="2400"/>
    <n v="2400"/>
    <x v="3"/>
    <x v="0"/>
    <s v="USD"/>
    <n v="1489700230"/>
    <n v="1487111830"/>
    <b v="0"/>
    <n v="14"/>
    <b v="0"/>
    <s v="music/faith"/>
    <n v="1"/>
    <s v="171 USD"/>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s v="58 USD"/>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s v="264 USD"/>
    <x v="4"/>
    <x v="28"/>
  </r>
  <r>
    <n v="1692"/>
    <s v="Get Your Hopes Up"/>
    <s v="After 3 years.....It's time for some new music! Album #2 is in motion and I can't wait to share it with all of you!"/>
    <n v="5000"/>
    <n v="2390"/>
    <x v="3"/>
    <x v="0"/>
    <s v="USD"/>
    <n v="1490572740"/>
    <n v="1487734667"/>
    <b v="0"/>
    <n v="15"/>
    <b v="0"/>
    <s v="music/faith"/>
    <n v="0.47799999999999998"/>
    <s v="159 USD"/>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s v="35 GBP"/>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s v="5 USD"/>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s v="61 USD"/>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0 USD"/>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s v="115 USD"/>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0 USD"/>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s v="54 USD"/>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s v="66 USD"/>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s v="5 USD"/>
    <x v="4"/>
    <x v="28"/>
  </r>
  <r>
    <n v="1702"/>
    <s v="lyndale lewis and new vision prosper cd release"/>
    <s v="I can do all things through christ jesus"/>
    <n v="16500"/>
    <n v="1"/>
    <x v="2"/>
    <x v="0"/>
    <s v="USD"/>
    <n v="1427745150"/>
    <n v="1425156750"/>
    <b v="0"/>
    <n v="1"/>
    <b v="0"/>
    <s v="music/faith"/>
    <n v="6.0606060606060605E-5"/>
    <s v="1 USD"/>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s v="26 USD"/>
    <x v="4"/>
    <x v="28"/>
  </r>
  <r>
    <n v="1704"/>
    <s v="Jericho Down Worship Album"/>
    <s v="We want to record an album of popular praise &amp; worship songs with our own influence and style."/>
    <n v="2000"/>
    <n v="1302"/>
    <x v="2"/>
    <x v="0"/>
    <s v="USD"/>
    <n v="1424056873"/>
    <n v="1421464873"/>
    <b v="0"/>
    <n v="11"/>
    <b v="0"/>
    <s v="music/faith"/>
    <n v="0.65100000000000002"/>
    <s v="118 USD"/>
    <x v="4"/>
    <x v="28"/>
  </r>
  <r>
    <n v="1705"/>
    <s v="Piano Prayer Album - Russ James"/>
    <s v="An instrumental album that ranges from hymns to contemporary music. All the music is recorded by myself."/>
    <n v="2000"/>
    <n v="0"/>
    <x v="2"/>
    <x v="0"/>
    <s v="USD"/>
    <n v="1441814400"/>
    <n v="1440807846"/>
    <b v="0"/>
    <n v="0"/>
    <b v="0"/>
    <s v="music/faith"/>
    <n v="0"/>
    <s v="0 USD"/>
    <x v="4"/>
    <x v="28"/>
  </r>
  <r>
    <n v="1706"/>
    <s v="Gemeinde in Bremen"/>
    <s v="Unsere &quot;Aufgabe&quot; ist es, fÃ¼r Christen da zu sein die keiner Gemeinde angehÃ¶ren. Zudem spielt Lobpreis eine Zentrale Rolle."/>
    <n v="5500"/>
    <n v="0"/>
    <x v="2"/>
    <x v="12"/>
    <s v="EUR"/>
    <n v="1440314472"/>
    <n v="1435130472"/>
    <b v="0"/>
    <n v="0"/>
    <b v="0"/>
    <s v="music/faith"/>
    <n v="0"/>
    <s v="0 EUR"/>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s v="54 USD"/>
    <x v="4"/>
    <x v="28"/>
  </r>
  <r>
    <n v="1708"/>
    <s v="Praise: It's what we do"/>
    <s v="A debut album for the New Gate Church's praise team; making a cd filled with original songs from a team of misfits with 1 goal in mind"/>
    <n v="7000"/>
    <n v="0"/>
    <x v="2"/>
    <x v="0"/>
    <s v="USD"/>
    <n v="1462135706"/>
    <n v="1458679706"/>
    <b v="0"/>
    <n v="0"/>
    <b v="0"/>
    <s v="music/faith"/>
    <n v="0"/>
    <s v="0 USD"/>
    <x v="4"/>
    <x v="28"/>
  </r>
  <r>
    <n v="1709"/>
    <s v="Psalms"/>
    <s v="A project to set psalms to music. The psalms are taken from the English Standard Version (ESV) of the Bible."/>
    <n v="1750"/>
    <n v="85"/>
    <x v="2"/>
    <x v="0"/>
    <s v="USD"/>
    <n v="1409513940"/>
    <n v="1405949514"/>
    <b v="0"/>
    <n v="4"/>
    <b v="0"/>
    <s v="music/faith"/>
    <n v="4.8571428571428571E-2"/>
    <s v="21 USD"/>
    <x v="4"/>
    <x v="28"/>
  </r>
  <r>
    <n v="1710"/>
    <s v="Producing a live album of our upcoming Europe tour"/>
    <s v="We want to create a gospel live album which has never been produced before."/>
    <n v="5000"/>
    <n v="34"/>
    <x v="2"/>
    <x v="12"/>
    <s v="EUR"/>
    <n v="1453122000"/>
    <n v="1449151888"/>
    <b v="0"/>
    <n v="1"/>
    <b v="0"/>
    <s v="music/faith"/>
    <n v="6.7999999999999996E-3"/>
    <s v="34 EUR"/>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s v="525 USD"/>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s v="0 USD"/>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s v="50 USD"/>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s v="116 USD"/>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s v="6 USD"/>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s v="50 USD"/>
    <x v="4"/>
    <x v="28"/>
  </r>
  <r>
    <n v="1717"/>
    <s v="Shift Records A New EP!"/>
    <s v="Our first record created to reach, inspire, and ultimately express the love of Jesus to our generation."/>
    <n v="3265"/>
    <n v="1395"/>
    <x v="2"/>
    <x v="0"/>
    <s v="USD"/>
    <n v="1461211200"/>
    <n v="1459467238"/>
    <b v="0"/>
    <n v="41"/>
    <b v="0"/>
    <s v="music/faith"/>
    <n v="0.42725880551301687"/>
    <s v="34 USD"/>
    <x v="4"/>
    <x v="28"/>
  </r>
  <r>
    <n v="1718"/>
    <s v="The Prodigal Son"/>
    <s v="A melody for the galaxy."/>
    <n v="35000"/>
    <n v="75"/>
    <x v="2"/>
    <x v="0"/>
    <s v="USD"/>
    <n v="1463201940"/>
    <n v="1459435149"/>
    <b v="0"/>
    <n v="2"/>
    <b v="0"/>
    <s v="music/faith"/>
    <n v="2.142857142857143E-3"/>
    <s v="38 USD"/>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s v="12 USD"/>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s v="28 USD"/>
    <x v="4"/>
    <x v="28"/>
  </r>
  <r>
    <n v="1721"/>
    <s v="&quot;HEAVEN'S CALLING&quot;"/>
    <s v="Heavens calling is an album for people all over the world in need of a healing for the soul, positive mindset and total prosperity"/>
    <n v="5000"/>
    <n v="0"/>
    <x v="2"/>
    <x v="0"/>
    <s v="USD"/>
    <n v="1449831863"/>
    <n v="1447239863"/>
    <b v="0"/>
    <n v="0"/>
    <b v="0"/>
    <s v="music/faith"/>
    <n v="0"/>
    <s v="0 USD"/>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s v="1 USD"/>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s v="217 USD"/>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s v="9 USD"/>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s v="62 USD"/>
    <x v="4"/>
    <x v="28"/>
  </r>
  <r>
    <n v="1726"/>
    <s v="&quot;Every Day&quot; CD by Amanda Joy Hall"/>
    <s v="Amanda Joy Hall's sophomore album, &quot;Every Day&quot;. Release expected July 2014"/>
    <n v="6500"/>
    <n v="2196"/>
    <x v="2"/>
    <x v="0"/>
    <s v="USD"/>
    <n v="1403906664"/>
    <n v="1401401064"/>
    <b v="0"/>
    <n v="16"/>
    <b v="0"/>
    <s v="music/faith"/>
    <n v="0.33784615384615385"/>
    <s v="137 USD"/>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s v="1 GBP"/>
    <x v="4"/>
    <x v="28"/>
  </r>
  <r>
    <n v="1728"/>
    <s v="With His Presence"/>
    <s v="Be in God's presence through instrumental covers of hymns. Help me build a home studio to freely distribute this album."/>
    <n v="1250"/>
    <n v="855"/>
    <x v="2"/>
    <x v="0"/>
    <s v="USD"/>
    <n v="1445439674"/>
    <n v="1442847674"/>
    <b v="0"/>
    <n v="7"/>
    <b v="0"/>
    <s v="music/faith"/>
    <n v="0.68400000000000005"/>
    <s v="122 USD"/>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0 USD"/>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0 USD"/>
    <x v="4"/>
    <x v="28"/>
  </r>
  <r>
    <n v="1731"/>
    <s v="Sam Cox Band First Christian Tour"/>
    <s v="We are a Christin Worship band looking to midwest tour. God Bless!"/>
    <n v="1000"/>
    <n v="0"/>
    <x v="2"/>
    <x v="0"/>
    <s v="USD"/>
    <n v="1434034800"/>
    <n v="1432849552"/>
    <b v="0"/>
    <n v="0"/>
    <b v="0"/>
    <s v="music/faith"/>
    <n v="0"/>
    <s v="0 USD"/>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0 USD"/>
    <x v="4"/>
    <x v="28"/>
  </r>
  <r>
    <n v="1733"/>
    <s v="What Faith Is EP/Album"/>
    <s v="I am trying to share the music I am blessed to have written. https://www.johncox4.com or https://reverbnation.com/johncox4"/>
    <n v="10000"/>
    <n v="0"/>
    <x v="2"/>
    <x v="0"/>
    <s v="USD"/>
    <n v="1473802200"/>
    <n v="1472746374"/>
    <b v="0"/>
    <n v="0"/>
    <b v="0"/>
    <s v="music/faith"/>
    <n v="0"/>
    <s v="0 USD"/>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s v="1 USD"/>
    <x v="4"/>
    <x v="28"/>
  </r>
  <r>
    <n v="1735"/>
    <s v="Leo's RainSong Artist program"/>
    <s v="RainSong is letting my buy a discounted guitar. I will use this to offer my talents to the ministry programs I'm a part of."/>
    <n v="1000"/>
    <n v="110"/>
    <x v="2"/>
    <x v="0"/>
    <s v="USD"/>
    <n v="1470598345"/>
    <n v="1468006345"/>
    <b v="0"/>
    <n v="2"/>
    <b v="0"/>
    <s v="music/faith"/>
    <n v="0.11"/>
    <s v="55 USD"/>
    <x v="4"/>
    <x v="28"/>
  </r>
  <r>
    <n v="1736"/>
    <s v="In His Presence"/>
    <s v="A unique meditative album reflecting on the life of Christ, inviting Him into your presence"/>
    <n v="3000"/>
    <n v="22"/>
    <x v="2"/>
    <x v="0"/>
    <s v="USD"/>
    <n v="1447018833"/>
    <n v="1444423233"/>
    <b v="0"/>
    <n v="1"/>
    <b v="0"/>
    <s v="music/faith"/>
    <n v="7.3333333333333332E-3"/>
    <s v="22 USD"/>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s v="57 USD"/>
    <x v="4"/>
    <x v="28"/>
  </r>
  <r>
    <n v="1738"/>
    <s v="The Flashing Lights"/>
    <s v="Music that inspires and gives hope for overcoming and change. And it is good music."/>
    <n v="5000"/>
    <n v="20"/>
    <x v="2"/>
    <x v="0"/>
    <s v="USD"/>
    <n v="1412283542"/>
    <n v="1409691542"/>
    <b v="0"/>
    <n v="1"/>
    <b v="0"/>
    <s v="music/faith"/>
    <n v="4.0000000000000001E-3"/>
    <s v="20 USD"/>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s v="1 USD"/>
    <x v="4"/>
    <x v="28"/>
  </r>
  <r>
    <n v="1740"/>
    <s v="Recording Studio Time"/>
    <s v="I recently recorded a new single. With your help I can return to the studio. Would you like to be part of my next worship project?"/>
    <n v="3000"/>
    <n v="0"/>
    <x v="2"/>
    <x v="0"/>
    <s v="USD"/>
    <n v="1437075422"/>
    <n v="1434483422"/>
    <b v="0"/>
    <n v="0"/>
    <b v="0"/>
    <s v="music/faith"/>
    <n v="0"/>
    <s v="0 USD"/>
    <x v="4"/>
    <x v="28"/>
  </r>
  <r>
    <n v="1741"/>
    <s v="Caught off Guard"/>
    <s v="A photo journal documenting my experiences and travels across New Zealand"/>
    <n v="1200"/>
    <n v="1330"/>
    <x v="0"/>
    <x v="1"/>
    <s v="GBP"/>
    <n v="1433948671"/>
    <n v="1430060671"/>
    <b v="0"/>
    <n v="52"/>
    <b v="1"/>
    <s v="photography/photobooks"/>
    <n v="1.1083333333333334"/>
    <s v="26 GBP"/>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s v="64 USD"/>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s v="90 USD"/>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s v="93 GBP"/>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s v="90 USD"/>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s v="208 USD"/>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s v="59 GBP"/>
    <x v="8"/>
    <x v="20"/>
  </r>
  <r>
    <n v="1748"/>
    <s v="So It Is: Vancouver"/>
    <s v="Telling the story of the city through remarkable people who live in Vancouver today."/>
    <n v="50000"/>
    <n v="64974"/>
    <x v="0"/>
    <x v="5"/>
    <s v="CAD"/>
    <n v="1441234143"/>
    <n v="1438642143"/>
    <b v="0"/>
    <n v="181"/>
    <b v="1"/>
    <s v="photography/photobooks"/>
    <n v="1.29948"/>
    <s v="359 CAD"/>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s v="95 EUR"/>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s v="81 USD"/>
    <x v="8"/>
    <x v="20"/>
  </r>
  <r>
    <n v="1751"/>
    <s v="Daily Bread: Stories from Rural Greece"/>
    <s v="Photographs and stories culled from 10 years of road trips through rural Greece"/>
    <n v="10000"/>
    <n v="10290"/>
    <x v="0"/>
    <x v="0"/>
    <s v="USD"/>
    <n v="1426787123"/>
    <n v="1424198723"/>
    <b v="0"/>
    <n v="61"/>
    <b v="1"/>
    <s v="photography/photobooks"/>
    <n v="1.0289999999999999"/>
    <s v="169 USD"/>
    <x v="8"/>
    <x v="20"/>
  </r>
  <r>
    <n v="1752"/>
    <s v="Adfectus Book"/>
    <s v="A little book of calm, in picture form, that will soothe the soul and un-furrow the brow."/>
    <n v="1200"/>
    <n v="3122"/>
    <x v="0"/>
    <x v="1"/>
    <s v="GBP"/>
    <n v="1476425082"/>
    <n v="1473833082"/>
    <b v="0"/>
    <n v="90"/>
    <b v="1"/>
    <s v="photography/photobooks"/>
    <n v="2.6016666666666666"/>
    <s v="35 GBP"/>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s v="463 DKK"/>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s v="104 CAD"/>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s v="8 USD"/>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s v="47 USD"/>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s v="414 USD"/>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s v="42 USD"/>
    <x v="8"/>
    <x v="20"/>
  </r>
  <r>
    <n v="1759"/>
    <s v="Death Valley"/>
    <s v="Death Valley will be the first photo book of Andi State"/>
    <n v="5000"/>
    <n v="5330"/>
    <x v="0"/>
    <x v="0"/>
    <s v="USD"/>
    <n v="1427309629"/>
    <n v="1425585229"/>
    <b v="0"/>
    <n v="49"/>
    <b v="1"/>
    <s v="photography/photobooks"/>
    <n v="1.0660000000000001"/>
    <s v="109 USD"/>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s v="81 USD"/>
    <x v="8"/>
    <x v="20"/>
  </r>
  <r>
    <n v="1761"/>
    <s v="I Wanted To See Boobs"/>
    <s v="A hardcover photobook telling the naked truth of a young photographers journey."/>
    <n v="100"/>
    <n v="155"/>
    <x v="0"/>
    <x v="1"/>
    <s v="GBP"/>
    <n v="1442065060"/>
    <n v="1437745060"/>
    <b v="0"/>
    <n v="3"/>
    <b v="1"/>
    <s v="photography/photobooks"/>
    <n v="1.55"/>
    <s v="52 GBP"/>
    <x v="8"/>
    <x v="20"/>
  </r>
  <r>
    <n v="1762"/>
    <s v="&quot;The Naked Pixel&quot; Ali Pakele"/>
    <s v="Project rewards $25 gets you 190+ digital images"/>
    <n v="100"/>
    <n v="885"/>
    <x v="0"/>
    <x v="0"/>
    <s v="USD"/>
    <n v="1457739245"/>
    <n v="1455147245"/>
    <b v="0"/>
    <n v="25"/>
    <b v="1"/>
    <s v="photography/photobooks"/>
    <n v="8.85"/>
    <s v="35 USD"/>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s v="104 USD"/>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s v="55 GBP"/>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s v="72 USD"/>
    <x v="8"/>
    <x v="20"/>
  </r>
  <r>
    <n v="1766"/>
    <s v="Photographic book on Melbourne's music scene"/>
    <s v="I want to create a beautiful book which documents the Melbourne music scene."/>
    <n v="1500"/>
    <n v="0"/>
    <x v="2"/>
    <x v="2"/>
    <s v="AUD"/>
    <n v="1408999088"/>
    <n v="1407184688"/>
    <b v="1"/>
    <n v="0"/>
    <b v="0"/>
    <s v="photography/photobooks"/>
    <n v="0"/>
    <s v="0 AUD"/>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s v="59 USD"/>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s v="12 USD"/>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s v="49 USD"/>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s v="151 USD"/>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s v="36 GBP"/>
    <x v="8"/>
    <x v="20"/>
  </r>
  <r>
    <n v="1772"/>
    <s v="White Mountain"/>
    <s v="A photobook and a short documentary film telling the story of Holocaust in Northwestern Lithuania"/>
    <n v="5500"/>
    <n v="858"/>
    <x v="2"/>
    <x v="1"/>
    <s v="GBP"/>
    <n v="1404666836"/>
    <n v="1399482836"/>
    <b v="1"/>
    <n v="19"/>
    <b v="0"/>
    <s v="photography/photobooks"/>
    <n v="0.156"/>
    <s v="45 GBP"/>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s v="99 USD"/>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s v="88 USD"/>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s v="171 USD"/>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s v="84 GBP"/>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s v="65 EUR"/>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s v="66 USD"/>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s v="105 USD"/>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s v="78 USD"/>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s v="59 USD"/>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s v="71 USD"/>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s v="51 USD"/>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s v="60 USD"/>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s v="45 USD"/>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s v="31 EUR"/>
    <x v="8"/>
    <x v="20"/>
  </r>
  <r>
    <n v="1787"/>
    <s v="Alpamayo to Yerupaja"/>
    <s v="Raising awareness to the effects of global warming through photographs of the high mountains of Peru."/>
    <n v="10000"/>
    <n v="1533"/>
    <x v="2"/>
    <x v="0"/>
    <s v="USD"/>
    <n v="1428158637"/>
    <n v="1425570237"/>
    <b v="1"/>
    <n v="24"/>
    <b v="0"/>
    <s v="photography/photobooks"/>
    <n v="0.15329999999999999"/>
    <s v="64 USD"/>
    <x v="8"/>
    <x v="20"/>
  </r>
  <r>
    <n v="1788"/>
    <s v="Beyond the Pale"/>
    <s v="A photo book celebrating Goths, exploring their lives and giving an insight into what Goth is for them."/>
    <n v="5500"/>
    <n v="76"/>
    <x v="2"/>
    <x v="1"/>
    <s v="GBP"/>
    <n v="1414795542"/>
    <n v="1412203542"/>
    <b v="1"/>
    <n v="4"/>
    <b v="0"/>
    <s v="photography/photobooks"/>
    <n v="1.3818181818181818E-2"/>
    <s v="19 GBP"/>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s v="10 USD"/>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s v="109 USD"/>
    <x v="8"/>
    <x v="20"/>
  </r>
  <r>
    <n v="1791"/>
    <s v="disCover: Napoli"/>
    <s v="For the love of street photography and the beauty of traditional cultures in southern Italy."/>
    <n v="3000"/>
    <n v="107"/>
    <x v="2"/>
    <x v="1"/>
    <s v="GBP"/>
    <n v="1422553565"/>
    <n v="1417369565"/>
    <b v="1"/>
    <n v="4"/>
    <b v="0"/>
    <s v="photography/photobooks"/>
    <n v="3.5666666666666666E-2"/>
    <s v="27 GBP"/>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s v="110 USD"/>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s v="20 AUD"/>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s v="55 USD"/>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s v="134 EUR"/>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s v="49 GBP"/>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s v="48 USD"/>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s v="59 USD"/>
    <x v="8"/>
    <x v="20"/>
  </r>
  <r>
    <n v="1799"/>
    <s v="The UnDiscovered Image"/>
    <s v="The UnDiscovered Image, a monthly publication dedicated to photographers."/>
    <n v="4000"/>
    <n v="69.83"/>
    <x v="2"/>
    <x v="1"/>
    <s v="GBP"/>
    <n v="1415740408"/>
    <n v="1414008808"/>
    <b v="1"/>
    <n v="6"/>
    <b v="0"/>
    <s v="photography/photobooks"/>
    <n v="1.7457500000000001E-2"/>
    <s v="12 GBP"/>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s v="84 GBP"/>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s v="64 GBP"/>
    <x v="8"/>
    <x v="20"/>
  </r>
  <r>
    <n v="1802"/>
    <s v="Out Of The Dark"/>
    <s v="Inner Darkness turned into a photobook. Personal work i shot during my recovery...in Berlin."/>
    <n v="3500"/>
    <n v="1697"/>
    <x v="2"/>
    <x v="12"/>
    <s v="EUR"/>
    <n v="1435442340"/>
    <n v="1433416830"/>
    <b v="1"/>
    <n v="18"/>
    <b v="0"/>
    <s v="photography/photobooks"/>
    <n v="0.48485714285714288"/>
    <s v="94 EUR"/>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s v="72 USD"/>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s v="105 USD"/>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s v="67 EUR"/>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s v="74 GBP"/>
    <x v="8"/>
    <x v="20"/>
  </r>
  <r>
    <n v="1807"/>
    <s v="Anywhere but Here"/>
    <s v="I want to explore alternative cultures and lifestyles in America."/>
    <n v="5000"/>
    <n v="553"/>
    <x v="2"/>
    <x v="0"/>
    <s v="USD"/>
    <n v="1411868313"/>
    <n v="1409276313"/>
    <b v="1"/>
    <n v="8"/>
    <b v="0"/>
    <s v="photography/photobooks"/>
    <n v="0.1106"/>
    <s v="69 USD"/>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s v="121 USD"/>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s v="42 CAD"/>
    <x v="8"/>
    <x v="20"/>
  </r>
  <r>
    <n v="1810"/>
    <s v="Film Speed"/>
    <s v="Film Speed is a series of Zines focusing on architecture shot completely on 35 and 120mm film."/>
    <n v="450"/>
    <n v="15"/>
    <x v="2"/>
    <x v="0"/>
    <s v="USD"/>
    <n v="1408657826"/>
    <n v="1407621026"/>
    <b v="0"/>
    <n v="2"/>
    <b v="0"/>
    <s v="photography/photobooks"/>
    <n v="3.3333333333333333E-2"/>
    <s v="8 USD"/>
    <x v="8"/>
    <x v="20"/>
  </r>
  <r>
    <n v="1811"/>
    <s v="The Year of Sunsets"/>
    <s v="A collection of 365 color photographs of sunsets in 2014, beautifully presented in a hardcover book."/>
    <n v="54000"/>
    <n v="40"/>
    <x v="2"/>
    <x v="0"/>
    <s v="USD"/>
    <n v="1414123200"/>
    <n v="1408962270"/>
    <b v="0"/>
    <n v="26"/>
    <b v="0"/>
    <s v="photography/photobooks"/>
    <n v="7.407407407407407E-4"/>
    <s v="2 USD"/>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s v="38 GBP"/>
    <x v="8"/>
    <x v="20"/>
  </r>
  <r>
    <n v="1813"/>
    <s v="Libya : The Lost Days"/>
    <s v="This project aims to document, Libyan photographic history; through both print and artisan mediums ."/>
    <n v="8750"/>
    <n v="0"/>
    <x v="2"/>
    <x v="1"/>
    <s v="GBP"/>
    <n v="1407532812"/>
    <n v="1404940812"/>
    <b v="0"/>
    <n v="0"/>
    <b v="0"/>
    <s v="photography/photobooks"/>
    <n v="0"/>
    <s v="0 GBP"/>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s v="42 GBP"/>
    <x v="8"/>
    <x v="20"/>
  </r>
  <r>
    <n v="1815"/>
    <s v="Texas to Florida"/>
    <s v="Photographic roadtrip from Dallas/Ft Worth, Texas to Florida's beaches. A summer photography roadtrip project to include 5 states."/>
    <n v="3000"/>
    <n v="0"/>
    <x v="2"/>
    <x v="0"/>
    <s v="USD"/>
    <n v="1435787137"/>
    <n v="1434577537"/>
    <b v="0"/>
    <n v="0"/>
    <b v="0"/>
    <s v="photography/photobooks"/>
    <n v="0"/>
    <s v="0 USD"/>
    <x v="8"/>
    <x v="20"/>
  </r>
  <r>
    <n v="1816"/>
    <s v="Moments of Passion"/>
    <s v="A unique Photographic Book Project about the Passionate Moments and Strong Emotions that lie within Karate"/>
    <n v="25000"/>
    <n v="509"/>
    <x v="2"/>
    <x v="16"/>
    <s v="CHF"/>
    <n v="1469473200"/>
    <n v="1467061303"/>
    <b v="0"/>
    <n v="6"/>
    <b v="0"/>
    <s v="photography/photobooks"/>
    <n v="2.036E-2"/>
    <s v="85 CHF"/>
    <x v="8"/>
    <x v="20"/>
  </r>
  <r>
    <n v="1817"/>
    <s v="Through the Lens of Jerry Gustafson"/>
    <s v="Hundreds of breathtaking rodeo photographs collected in a beautiful coffee table book."/>
    <n v="18000"/>
    <n v="9419"/>
    <x v="2"/>
    <x v="0"/>
    <s v="USD"/>
    <n v="1485759540"/>
    <n v="1480607607"/>
    <b v="0"/>
    <n v="100"/>
    <b v="0"/>
    <s v="photography/photobooks"/>
    <n v="0.52327777777777773"/>
    <s v="94 USD"/>
    <x v="8"/>
    <x v="20"/>
  </r>
  <r>
    <n v="1818"/>
    <s v="Give Me Your Goofy-ist"/>
    <s v="We are all different, this is a way to honor and celebrate the authenticity in being different."/>
    <n v="15000"/>
    <n v="0"/>
    <x v="2"/>
    <x v="0"/>
    <s v="USD"/>
    <n v="1428035850"/>
    <n v="1425447450"/>
    <b v="0"/>
    <n v="0"/>
    <b v="0"/>
    <s v="photography/photobooks"/>
    <n v="0"/>
    <s v="0 USD"/>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s v="6 USD"/>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s v="213 USD"/>
    <x v="8"/>
    <x v="20"/>
  </r>
  <r>
    <n v="1821"/>
    <s v="Glass Cloud on the road!"/>
    <s v="Glass Cloud tour dates are already beginning to pile up. They are turning to YOU to help get them from town to town."/>
    <n v="2500"/>
    <n v="3372.25"/>
    <x v="0"/>
    <x v="0"/>
    <s v="USD"/>
    <n v="1330760367"/>
    <n v="1326872367"/>
    <b v="0"/>
    <n v="57"/>
    <b v="1"/>
    <s v="music/rock"/>
    <n v="1.3489"/>
    <s v="59 USD"/>
    <x v="4"/>
    <x v="11"/>
  </r>
  <r>
    <n v="1822"/>
    <s v="Wood Butcher's new music video- I Don't Wanna Party"/>
    <s v="Wood Butcher needs your help to make this happen. Buy a CD, support local music!"/>
    <n v="300"/>
    <n v="300"/>
    <x v="0"/>
    <x v="5"/>
    <s v="CAD"/>
    <n v="1391194860"/>
    <n v="1388084862"/>
    <b v="0"/>
    <n v="11"/>
    <b v="1"/>
    <s v="music/rock"/>
    <n v="1"/>
    <s v="27 CAD"/>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s v="25 USD"/>
    <x v="4"/>
    <x v="11"/>
  </r>
  <r>
    <n v="1824"/>
    <s v="Tin Man's Broken Wisdom Fund"/>
    <s v="cd fund raiser"/>
    <n v="3000"/>
    <n v="3002"/>
    <x v="0"/>
    <x v="0"/>
    <s v="USD"/>
    <n v="1389146880"/>
    <n v="1387403967"/>
    <b v="0"/>
    <n v="40"/>
    <b v="1"/>
    <s v="music/rock"/>
    <n v="1.0006666666666666"/>
    <s v="75 USD"/>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s v="42 USD"/>
    <x v="4"/>
    <x v="11"/>
  </r>
  <r>
    <n v="1826"/>
    <s v="BEAR GHOST! Professional Recording! Yay!"/>
    <s v="Hear your favorite Bear Ghost in eargasmic quality!"/>
    <n v="2000"/>
    <n v="2020"/>
    <x v="0"/>
    <x v="0"/>
    <s v="USD"/>
    <n v="1392675017"/>
    <n v="1390083017"/>
    <b v="0"/>
    <n v="38"/>
    <b v="1"/>
    <s v="music/rock"/>
    <n v="1.01"/>
    <s v="53 USD"/>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s v="84 USD"/>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s v="417 USD"/>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s v="76 USD"/>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s v="67 USD"/>
    <x v="4"/>
    <x v="11"/>
  </r>
  <r>
    <n v="1831"/>
    <s v="Darling Waste Trailer Bail Out!"/>
    <s v="After a 2 year Odyssey, Darling Waste's trailer is still not home! We need $3,500 to get it through U.S. Customs!"/>
    <n v="1000"/>
    <n v="1030"/>
    <x v="0"/>
    <x v="0"/>
    <s v="USD"/>
    <n v="1336866863"/>
    <n v="1335570863"/>
    <b v="0"/>
    <n v="14"/>
    <b v="1"/>
    <s v="music/rock"/>
    <n v="1.03"/>
    <s v="74 USD"/>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s v="25 USD"/>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s v="42 USD"/>
    <x v="4"/>
    <x v="11"/>
  </r>
  <r>
    <n v="1834"/>
    <s v="TDJ - All Part of the Plan EP/Tour"/>
    <s v="Help us fund our first tour and promote our new EP!"/>
    <n v="10000"/>
    <n v="11805"/>
    <x v="0"/>
    <x v="0"/>
    <s v="USD"/>
    <n v="1422140895"/>
    <n v="1418684895"/>
    <b v="0"/>
    <n v="90"/>
    <b v="1"/>
    <s v="music/rock"/>
    <n v="1.1805000000000001"/>
    <s v="131 USD"/>
    <x v="4"/>
    <x v="11"/>
  </r>
  <r>
    <n v="1835"/>
    <s v="DIRTY LITTLE REBEL EP"/>
    <s v="WE ARE A HARD ROCK/PUNK BAND SEEKING FUNDS TO RECORD A NEW EP. _x000a__x000a_https://www.reverbnation.com/dirtylittlerebel"/>
    <n v="500"/>
    <n v="520"/>
    <x v="0"/>
    <x v="1"/>
    <s v="GBP"/>
    <n v="1459439471"/>
    <n v="1456851071"/>
    <b v="0"/>
    <n v="11"/>
    <b v="1"/>
    <s v="music/rock"/>
    <n v="1.04"/>
    <s v="47 GBP"/>
    <x v="4"/>
    <x v="11"/>
  </r>
  <r>
    <n v="1836"/>
    <s v="KICKSTART OUR &lt;+3"/>
    <s v="Help fund our 2013 Sound &amp; Lighting Touring rig!"/>
    <n v="5000"/>
    <n v="10017"/>
    <x v="0"/>
    <x v="0"/>
    <s v="USD"/>
    <n v="1361129129"/>
    <n v="1359660329"/>
    <b v="0"/>
    <n v="55"/>
    <b v="1"/>
    <s v="music/rock"/>
    <n v="2.0034000000000001"/>
    <s v="182 USD"/>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s v="61 USD"/>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s v="36 USD"/>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s v="46 USD"/>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s v="75 USD"/>
    <x v="4"/>
    <x v="11"/>
  </r>
  <r>
    <n v="1841"/>
    <s v="Hydra Effect Debut EP"/>
    <s v="Hard Rock with a Positive Message. Help us fund, release and promote our debut EP!"/>
    <n v="2000"/>
    <n v="2035"/>
    <x v="0"/>
    <x v="0"/>
    <s v="USD"/>
    <n v="1400561940"/>
    <n v="1397679445"/>
    <b v="0"/>
    <n v="40"/>
    <b v="1"/>
    <s v="music/rock"/>
    <n v="1.0175000000000001"/>
    <s v="51 USD"/>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s v="119 USD"/>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s v="93 USD"/>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s v="76 USD"/>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s v="53 USD"/>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s v="99 USD"/>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s v="80 USD"/>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s v="134 USD"/>
    <x v="4"/>
    <x v="11"/>
  </r>
  <r>
    <n v="1849"/>
    <s v="Release the Skyline Album"/>
    <s v="Release the Skylines is a small, local Cleveland metal band looking to record an album."/>
    <n v="300"/>
    <n v="301"/>
    <x v="0"/>
    <x v="0"/>
    <s v="USD"/>
    <n v="1350505059"/>
    <n v="1347913059"/>
    <b v="0"/>
    <n v="8"/>
    <b v="1"/>
    <s v="music/rock"/>
    <n v="1.0033333333333334"/>
    <s v="38 USD"/>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s v="51 USD"/>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s v="50 USD"/>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s v="134 USD"/>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s v="58 USD"/>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s v="88 USD"/>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s v="71 CAD"/>
    <x v="4"/>
    <x v="11"/>
  </r>
  <r>
    <n v="1856"/>
    <s v="Lazy Sunday"/>
    <s v="We are an independent band who needs your help for the production of our new album, so we can share our music with you lovely people :)"/>
    <n v="2000"/>
    <n v="2025"/>
    <x v="0"/>
    <x v="0"/>
    <s v="USD"/>
    <n v="1405715472"/>
    <n v="1403901072"/>
    <b v="0"/>
    <n v="38"/>
    <b v="1"/>
    <s v="music/rock"/>
    <n v="1.0125"/>
    <s v="53 USD"/>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s v="136 USD"/>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s v="41 USD"/>
    <x v="4"/>
    <x v="11"/>
  </r>
  <r>
    <n v="1859"/>
    <s v="Queen Kwong Tour to London and Paris"/>
    <s v="Queen Kwong is going ON TOUR to London and Paris!"/>
    <n v="3000"/>
    <n v="3955"/>
    <x v="0"/>
    <x v="0"/>
    <s v="USD"/>
    <n v="1316716129"/>
    <n v="1314124129"/>
    <b v="0"/>
    <n v="56"/>
    <b v="1"/>
    <s v="music/rock"/>
    <n v="1.3183333333333334"/>
    <s v="71 USD"/>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s v="53 USD"/>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0 GBP"/>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s v="91 USD"/>
    <x v="6"/>
    <x v="18"/>
  </r>
  <r>
    <n v="1863"/>
    <s v="Project: 20M813"/>
    <s v="This is an Android game where you take control of the zombies and try to eat your way to world domination!"/>
    <n v="2500"/>
    <n v="10"/>
    <x v="2"/>
    <x v="0"/>
    <s v="USD"/>
    <n v="1402600085"/>
    <n v="1400008085"/>
    <b v="0"/>
    <n v="2"/>
    <b v="0"/>
    <s v="games/mobile games"/>
    <n v="4.0000000000000001E-3"/>
    <s v="5 USD"/>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s v="58 USD"/>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s v="2 GBP"/>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s v="63 USD"/>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s v="10 USD"/>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s v="72 USD"/>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s v="0 USD"/>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s v="33 USD"/>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s v="49 USD"/>
    <x v="6"/>
    <x v="18"/>
  </r>
  <r>
    <n v="1872"/>
    <s v="ZombieTime!"/>
    <s v="A Top-View Action game where you play as Bob, the FIRST zombie to rise from the grave. Bring chaos to town, feast and don't die again."/>
    <n v="20000"/>
    <n v="212"/>
    <x v="2"/>
    <x v="0"/>
    <s v="USD"/>
    <n v="1435633602"/>
    <n v="1433041602"/>
    <b v="0"/>
    <n v="13"/>
    <b v="0"/>
    <s v="games/mobile games"/>
    <n v="1.06E-2"/>
    <s v="16 USD"/>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s v="18 CAD"/>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s v="13 USD"/>
    <x v="6"/>
    <x v="18"/>
  </r>
  <r>
    <n v="1875"/>
    <s v="Claws &amp; Fins"/>
    <s v="Sea opposition of Crab's family and angry fishes. Who is going to win, and who is going to loose ?!"/>
    <n v="10000"/>
    <n v="51"/>
    <x v="2"/>
    <x v="0"/>
    <s v="USD"/>
    <n v="1470519308"/>
    <n v="1465335308"/>
    <b v="0"/>
    <n v="3"/>
    <b v="0"/>
    <s v="games/mobile games"/>
    <n v="5.1000000000000004E-3"/>
    <s v="17 USD"/>
    <x v="6"/>
    <x v="18"/>
  </r>
  <r>
    <n v="1876"/>
    <s v="Migration Madness (Android)"/>
    <s v="An arcade styled side scroller. Help Bob the pilot steer his plane through hordes of migrating birds strapped with explosives."/>
    <n v="280"/>
    <n v="0"/>
    <x v="2"/>
    <x v="2"/>
    <s v="AUD"/>
    <n v="1402901405"/>
    <n v="1400309405"/>
    <b v="0"/>
    <n v="0"/>
    <b v="0"/>
    <s v="games/mobile games"/>
    <n v="0"/>
    <s v="0 AUD"/>
    <x v="6"/>
    <x v="18"/>
  </r>
  <r>
    <n v="1877"/>
    <s v="Chip Dip II: Son of Chip Dip! - A Terrible, Terrible Game"/>
    <s v="It's obvious you won't survive by your wits alone. Unfortunately that's all you've got, Chip. Run!"/>
    <n v="60"/>
    <n v="0"/>
    <x v="2"/>
    <x v="0"/>
    <s v="USD"/>
    <n v="1425170525"/>
    <n v="1422664925"/>
    <b v="0"/>
    <n v="0"/>
    <b v="0"/>
    <s v="games/mobile games"/>
    <n v="0"/>
    <s v="0 USD"/>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s v="0 AUD"/>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s v="3 EUR"/>
    <x v="6"/>
    <x v="18"/>
  </r>
  <r>
    <n v="1880"/>
    <s v="Sim Betting Football"/>
    <s v="Sim Betting Football is the only football (soccer) betting simulation  game."/>
    <n v="5000"/>
    <n v="1004"/>
    <x v="2"/>
    <x v="1"/>
    <s v="GBP"/>
    <n v="1459341380"/>
    <n v="1456839380"/>
    <b v="0"/>
    <n v="24"/>
    <b v="0"/>
    <s v="games/mobile games"/>
    <n v="0.20080000000000001"/>
    <s v="42 GBP"/>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s v="49 USD"/>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s v="42 USD"/>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s v="33 USD"/>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s v="52 USD"/>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s v="51 USD"/>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s v="42 USD"/>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s v="417 EUR"/>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s v="47 USD"/>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s v="48 USD"/>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s v="71 USD"/>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s v="88 USD"/>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s v="26 USD"/>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s v="58 USD"/>
    <x v="4"/>
    <x v="14"/>
  </r>
  <r>
    <n v="1894"/>
    <s v="Help me release my first 3 song EP!!"/>
    <s v="Im trying to raise $1000 for a 3 song EP in a studio!"/>
    <n v="1000"/>
    <n v="1145"/>
    <x v="0"/>
    <x v="0"/>
    <s v="USD"/>
    <n v="1329082983"/>
    <n v="1326404583"/>
    <b v="0"/>
    <n v="20"/>
    <b v="1"/>
    <s v="music/indie rock"/>
    <n v="1.145"/>
    <s v="57 USD"/>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s v="196 USD"/>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s v="43 USD"/>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s v="36 USD"/>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s v="69 USD"/>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s v="29 USD"/>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s v="51 USD"/>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s v="107 GBP"/>
    <x v="2"/>
    <x v="29"/>
  </r>
  <r>
    <n v="1902"/>
    <s v="Cardboard reality"/>
    <s v="Virtual reality is expensive, here is the solution. I've created a VR device out of cardboard. I present: World's cheapest VR Device."/>
    <n v="1000"/>
    <n v="12"/>
    <x v="2"/>
    <x v="9"/>
    <s v="EUR"/>
    <n v="1425495447"/>
    <n v="1422903447"/>
    <b v="0"/>
    <n v="3"/>
    <b v="0"/>
    <s v="technology/gadgets"/>
    <n v="1.2E-2"/>
    <s v="4 EUR"/>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s v="34 USD"/>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s v="25 USD"/>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s v="11 USD"/>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s v="216 USD"/>
    <x v="2"/>
    <x v="29"/>
  </r>
  <r>
    <n v="1907"/>
    <s v="Litter-Buddy"/>
    <s v="Litter-Buddy is great economical alternative to leading pet waste disposal systems with cartridge bag elements."/>
    <n v="30000"/>
    <n v="85"/>
    <x v="2"/>
    <x v="0"/>
    <s v="USD"/>
    <n v="1400853925"/>
    <n v="1399557925"/>
    <b v="0"/>
    <n v="4"/>
    <b v="0"/>
    <s v="technology/gadgets"/>
    <n v="2.8333333333333335E-3"/>
    <s v="21 USD"/>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s v="108 USD"/>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s v="130 USD"/>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s v="117 EUR"/>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s v="10 NZD"/>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s v="71 USD"/>
    <x v="2"/>
    <x v="29"/>
  </r>
  <r>
    <n v="1913"/>
    <s v="Tibio - Spreading warmth in everyones home"/>
    <s v="Tibio is a revolutionary new product designed to solve an age old problem."/>
    <n v="48000"/>
    <n v="637"/>
    <x v="2"/>
    <x v="1"/>
    <s v="GBP"/>
    <n v="1412770578"/>
    <n v="1410178578"/>
    <b v="0"/>
    <n v="26"/>
    <b v="0"/>
    <s v="technology/gadgets"/>
    <n v="1.3270833333333334E-2"/>
    <s v="25 GBP"/>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s v="30 USD"/>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s v="2 USD"/>
    <x v="2"/>
    <x v="29"/>
  </r>
  <r>
    <n v="1916"/>
    <s v="The Paint Can Holder by U.S. Green Products"/>
    <s v="The Paint Can Holder Makes Painting Easier and Safer on Extension Ladders."/>
    <n v="20000"/>
    <n v="102"/>
    <x v="2"/>
    <x v="0"/>
    <s v="USD"/>
    <n v="1478542375"/>
    <n v="1476378775"/>
    <b v="0"/>
    <n v="6"/>
    <b v="0"/>
    <s v="technology/gadgets"/>
    <n v="5.1000000000000004E-3"/>
    <s v="17 USD"/>
    <x v="2"/>
    <x v="29"/>
  </r>
  <r>
    <n v="1917"/>
    <s v="Chronovisor:The MOST innovative watch for night time reading"/>
    <s v="Let's build a legendary brand altogether"/>
    <n v="390000"/>
    <n v="205025"/>
    <x v="2"/>
    <x v="7"/>
    <s v="HKD"/>
    <n v="1486708133"/>
    <n v="1484116133"/>
    <b v="0"/>
    <n v="70"/>
    <b v="0"/>
    <s v="technology/gadgets"/>
    <n v="0.52570512820512816"/>
    <s v="2929 HKD"/>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s v="29 USD"/>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s v="30 USD"/>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s v="41 GBP"/>
    <x v="2"/>
    <x v="29"/>
  </r>
  <r>
    <n v="1921"/>
    <s v="The Fine Spirits are making an album!"/>
    <s v="The Fine Spirits are making an album, but we need your help!"/>
    <n v="1500"/>
    <n v="2052"/>
    <x v="0"/>
    <x v="0"/>
    <s v="USD"/>
    <n v="1342243143"/>
    <n v="1339651143"/>
    <b v="0"/>
    <n v="38"/>
    <b v="1"/>
    <s v="music/indie rock"/>
    <n v="1.3680000000000001"/>
    <s v="54 USD"/>
    <x v="4"/>
    <x v="14"/>
  </r>
  <r>
    <n v="1922"/>
    <s v="Low Weather // Debut Album"/>
    <s v="Low Weather's debut album is halfway finished.  With your help and your help alone we can record the rest!"/>
    <n v="2000"/>
    <n v="2311"/>
    <x v="0"/>
    <x v="0"/>
    <s v="USD"/>
    <n v="1386828507"/>
    <n v="1384236507"/>
    <b v="0"/>
    <n v="64"/>
    <b v="1"/>
    <s v="music/indie rock"/>
    <n v="1.1555"/>
    <s v="36 USD"/>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s v="23 USD"/>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s v="104 USD"/>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s v="32 USD"/>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s v="27 USD"/>
    <x v="4"/>
    <x v="14"/>
  </r>
  <r>
    <n v="1927"/>
    <s v="GBS Detroit Presents Hampshire"/>
    <s v="Hampshire is headed to GBS Detroit."/>
    <n v="600"/>
    <n v="620"/>
    <x v="0"/>
    <x v="0"/>
    <s v="USD"/>
    <n v="1331182740"/>
    <n v="1329856839"/>
    <b v="0"/>
    <n v="11"/>
    <b v="1"/>
    <s v="music/indie rock"/>
    <n v="1.0333333333333334"/>
    <s v="56 USD"/>
    <x v="4"/>
    <x v="14"/>
  </r>
  <r>
    <n v="1928"/>
    <s v="Jollyheads Circus Debut Album &quot;The Kaleidoscope Dawn&quot;"/>
    <s v="Help us master and release our debut album &quot;The Kaleidoscope Dawn&quot;"/>
    <n v="2550"/>
    <n v="2630"/>
    <x v="0"/>
    <x v="0"/>
    <s v="USD"/>
    <n v="1367940794"/>
    <n v="1365348794"/>
    <b v="0"/>
    <n v="34"/>
    <b v="1"/>
    <s v="music/indie rock"/>
    <n v="1.031372549019608"/>
    <s v="77 USD"/>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s v="43 USD"/>
    <x v="4"/>
    <x v="14"/>
  </r>
  <r>
    <n v="1930"/>
    <s v="Magnetic Flowers Presents: Old, Cold. Losing It."/>
    <s v="We're nearly done recording, but we're out of money! Help us release the record!!!"/>
    <n v="1000"/>
    <n v="1270"/>
    <x v="0"/>
    <x v="0"/>
    <s v="USD"/>
    <n v="1373203482"/>
    <n v="1368019482"/>
    <b v="0"/>
    <n v="26"/>
    <b v="1"/>
    <s v="music/indie rock"/>
    <n v="1.27"/>
    <s v="49 USD"/>
    <x v="4"/>
    <x v="14"/>
  </r>
  <r>
    <n v="1931"/>
    <s v="New Lions After Dark EP!"/>
    <s v="We're an indie rock band from Clearwater, FL headed back into the studio to finish our latest EP."/>
    <n v="2000"/>
    <n v="2412.02"/>
    <x v="0"/>
    <x v="0"/>
    <s v="USD"/>
    <n v="1337657400"/>
    <n v="1336512309"/>
    <b v="0"/>
    <n v="50"/>
    <b v="1"/>
    <s v="music/indie rock"/>
    <n v="1.20601"/>
    <s v="48 USD"/>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s v="70 USD"/>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s v="94 USD"/>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s v="80 USD"/>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s v="54 USD"/>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s v="60 USD"/>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s v="39 USD"/>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s v="153 USD"/>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s v="115 USD"/>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s v="36 USD"/>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s v="65 USD"/>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s v="87 USD"/>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s v="69 USD"/>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s v="176 USD"/>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s v="512 EUR"/>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s v="160 USD"/>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s v="35 USD"/>
    <x v="2"/>
    <x v="30"/>
  </r>
  <r>
    <n v="1948"/>
    <s v="UDOO X86: The Most Powerful Maker Board Ever"/>
    <s v="10 times more powerful than Raspberry Pi 3, x86 64-bit architecture"/>
    <n v="100000"/>
    <n v="800211"/>
    <x v="0"/>
    <x v="0"/>
    <s v="USD"/>
    <n v="1465232520"/>
    <n v="1460557809"/>
    <b v="1"/>
    <n v="4245"/>
    <b v="1"/>
    <s v="technology/hardware"/>
    <n v="8.0021100000000001"/>
    <s v="189 USD"/>
    <x v="2"/>
    <x v="30"/>
  </r>
  <r>
    <n v="1949"/>
    <s v="Shake Your Power"/>
    <s v="#ShakeYourPower brings clean energy to places in the world without electricity through the power of music."/>
    <n v="50000"/>
    <n v="53001.3"/>
    <x v="0"/>
    <x v="1"/>
    <s v="GBP"/>
    <n v="1404986951"/>
    <n v="1402394951"/>
    <b v="1"/>
    <n v="943"/>
    <b v="1"/>
    <s v="technology/hardware"/>
    <n v="1.0600260000000001"/>
    <s v="56 GBP"/>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s v="51 USD"/>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s v="127 USD"/>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s v="102 CAD"/>
    <x v="2"/>
    <x v="30"/>
  </r>
  <r>
    <n v="1953"/>
    <s v="NTH Music Synthesizer"/>
    <s v="The NTH is an open source music synthesizer featuring instant fun, awesome sound, and a hackable design."/>
    <n v="15000"/>
    <n v="33892"/>
    <x v="0"/>
    <x v="0"/>
    <s v="USD"/>
    <n v="1330657200"/>
    <n v="1328158065"/>
    <b v="1"/>
    <n v="147"/>
    <b v="1"/>
    <s v="technology/hardware"/>
    <n v="2.2594666666666665"/>
    <s v="231 USD"/>
    <x v="2"/>
    <x v="30"/>
  </r>
  <r>
    <n v="1954"/>
    <s v="Orison â€“ Rethink the Power of Energy"/>
    <s v="The First Home Battery System You Simply Plug in to Install"/>
    <n v="50000"/>
    <n v="349474"/>
    <x v="0"/>
    <x v="0"/>
    <s v="USD"/>
    <n v="1457758800"/>
    <n v="1453730176"/>
    <b v="1"/>
    <n v="415"/>
    <b v="1"/>
    <s v="technology/hardware"/>
    <n v="6.9894800000000004"/>
    <s v="842 USD"/>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s v="577 USD"/>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s v="483 USD"/>
    <x v="2"/>
    <x v="30"/>
  </r>
  <r>
    <n v="1957"/>
    <s v="freeSoC and freeSoC Mini"/>
    <s v="An open hardware platform for the best microcontroller in the world."/>
    <n v="30000"/>
    <n v="50251.41"/>
    <x v="0"/>
    <x v="0"/>
    <s v="USD"/>
    <n v="1351304513"/>
    <n v="1348712513"/>
    <b v="1"/>
    <n v="660"/>
    <b v="1"/>
    <s v="technology/hardware"/>
    <n v="1.6750470000000002"/>
    <s v="76 USD"/>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s v="74 USD"/>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s v="37 USD"/>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s v="2501 SEK"/>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s v="68 USD"/>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s v="63 USD"/>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s v="118 GBP"/>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s v="181 EUR"/>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s v="127 USD"/>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s v="137 USD"/>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s v="183 USD"/>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s v="279 USD"/>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s v="61 GBP"/>
    <x v="2"/>
    <x v="30"/>
  </r>
  <r>
    <n v="1970"/>
    <s v="APOC: Mini Radiation Detector"/>
    <s v="The APOC is a gamma particle detector that will help you learn about radiation and find radioactive things!"/>
    <n v="5000"/>
    <n v="56590"/>
    <x v="0"/>
    <x v="0"/>
    <s v="USD"/>
    <n v="1366429101"/>
    <n v="1361248701"/>
    <b v="1"/>
    <n v="701"/>
    <b v="1"/>
    <s v="technology/hardware"/>
    <n v="11.318"/>
    <s v="81 USD"/>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s v="272 USD"/>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s v="71 USD"/>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s v="248 USD"/>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s v="187 GBP"/>
    <x v="2"/>
    <x v="30"/>
  </r>
  <r>
    <n v="1975"/>
    <s v="Bugle2: A DIY Phono Preamp"/>
    <s v="The Bugle2 is a second generation DIY kit phono preamplifier for vinyl playback."/>
    <n v="16000"/>
    <n v="33393.339999999997"/>
    <x v="0"/>
    <x v="0"/>
    <s v="USD"/>
    <n v="1362938851"/>
    <n v="1360346851"/>
    <b v="1"/>
    <n v="253"/>
    <b v="1"/>
    <s v="technology/hardware"/>
    <n v="2.0870837499999997"/>
    <s v="132 USD"/>
    <x v="2"/>
    <x v="30"/>
  </r>
  <r>
    <n v="1976"/>
    <s v="Pi Lite white - Bright white LED display for Raspberry Pi"/>
    <s v="Can you help us make an ultra bright white one a reality?"/>
    <n v="4000"/>
    <n v="13864"/>
    <x v="0"/>
    <x v="1"/>
    <s v="GBP"/>
    <n v="1373751325"/>
    <n v="1371159325"/>
    <b v="1"/>
    <n v="473"/>
    <b v="1"/>
    <s v="technology/hardware"/>
    <n v="3.4660000000000002"/>
    <s v="29 GBP"/>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s v="245 USD"/>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s v="1323 USD"/>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s v="283 USD"/>
    <x v="2"/>
    <x v="30"/>
  </r>
  <r>
    <n v="1980"/>
    <s v="YOUMO - Your Smart Modular Power Strip"/>
    <s v="Multi-power charging that is smarter, stylish and designed for you."/>
    <n v="50000"/>
    <n v="177412.01"/>
    <x v="0"/>
    <x v="12"/>
    <s v="EUR"/>
    <n v="1459684862"/>
    <n v="1456232462"/>
    <b v="1"/>
    <n v="1945"/>
    <b v="1"/>
    <s v="technology/hardware"/>
    <n v="3.5482402000000004"/>
    <s v="91 EUR"/>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s v="32 CAD"/>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s v="0 HKD"/>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s v="89 USD"/>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s v="453 USD"/>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s v="13 GBP"/>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s v="1 GBP"/>
    <x v="8"/>
    <x v="31"/>
  </r>
  <r>
    <n v="1987"/>
    <s v="Ethiopia: Beheld"/>
    <s v="A collection of images that depicts the beauty and diversity within Ethiopia"/>
    <n v="5500"/>
    <n v="2336"/>
    <x v="2"/>
    <x v="1"/>
    <s v="GBP"/>
    <n v="1425223276"/>
    <n v="1422631276"/>
    <b v="0"/>
    <n v="28"/>
    <b v="0"/>
    <s v="photography/people"/>
    <n v="0.42472727272727273"/>
    <s v="83 GBP"/>
    <x v="8"/>
    <x v="31"/>
  </r>
  <r>
    <n v="1988"/>
    <s v="Phillip Michael Photography"/>
    <s v="Expressing art in an image!"/>
    <n v="6000"/>
    <n v="25"/>
    <x v="2"/>
    <x v="0"/>
    <s v="USD"/>
    <n v="1440094742"/>
    <n v="1437502742"/>
    <b v="0"/>
    <n v="1"/>
    <b v="0"/>
    <s v="photography/people"/>
    <n v="4.1666666666666666E-3"/>
    <s v="25 USD"/>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s v="50 USD"/>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s v="102 USD"/>
    <x v="8"/>
    <x v="31"/>
  </r>
  <r>
    <n v="1991"/>
    <s v="Portraits of Resilience"/>
    <s v="Taking (and giving) professional portraits of survivors of human trafficking in Myanmar."/>
    <n v="2000"/>
    <n v="140"/>
    <x v="2"/>
    <x v="0"/>
    <s v="USD"/>
    <n v="1435958786"/>
    <n v="1434144386"/>
    <b v="0"/>
    <n v="3"/>
    <b v="0"/>
    <s v="photography/people"/>
    <n v="7.0000000000000007E-2"/>
    <s v="47 USD"/>
    <x v="8"/>
    <x v="31"/>
  </r>
  <r>
    <n v="1992"/>
    <s v="The Wonderful World of Princes &amp; Princesses"/>
    <s v="A complete revamp of all the Disney Princes &amp; Princesses!"/>
    <n v="1500"/>
    <n v="2"/>
    <x v="2"/>
    <x v="0"/>
    <s v="USD"/>
    <n v="1424229991"/>
    <n v="1421637991"/>
    <b v="0"/>
    <n v="2"/>
    <b v="0"/>
    <s v="photography/people"/>
    <n v="1.3333333333333333E-3"/>
    <s v="1 USD"/>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0 GBP"/>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0 USD"/>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s v="26 CAD"/>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0 USD"/>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0 USD"/>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s v="218 USD"/>
    <x v="8"/>
    <x v="31"/>
  </r>
  <r>
    <n v="1999"/>
    <s v="Planet Venus"/>
    <s v="This is a portrait photo project aiming to inspire women to explore themselves and live their passion"/>
    <n v="31000"/>
    <n v="236"/>
    <x v="2"/>
    <x v="1"/>
    <s v="GBP"/>
    <n v="1415882108"/>
    <n v="1413286508"/>
    <b v="0"/>
    <n v="7"/>
    <b v="0"/>
    <s v="photography/people"/>
    <n v="7.6129032258064515E-3"/>
    <s v="34 GBP"/>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s v="25 CAD"/>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s v="128 EUR"/>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s v="79 USD"/>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s v="92 USD"/>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s v="331 USD"/>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s v="194 USD"/>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s v="409 USD"/>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s v="84 USD"/>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s v="45 USD"/>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s v="383 EUR"/>
    <x v="2"/>
    <x v="30"/>
  </r>
  <r>
    <n v="2010"/>
    <s v="Weighitz: Weigh Smarter"/>
    <s v="Weighitz are miniature smart scales designed to weigh anything in the home."/>
    <n v="30000"/>
    <n v="96015.9"/>
    <x v="0"/>
    <x v="0"/>
    <s v="USD"/>
    <n v="1471564491"/>
    <n v="1468972491"/>
    <b v="1"/>
    <n v="1737"/>
    <b v="1"/>
    <s v="technology/hardware"/>
    <n v="3.2005299999999997"/>
    <s v="55 USD"/>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s v="422 EUR"/>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s v="64 USD"/>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s v="174 USD"/>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s v="89 USD"/>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s v="50 USD"/>
    <x v="2"/>
    <x v="30"/>
  </r>
  <r>
    <n v="2016"/>
    <s v="Hydra: a triple-output power supply for electronics projects"/>
    <s v="A smart, compact power supply designed to power anything, anywhere"/>
    <n v="10000"/>
    <n v="92154.22"/>
    <x v="0"/>
    <x v="0"/>
    <s v="USD"/>
    <n v="1362863299"/>
    <n v="1360271299"/>
    <b v="1"/>
    <n v="479"/>
    <b v="1"/>
    <s v="technology/hardware"/>
    <n v="9.2154220000000002"/>
    <s v="192 USD"/>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s v="73 USD"/>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s v="148 EUR"/>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s v="109 USD"/>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s v="24 USD"/>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s v="148 USD"/>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s v="385 USD"/>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s v="457 USD"/>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s v="223 USD"/>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s v="221 EUR"/>
    <x v="2"/>
    <x v="30"/>
  </r>
  <r>
    <n v="2026"/>
    <s v="MIDI Sprout - Biodata Sonification Device"/>
    <s v="MIDI Sprout enables plants to play synthesizers in real time."/>
    <n v="25000"/>
    <n v="33370.769999999997"/>
    <x v="0"/>
    <x v="0"/>
    <s v="USD"/>
    <n v="1398052740"/>
    <n v="1394127585"/>
    <b v="1"/>
    <n v="454"/>
    <b v="1"/>
    <s v="technology/hardware"/>
    <n v="1.3348307999999998"/>
    <s v="74 USD"/>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s v="223 USD"/>
    <x v="2"/>
    <x v="30"/>
  </r>
  <r>
    <n v="2028"/>
    <s v="Building the Open Source Bussard Fusion Reactor "/>
    <s v="Building an open source Bussard fusion reactor, aka the Polywell."/>
    <n v="3000"/>
    <n v="3785"/>
    <x v="0"/>
    <x v="0"/>
    <s v="USD"/>
    <n v="1268690100"/>
    <n v="1265493806"/>
    <b v="1"/>
    <n v="79"/>
    <b v="1"/>
    <s v="technology/hardware"/>
    <n v="1.2616666666666667"/>
    <s v="48 USD"/>
    <x v="2"/>
    <x v="30"/>
  </r>
  <r>
    <n v="2029"/>
    <s v="Lumin8 Pro"/>
    <s v="Lumin8 Pro is a fun and easy to use light controller that makes light dance to your favorite music."/>
    <n v="2500"/>
    <n v="9030"/>
    <x v="0"/>
    <x v="0"/>
    <s v="USD"/>
    <n v="1409099481"/>
    <n v="1406507481"/>
    <b v="1"/>
    <n v="94"/>
    <b v="1"/>
    <s v="technology/hardware"/>
    <n v="3.6120000000000001"/>
    <s v="96 USD"/>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s v="119 GBP"/>
    <x v="2"/>
    <x v="30"/>
  </r>
  <r>
    <n v="2031"/>
    <s v="Linkio: the $100 Smart Home Devices Solution"/>
    <s v="With Linkio you can use your smartphone to control every electronic you own- for only $100!"/>
    <n v="50000"/>
    <n v="60175"/>
    <x v="0"/>
    <x v="9"/>
    <s v="EUR"/>
    <n v="1420765200"/>
    <n v="1417506853"/>
    <b v="1"/>
    <n v="508"/>
    <b v="1"/>
    <s v="technology/hardware"/>
    <n v="1.2035"/>
    <s v="118 EUR"/>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s v="143 USD"/>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s v="283 USD"/>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s v="594 USD"/>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s v="262 USD"/>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s v="47 USD"/>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s v="70 USD"/>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s v="165 GBP"/>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s v="449 USD"/>
    <x v="2"/>
    <x v="30"/>
  </r>
  <r>
    <n v="2040"/>
    <s v="Programmable Capacitor"/>
    <s v="4.29 Billion+ Capacitor Combinations._x000a_No Coding Required."/>
    <n v="3000"/>
    <n v="7445.14"/>
    <x v="0"/>
    <x v="0"/>
    <s v="USD"/>
    <n v="1384557303"/>
    <n v="1383257703"/>
    <b v="1"/>
    <n v="271"/>
    <b v="1"/>
    <s v="technology/hardware"/>
    <n v="2.4817133333333334"/>
    <s v="27 USD"/>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s v="144 USD"/>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s v="88 USD"/>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s v="36 USD"/>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s v="90 USD"/>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s v="153 USD"/>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s v="56 USD"/>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s v="228 AUD"/>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s v="92 USD"/>
    <x v="2"/>
    <x v="30"/>
  </r>
  <r>
    <n v="2049"/>
    <s v="LOCK8 - the World's First Smart Bike Lock"/>
    <s v="Keyless. Alarm secured. GPS tracking."/>
    <n v="50000"/>
    <n v="60095.35"/>
    <x v="0"/>
    <x v="1"/>
    <s v="GBP"/>
    <n v="1386025140"/>
    <n v="1382963963"/>
    <b v="0"/>
    <n v="742"/>
    <b v="1"/>
    <s v="technology/hardware"/>
    <n v="1.2019070000000001"/>
    <s v="81 GBP"/>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s v="278 USD"/>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s v="43 USD"/>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s v="326 USD"/>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s v="42 USD"/>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s v="64 GBP"/>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s v="99 USD"/>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s v="138 USD"/>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s v="46 GBP"/>
    <x v="2"/>
    <x v="30"/>
  </r>
  <r>
    <n v="2058"/>
    <s v="Raspberry Pi Debug Clip"/>
    <s v="Making using the serial terminal on the Raspberry Pi as easy as Pi!"/>
    <n v="2560"/>
    <n v="4308"/>
    <x v="0"/>
    <x v="1"/>
    <s v="GBP"/>
    <n v="1425326400"/>
    <n v="1421916830"/>
    <b v="0"/>
    <n v="410"/>
    <b v="1"/>
    <s v="technology/hardware"/>
    <n v="1.6828125"/>
    <s v="11 GBP"/>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s v="115 USD"/>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s v="36 USD"/>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s v="154 USD"/>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s v="566 DKK"/>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s v="121 EUR"/>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s v="86 USD"/>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s v="51 GBP"/>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s v="67 USD"/>
    <x v="2"/>
    <x v="30"/>
  </r>
  <r>
    <n v="2067"/>
    <s v="Luminite (LED lighting)"/>
    <s v="The next generation of premium quality LED lighting. Extreme power efficiency in a small package."/>
    <n v="495"/>
    <n v="628"/>
    <x v="0"/>
    <x v="1"/>
    <s v="GBP"/>
    <n v="1432499376"/>
    <n v="1429648176"/>
    <b v="0"/>
    <n v="10"/>
    <b v="1"/>
    <s v="technology/hardware"/>
    <n v="1.2686868686868686"/>
    <s v="63 GBP"/>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s v="346 USD"/>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s v="244 USD"/>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s v="259 EUR"/>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s v="202 USD"/>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s v="226 USD"/>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s v="325 USD"/>
    <x v="2"/>
    <x v="30"/>
  </r>
  <r>
    <n v="2074"/>
    <s v="Advanced Simulation Products - PC Gaming Controllers"/>
    <s v="Creating PC gaming controllers to bring your gaming experience to a new level."/>
    <n v="600"/>
    <n v="615"/>
    <x v="0"/>
    <x v="0"/>
    <s v="USD"/>
    <n v="1462564182"/>
    <n v="1459972182"/>
    <b v="0"/>
    <n v="3"/>
    <b v="1"/>
    <s v="technology/hardware"/>
    <n v="1.0249999999999999"/>
    <s v="205 USD"/>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s v="20 USD"/>
    <x v="2"/>
    <x v="30"/>
  </r>
  <r>
    <n v="2076"/>
    <s v="Earin - The Worlds Smallest Wireless Earbuds"/>
    <s v="Wireless earbuds filled with sound, yet so small they are almost invisible!"/>
    <n v="179000"/>
    <n v="972594.99"/>
    <x v="0"/>
    <x v="1"/>
    <s v="GBP"/>
    <n v="1406149689"/>
    <n v="1402693689"/>
    <b v="0"/>
    <n v="8359"/>
    <b v="1"/>
    <s v="technology/hardware"/>
    <n v="5.4334915642458101"/>
    <s v="116 GBP"/>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s v="307 USD"/>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s v="547 EUR"/>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s v="47 GBP"/>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s v="102 USD"/>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s v="73 USD"/>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s v="44 USD"/>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s v="34 USD"/>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s v="71 USD"/>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s v="89 USD"/>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s v="115 USD"/>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s v="62 USD"/>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s v="46 USD"/>
    <x v="4"/>
    <x v="14"/>
  </r>
  <r>
    <n v="2089"/>
    <s v="Little Moses EP"/>
    <s v="Little Moses is trying to record their first EP, and we can't do it without your help!"/>
    <n v="2500"/>
    <n v="3010.01"/>
    <x v="0"/>
    <x v="0"/>
    <s v="USD"/>
    <n v="1375408194"/>
    <n v="1372384194"/>
    <b v="0"/>
    <n v="62"/>
    <b v="1"/>
    <s v="music/indie rock"/>
    <n v="1.2040040000000001"/>
    <s v="49 USD"/>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s v="58 USD"/>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s v="88 USD"/>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s v="110 USD"/>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s v="67 USD"/>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s v="59 USD"/>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s v="114 USD"/>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s v="44 USD"/>
    <x v="4"/>
    <x v="14"/>
  </r>
  <r>
    <n v="2097"/>
    <s v="Caverns of Sonora"/>
    <s v="Engine is ready to record our sophomore release. The songs are written, the musicians are ready. Help us bring this into existence!"/>
    <n v="3000"/>
    <n v="3000"/>
    <x v="0"/>
    <x v="0"/>
    <s v="USD"/>
    <n v="1322751735"/>
    <n v="1317564135"/>
    <b v="0"/>
    <n v="38"/>
    <b v="1"/>
    <s v="music/indie rock"/>
    <n v="1"/>
    <s v="79 USD"/>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s v="188 USD"/>
    <x v="4"/>
    <x v="14"/>
  </r>
  <r>
    <n v="2099"/>
    <s v="Roosevelt Died."/>
    <s v="Our tour van died, we need help!"/>
    <n v="3000"/>
    <n v="3971"/>
    <x v="0"/>
    <x v="0"/>
    <s v="USD"/>
    <n v="1435808400"/>
    <n v="1434650084"/>
    <b v="0"/>
    <n v="63"/>
    <b v="1"/>
    <s v="music/indie rock"/>
    <n v="1.3236666666666668"/>
    <s v="63 USD"/>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s v="30 USD"/>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s v="51 USD"/>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s v="36 USD"/>
    <x v="4"/>
    <x v="14"/>
  </r>
  <r>
    <n v="2103"/>
    <s v="Matthew Moon's New Album"/>
    <s v="Indie rocker, Matthew Moon, has something to share with you..."/>
    <n v="7777"/>
    <n v="11364"/>
    <x v="0"/>
    <x v="0"/>
    <s v="USD"/>
    <n v="1352488027"/>
    <n v="1349892427"/>
    <b v="0"/>
    <n v="115"/>
    <b v="1"/>
    <s v="music/indie rock"/>
    <n v="1.4612318374694613"/>
    <s v="99 USD"/>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s v="28 USD"/>
    <x v="4"/>
    <x v="14"/>
  </r>
  <r>
    <n v="2105"/>
    <s v="Layla The Wolf Debut E.P. &quot;Sugar&quot;"/>
    <s v="Help Layla the Wolf fund the printing and releasing of our first E.P. Release called &quot;Sugar&quot;."/>
    <n v="2000"/>
    <n v="5080"/>
    <x v="0"/>
    <x v="0"/>
    <s v="USD"/>
    <n v="1416542400"/>
    <n v="1415472953"/>
    <b v="0"/>
    <n v="99"/>
    <b v="1"/>
    <s v="music/indie rock"/>
    <n v="2.54"/>
    <s v="51 USD"/>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s v="54 USD"/>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s v="37 USD"/>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s v="90 USD"/>
    <x v="4"/>
    <x v="14"/>
  </r>
  <r>
    <n v="2109"/>
    <s v="Skyline Sounds - First Studio Album (and Merch!)"/>
    <s v="We are ready to make our first full-length album, and with your help, we can make it happen!"/>
    <n v="4000"/>
    <n v="4261"/>
    <x v="0"/>
    <x v="0"/>
    <s v="USD"/>
    <n v="1436115617"/>
    <n v="1433523617"/>
    <b v="0"/>
    <n v="40"/>
    <b v="1"/>
    <s v="music/indie rock"/>
    <n v="1.06525"/>
    <s v="107 USD"/>
    <x v="4"/>
    <x v="14"/>
  </r>
  <r>
    <n v="2110"/>
    <s v="&quot;Vision&quot; - New Album - Brent Brown"/>
    <s v="Brent Brown's breakout new album! Requires help from the record label... You!"/>
    <n v="2000"/>
    <n v="2007"/>
    <x v="0"/>
    <x v="0"/>
    <s v="USD"/>
    <n v="1401253140"/>
    <n v="1398873969"/>
    <b v="0"/>
    <n v="38"/>
    <b v="1"/>
    <s v="music/indie rock"/>
    <n v="1.0035000000000001"/>
    <s v="53 USD"/>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s v="55 USD"/>
    <x v="4"/>
    <x v="14"/>
  </r>
  <r>
    <n v="2112"/>
    <s v="BBB Kickstarter Two"/>
    <s v="BBB is going back into the studio to record and release &quot;Felix From Canada&quot; by popular demand.  We need your help!"/>
    <n v="300"/>
    <n v="300"/>
    <x v="0"/>
    <x v="0"/>
    <s v="USD"/>
    <n v="1366064193"/>
    <n v="1364854593"/>
    <b v="0"/>
    <n v="11"/>
    <b v="1"/>
    <s v="music/indie rock"/>
    <n v="1"/>
    <s v="27 USD"/>
    <x v="4"/>
    <x v="14"/>
  </r>
  <r>
    <n v="2113"/>
    <s v="Summer Underground // Honeycomb LP"/>
    <s v="Help us fund our second full-length album Honeycomb!"/>
    <n v="7000"/>
    <n v="7340"/>
    <x v="0"/>
    <x v="0"/>
    <s v="USD"/>
    <n v="1411505176"/>
    <n v="1408481176"/>
    <b v="0"/>
    <n v="107"/>
    <b v="1"/>
    <s v="music/indie rock"/>
    <n v="1.0485714285714285"/>
    <s v="69 USD"/>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s v="36 USD"/>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s v="94 USD"/>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s v="526 USD"/>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s v="51 USD"/>
    <x v="4"/>
    <x v="14"/>
  </r>
  <r>
    <n v="2118"/>
    <s v="PORCHES. vs. THE U.S.A."/>
    <s v="PORCHES.  and Documentarians tour from New York to San Francisco and back."/>
    <n v="1000"/>
    <n v="1346.11"/>
    <x v="0"/>
    <x v="0"/>
    <s v="USD"/>
    <n v="1311538136"/>
    <n v="1308946136"/>
    <b v="0"/>
    <n v="17"/>
    <b v="1"/>
    <s v="music/indie rock"/>
    <n v="1.3461099999999999"/>
    <s v="79 USD"/>
    <x v="4"/>
    <x v="14"/>
  </r>
  <r>
    <n v="2119"/>
    <s v="Big Long Now's Debut Album"/>
    <s v="big long now is recording our debut album and we are looking for help mastering and pressing it to vinyl"/>
    <n v="2000"/>
    <n v="2015"/>
    <x v="0"/>
    <x v="0"/>
    <s v="USD"/>
    <n v="1345086445"/>
    <n v="1342494445"/>
    <b v="0"/>
    <n v="22"/>
    <b v="1"/>
    <s v="music/indie rock"/>
    <n v="1.0075000000000001"/>
    <s v="92 USD"/>
    <x v="4"/>
    <x v="14"/>
  </r>
  <r>
    <n v="2120"/>
    <s v="Hearty Har Full Length Album"/>
    <s v="&lt;3_x000a_Coming in from outer space. Help Hearty Har record their 1st album!!"/>
    <n v="8000"/>
    <n v="8070.43"/>
    <x v="0"/>
    <x v="0"/>
    <s v="USD"/>
    <n v="1388617736"/>
    <n v="1384384136"/>
    <b v="0"/>
    <n v="69"/>
    <b v="1"/>
    <s v="music/indie rock"/>
    <n v="1.00880375"/>
    <s v="117 USD"/>
    <x v="4"/>
    <x v="14"/>
  </r>
  <r>
    <n v="2121"/>
    <s v="Legend of Decay"/>
    <s v="Join us on an epic journey to discover a millennia old secret which will change the world forever."/>
    <n v="50000"/>
    <n v="284"/>
    <x v="2"/>
    <x v="16"/>
    <s v="CHF"/>
    <n v="1484156948"/>
    <n v="1481564948"/>
    <b v="0"/>
    <n v="10"/>
    <b v="0"/>
    <s v="games/video games"/>
    <n v="5.6800000000000002E-3"/>
    <s v="28 CHF"/>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s v="103 MXN"/>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s v="10 USD"/>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s v="23 USD"/>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s v="32 USD"/>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s v="5 USD"/>
    <x v="6"/>
    <x v="17"/>
  </r>
  <r>
    <n v="2127"/>
    <s v="Three Monkeys - Part 1: Into the Abyss"/>
    <s v="Three Monkeys is an audio adventure game for PC."/>
    <n v="28000"/>
    <n v="8076"/>
    <x v="2"/>
    <x v="1"/>
    <s v="GBP"/>
    <n v="1426158463"/>
    <n v="1423570063"/>
    <b v="0"/>
    <n v="236"/>
    <b v="0"/>
    <s v="games/video games"/>
    <n v="0.28842857142857142"/>
    <s v="34 GBP"/>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s v="25 CAD"/>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s v="20 USD"/>
    <x v="6"/>
    <x v="17"/>
  </r>
  <r>
    <n v="2130"/>
    <s v="Wondrous Adventures: A Kid's Game"/>
    <s v="You are the hero tasked to save your home from the villainous Sanword."/>
    <n v="42000"/>
    <n v="85"/>
    <x v="2"/>
    <x v="0"/>
    <s v="USD"/>
    <n v="1408154663"/>
    <n v="1405130663"/>
    <b v="0"/>
    <n v="4"/>
    <b v="0"/>
    <s v="games/video games"/>
    <n v="2.0238095238095236E-3"/>
    <s v="21 USD"/>
    <x v="6"/>
    <x v="17"/>
  </r>
  <r>
    <n v="2131"/>
    <s v="Scout's Honor"/>
    <s v="From frightened girl to empowered woman, Scout's Honor is a tale about facing your fears and overcoming odds."/>
    <n v="500"/>
    <n v="25"/>
    <x v="2"/>
    <x v="0"/>
    <s v="USD"/>
    <n v="1436677091"/>
    <n v="1434085091"/>
    <b v="0"/>
    <n v="3"/>
    <b v="0"/>
    <s v="games/video games"/>
    <n v="0.05"/>
    <s v="8 USD"/>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s v="21 USD"/>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s v="5 USD"/>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s v="35 USD"/>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s v="22 USD"/>
    <x v="6"/>
    <x v="17"/>
  </r>
  <r>
    <n v="2136"/>
    <s v="Dark Paradise"/>
    <s v="A dark and twisted game with physiological madness and corruption as a man becomes the ultimate bio weapon."/>
    <n v="80000"/>
    <n v="47.69"/>
    <x v="2"/>
    <x v="0"/>
    <s v="USD"/>
    <n v="1382184786"/>
    <n v="1379592786"/>
    <b v="0"/>
    <n v="4"/>
    <b v="0"/>
    <s v="games/video games"/>
    <n v="5.9612499999999998E-4"/>
    <s v="12 USD"/>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s v="27 CAD"/>
    <x v="6"/>
    <x v="17"/>
  </r>
  <r>
    <n v="2138"/>
    <s v="Tales Of Tameria - Dawning Light"/>
    <s v="A game with a mixture of a few genres from RPG, Simulation and to adventure elements."/>
    <n v="1000"/>
    <n v="128"/>
    <x v="2"/>
    <x v="1"/>
    <s v="GBP"/>
    <n v="1383959939"/>
    <n v="1381364339"/>
    <b v="0"/>
    <n v="12"/>
    <b v="0"/>
    <s v="games/video games"/>
    <n v="0.128"/>
    <s v="11 GBP"/>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s v="29 USD"/>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s v="51 USD"/>
    <x v="6"/>
    <x v="17"/>
  </r>
  <r>
    <n v="2141"/>
    <s v="King of Consoles"/>
    <s v="A place where people can test out the latest video games, for an hourly fee. It's cheaper than wasting money on a $60 game that sucked"/>
    <n v="15000"/>
    <n v="0"/>
    <x v="2"/>
    <x v="0"/>
    <s v="USD"/>
    <n v="1415947159"/>
    <n v="1413351559"/>
    <b v="0"/>
    <n v="0"/>
    <b v="0"/>
    <s v="games/video games"/>
    <n v="0"/>
    <s v="0 USD"/>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s v="50 EUR"/>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s v="45 USD"/>
    <x v="6"/>
    <x v="17"/>
  </r>
  <r>
    <n v="2144"/>
    <s v="Project Starborn"/>
    <s v="A thousand community-built sandbox games (and more!) with a fully-customizable game engine."/>
    <n v="35500"/>
    <n v="607"/>
    <x v="2"/>
    <x v="0"/>
    <s v="USD"/>
    <n v="1379164040"/>
    <n v="1376399240"/>
    <b v="0"/>
    <n v="24"/>
    <b v="0"/>
    <s v="games/video games"/>
    <n v="1.7098591549295775E-2"/>
    <s v="25 USD"/>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s v="51 USD"/>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s v="1 USD"/>
    <x v="6"/>
    <x v="17"/>
  </r>
  <r>
    <n v="2147"/>
    <s v="Johnny Rocketfingers 3"/>
    <s v="A Point and Click Adventure on Steroids."/>
    <n v="390000"/>
    <n v="2716"/>
    <x v="2"/>
    <x v="0"/>
    <s v="USD"/>
    <n v="1416125148"/>
    <n v="1413356748"/>
    <b v="0"/>
    <n v="55"/>
    <b v="0"/>
    <s v="games/video games"/>
    <n v="6.9641025641025639E-3"/>
    <s v="49 USD"/>
    <x v="6"/>
    <x v="17"/>
  </r>
  <r>
    <n v="2148"/>
    <s v="ZomBlock's"/>
    <s v="zomblock's is a online zombie survival game where you can craft new weapons,find food and water to keep yourself alive."/>
    <n v="100"/>
    <n v="2"/>
    <x v="2"/>
    <x v="1"/>
    <s v="GBP"/>
    <n v="1427992582"/>
    <n v="1425404182"/>
    <b v="0"/>
    <n v="2"/>
    <b v="0"/>
    <s v="games/video games"/>
    <n v="0.02"/>
    <s v="1 GBP"/>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0 USD"/>
    <x v="6"/>
    <x v="17"/>
  </r>
  <r>
    <n v="2150"/>
    <s v="The Unknown Door"/>
    <s v="A pixel styled open world detective game."/>
    <n v="50000"/>
    <n v="405"/>
    <x v="2"/>
    <x v="10"/>
    <s v="NOK"/>
    <n v="1468392599"/>
    <n v="1465800599"/>
    <b v="0"/>
    <n v="4"/>
    <b v="0"/>
    <s v="games/video games"/>
    <n v="8.0999999999999996E-3"/>
    <s v="101 NOK"/>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s v="20 USD"/>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s v="13 USD"/>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s v="9 USD"/>
    <x v="6"/>
    <x v="17"/>
  </r>
  <r>
    <n v="2154"/>
    <s v="Demigods - Rise of the Children - Part 1 (Design)"/>
    <s v="A Real Time Strategy game based on Greek mythology in a fictional world."/>
    <n v="250"/>
    <n v="2"/>
    <x v="2"/>
    <x v="0"/>
    <s v="USD"/>
    <n v="1390921827"/>
    <n v="1389193827"/>
    <b v="0"/>
    <n v="2"/>
    <b v="0"/>
    <s v="games/video games"/>
    <n v="8.0000000000000002E-3"/>
    <s v="1 USD"/>
    <x v="6"/>
    <x v="17"/>
  </r>
  <r>
    <n v="2155"/>
    <s v="VoxelMaze"/>
    <s v="A Level Editor, Turned up to eleven. Infinite creativity in one package, solo or with up to 16 of your friends."/>
    <n v="5000"/>
    <n v="115"/>
    <x v="2"/>
    <x v="1"/>
    <s v="GBP"/>
    <n v="1459443385"/>
    <n v="1456854985"/>
    <b v="0"/>
    <n v="5"/>
    <b v="0"/>
    <s v="games/video games"/>
    <n v="2.3E-2"/>
    <s v="23 GBP"/>
    <x v="6"/>
    <x v="17"/>
  </r>
  <r>
    <n v="2156"/>
    <s v="Beyond Black Space"/>
    <s v="Captain and manage your ship along with your crew in this deep space adventure! (PC/Linux/Mac)"/>
    <n v="56000"/>
    <n v="1493"/>
    <x v="2"/>
    <x v="0"/>
    <s v="USD"/>
    <n v="1379363406"/>
    <n v="1375475406"/>
    <b v="0"/>
    <n v="83"/>
    <b v="0"/>
    <s v="games/video games"/>
    <n v="2.6660714285714284E-2"/>
    <s v="18 USD"/>
    <x v="6"/>
    <x v="17"/>
  </r>
  <r>
    <n v="2157"/>
    <s v="Nin"/>
    <s v="Gamers and 90's fans unite in this small tale of epic proportions!"/>
    <n v="75000"/>
    <n v="21144"/>
    <x v="2"/>
    <x v="0"/>
    <s v="USD"/>
    <n v="1482479940"/>
    <n v="1479684783"/>
    <b v="0"/>
    <n v="57"/>
    <b v="0"/>
    <s v="games/video games"/>
    <n v="0.28192"/>
    <s v="371 USD"/>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s v="64 USD"/>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s v="13 USD"/>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s v="5 USD"/>
    <x v="6"/>
    <x v="17"/>
  </r>
  <r>
    <n v="2161"/>
    <s v="CallMeGhost DEBUT ALBUM preorder!"/>
    <s v="We're trying to fund hard copies of our debut album!"/>
    <n v="400"/>
    <n v="463"/>
    <x v="0"/>
    <x v="0"/>
    <s v="USD"/>
    <n v="1443040059"/>
    <n v="1440448059"/>
    <b v="0"/>
    <n v="13"/>
    <b v="1"/>
    <s v="music/rock"/>
    <n v="1.1575"/>
    <s v="36 USD"/>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s v="87 USD"/>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s v="75 USD"/>
    <x v="4"/>
    <x v="11"/>
  </r>
  <r>
    <n v="2164"/>
    <s v="Rosaline debut record"/>
    <s v="South Florida roots country/rock outfit's long awaited debut record"/>
    <n v="5500"/>
    <n v="5645"/>
    <x v="0"/>
    <x v="0"/>
    <s v="USD"/>
    <n v="1466827140"/>
    <n v="1464196414"/>
    <b v="0"/>
    <n v="83"/>
    <b v="1"/>
    <s v="music/rock"/>
    <n v="1.0263636363636364"/>
    <s v="68 USD"/>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s v="30 EUR"/>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s v="92 USD"/>
    <x v="4"/>
    <x v="11"/>
  </r>
  <r>
    <n v="2167"/>
    <s v="Planes and Planets needs to get their EP finished!!"/>
    <s v="We need YOUR HELP to take one more step to this make release sound amazing!"/>
    <n v="150"/>
    <n v="180"/>
    <x v="0"/>
    <x v="0"/>
    <s v="USD"/>
    <n v="1347672937"/>
    <n v="1346463337"/>
    <b v="0"/>
    <n v="8"/>
    <b v="1"/>
    <s v="music/rock"/>
    <n v="1.2"/>
    <s v="23 USD"/>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s v="64 USD"/>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s v="22 USD"/>
    <x v="4"/>
    <x v="11"/>
  </r>
  <r>
    <n v="2170"/>
    <s v="STETSON'S NEW EP"/>
    <s v="We are a hard rock band from Northern California trying to raise $350 for our next EP. Be a part of our journey!"/>
    <n v="350"/>
    <n v="633"/>
    <x v="0"/>
    <x v="0"/>
    <s v="USD"/>
    <n v="1440266422"/>
    <n v="1436810422"/>
    <b v="0"/>
    <n v="19"/>
    <b v="1"/>
    <s v="music/rock"/>
    <n v="1.8085714285714285"/>
    <s v="33 USD"/>
    <x v="4"/>
    <x v="11"/>
  </r>
  <r>
    <n v="2171"/>
    <s v="Brainspoonâ€™s New Record"/>
    <s v="Like records? We do, too! Help this Los Angeles based rock 'n' roll band get their new album out on vinyl!"/>
    <n v="4000"/>
    <n v="4243"/>
    <x v="0"/>
    <x v="0"/>
    <s v="USD"/>
    <n v="1434949200"/>
    <n v="1431903495"/>
    <b v="0"/>
    <n v="47"/>
    <b v="1"/>
    <s v="music/rock"/>
    <n v="1.0607500000000001"/>
    <s v="90 USD"/>
    <x v="4"/>
    <x v="11"/>
  </r>
  <r>
    <n v="2172"/>
    <s v="Hollow point 9, Sins Of Yesterday CD"/>
    <s v="hey friends. We are Hollow Point 9._x000a_We are calling on you to help us._x000a_In our journey to make our debut album."/>
    <n v="1000"/>
    <n v="1000"/>
    <x v="0"/>
    <x v="0"/>
    <s v="USD"/>
    <n v="1429365320"/>
    <n v="1426773320"/>
    <b v="0"/>
    <n v="13"/>
    <b v="1"/>
    <s v="music/rock"/>
    <n v="1"/>
    <s v="77 USD"/>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s v="59 USD"/>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s v="65 GBP"/>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s v="67 USD"/>
    <x v="4"/>
    <x v="11"/>
  </r>
  <r>
    <n v="2176"/>
    <s v="Mike Farley Band - New Album!"/>
    <s v="The Mike Farley Band has re-assembled its original line up and needs your help to make a new full-length album!"/>
    <n v="5000"/>
    <n v="6301"/>
    <x v="0"/>
    <x v="0"/>
    <s v="USD"/>
    <n v="1430579509"/>
    <n v="1427987509"/>
    <b v="0"/>
    <n v="71"/>
    <b v="1"/>
    <s v="music/rock"/>
    <n v="1.2602"/>
    <s v="89 USD"/>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s v="66 USD"/>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s v="40 USD"/>
    <x v="4"/>
    <x v="11"/>
  </r>
  <r>
    <n v="2179"/>
    <s v="Woodhouse EP"/>
    <s v="Woodhouse is making an EP!  If you are a fan of whiskey and loud guitars, contribute to the cause!"/>
    <n v="1000"/>
    <n v="1614"/>
    <x v="0"/>
    <x v="0"/>
    <s v="USD"/>
    <n v="1428725192"/>
    <n v="1426133192"/>
    <b v="0"/>
    <n v="21"/>
    <b v="1"/>
    <s v="music/rock"/>
    <n v="1.6140000000000001"/>
    <s v="77 USD"/>
    <x v="4"/>
    <x v="11"/>
  </r>
  <r>
    <n v="2180"/>
    <s v="FOUR STAR MARY &quot;PIECES&quot;"/>
    <s v="Help fund the new record by independent alternative rockers FOUR STAR MARY &quot;PIECES&quot;"/>
    <n v="5000"/>
    <n v="5359.21"/>
    <x v="0"/>
    <x v="0"/>
    <s v="USD"/>
    <n v="1447434268"/>
    <n v="1443801868"/>
    <b v="0"/>
    <n v="78"/>
    <b v="1"/>
    <s v="music/rock"/>
    <n v="1.071842"/>
    <s v="69 USD"/>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s v="58 USD"/>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s v="44 CAD"/>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s v="32 USD"/>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s v="107 USD"/>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s v="149 GBP"/>
    <x v="6"/>
    <x v="32"/>
  </r>
  <r>
    <n v="2186"/>
    <s v="Latitude 90Â° : The Origin"/>
    <s v="The real-time digital social deduction game where there's no moderator, no sleeping, and no dying."/>
    <n v="20000"/>
    <n v="21935"/>
    <x v="0"/>
    <x v="0"/>
    <s v="USD"/>
    <n v="1473213600"/>
    <n v="1470062743"/>
    <b v="0"/>
    <n v="392"/>
    <b v="1"/>
    <s v="games/tabletop games"/>
    <n v="1.0967499999999999"/>
    <s v="56 USD"/>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s v="57 USD"/>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s v="44 AUD"/>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s v="69 GBP"/>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s v="65 USD"/>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s v="36 GBP"/>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s v="40 GBP"/>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s v="76 USD"/>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s v="61 USD"/>
    <x v="6"/>
    <x v="32"/>
  </r>
  <r>
    <n v="2195"/>
    <s v="Purgatoria: City of Angels"/>
    <s v="A gritty, noir tabletop RPG with a fast-paced combo-based battle system."/>
    <n v="4600"/>
    <n v="5535"/>
    <x v="0"/>
    <x v="0"/>
    <s v="USD"/>
    <n v="1439317900"/>
    <n v="1436725900"/>
    <b v="0"/>
    <n v="115"/>
    <b v="1"/>
    <s v="games/tabletop games"/>
    <n v="1.2032608695652174"/>
    <s v="48 USD"/>
    <x v="6"/>
    <x v="32"/>
  </r>
  <r>
    <n v="2196"/>
    <s v="LACORSA Grand Prix Game (relaunch)"/>
    <s v="Race your friends in style with this classic Grand Prix game."/>
    <n v="14000"/>
    <n v="15937"/>
    <x v="0"/>
    <x v="0"/>
    <s v="USD"/>
    <n v="1480662000"/>
    <n v="1478000502"/>
    <b v="0"/>
    <n v="234"/>
    <b v="1"/>
    <s v="games/tabletop games"/>
    <n v="1.1383571428571428"/>
    <s v="68 USD"/>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s v="66 USD"/>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s v="82 USD"/>
    <x v="6"/>
    <x v="32"/>
  </r>
  <r>
    <n v="2199"/>
    <s v="Decadolo. Flip it!"/>
    <s v="A new strategic board game designed to flip out your opponent."/>
    <n v="9000"/>
    <n v="13228"/>
    <x v="0"/>
    <x v="17"/>
    <s v="EUR"/>
    <n v="1444903198"/>
    <n v="1442311198"/>
    <b v="1"/>
    <n v="251"/>
    <b v="1"/>
    <s v="games/tabletop games"/>
    <n v="1.4697777777777778"/>
    <s v="53 EUR"/>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s v="41 GBP"/>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s v="15 GBP"/>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s v="39 USD"/>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s v="44 CAD"/>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s v="27 USD"/>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s v="42 USD"/>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s v="33 USD"/>
    <x v="4"/>
    <x v="15"/>
  </r>
  <r>
    <n v="2207"/>
    <s v="Piece of Happy"/>
    <s v="Each piece has a story behind it. Not of some life drama but of an experience you live whilst listening; Happiness evoking"/>
    <n v="2000"/>
    <n v="2000"/>
    <x v="0"/>
    <x v="0"/>
    <s v="USD"/>
    <n v="1384580373"/>
    <n v="1381984773"/>
    <b v="0"/>
    <n v="7"/>
    <b v="1"/>
    <s v="music/electronic music"/>
    <n v="1"/>
    <s v="286 USD"/>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s v="42 USD"/>
    <x v="4"/>
    <x v="15"/>
  </r>
  <r>
    <n v="2209"/>
    <s v="NYPC's North American (+ Colombia!) Tour May 2014 - Part 2"/>
    <s v="Support us and pledge for rewards on our new bigger Tour of the US, Canada and Colombia!"/>
    <n v="500"/>
    <n v="754"/>
    <x v="0"/>
    <x v="1"/>
    <s v="GBP"/>
    <n v="1397516400"/>
    <n v="1396524644"/>
    <b v="0"/>
    <n v="15"/>
    <b v="1"/>
    <s v="music/electronic music"/>
    <n v="1.508"/>
    <s v="50 GBP"/>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s v="62 USD"/>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s v="41 USD"/>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s v="56 USD"/>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s v="10 USD"/>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s v="73 USD"/>
    <x v="4"/>
    <x v="15"/>
  </r>
  <r>
    <n v="2215"/>
    <s v="&quot;Something to See, Not to Say&quot; - Anemometer's First EP Album"/>
    <s v="Ambient Electro Grind-fest!"/>
    <n v="550"/>
    <n v="860"/>
    <x v="0"/>
    <x v="0"/>
    <s v="USD"/>
    <n v="1331621940"/>
    <n v="1329671572"/>
    <b v="0"/>
    <n v="33"/>
    <b v="1"/>
    <s v="music/electronic music"/>
    <n v="1.5636363636363637"/>
    <s v="26 USD"/>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s v="23 USD"/>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s v="47 USD"/>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s v="32 USD"/>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s v="53 USD"/>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s v="51 USD"/>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s v="37 USD"/>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s v="27 USD"/>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s v="206 CAD"/>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s v="82 USD"/>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s v="165 GBP"/>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s v="61 USD"/>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s v="68 GBP"/>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s v="82 EUR"/>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s v="25 USD"/>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s v="21 USD"/>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s v="27 USD"/>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s v="25 USD"/>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s v="21 GBP"/>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s v="42 USD"/>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s v="136 CAD"/>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s v="22 USD"/>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s v="65 USD"/>
    <x v="6"/>
    <x v="32"/>
  </r>
  <r>
    <n v="2238"/>
    <s v="28mm Fantasy Miniature range Feral Orcs!"/>
    <s v="28mm Fantasy Miniature Range in leadfree white metal: Orcs, wolves and more."/>
    <n v="4000"/>
    <n v="5496"/>
    <x v="0"/>
    <x v="12"/>
    <s v="EUR"/>
    <n v="1489157716"/>
    <n v="1486565716"/>
    <b v="0"/>
    <n v="79"/>
    <b v="1"/>
    <s v="games/tabletop games"/>
    <n v="1.3740000000000001"/>
    <s v="70 EUR"/>
    <x v="6"/>
    <x v="32"/>
  </r>
  <r>
    <n v="2239"/>
    <s v="Pro Tabletop Gaming Audio Collection"/>
    <s v="Next stretch goal unlocks at $33,000 and/or 500 backers unlocks 2 bonus stretch goals."/>
    <n v="25000"/>
    <n v="32006.67"/>
    <x v="0"/>
    <x v="0"/>
    <s v="USD"/>
    <n v="1385870520"/>
    <n v="1382742014"/>
    <b v="0"/>
    <n v="426"/>
    <b v="1"/>
    <s v="games/tabletop games"/>
    <n v="1.2802667999999999"/>
    <s v="75 USD"/>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s v="141 USD"/>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s v="49 GBP"/>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s v="54 USD"/>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s v="5 USD"/>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s v="65 USD"/>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s v="53 USD"/>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s v="44 GBP"/>
    <x v="6"/>
    <x v="32"/>
  </r>
  <r>
    <n v="2247"/>
    <s v="Foragers"/>
    <s v="Take on the role of an ancient forager in this fun strategy game from the designer of Biblios."/>
    <n v="18500"/>
    <n v="19324"/>
    <x v="0"/>
    <x v="0"/>
    <s v="USD"/>
    <n v="1438185565"/>
    <n v="1436975965"/>
    <b v="0"/>
    <n v="380"/>
    <b v="1"/>
    <s v="games/tabletop games"/>
    <n v="1.0445405405405406"/>
    <s v="51 USD"/>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s v="59 GBP"/>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s v="33 USD"/>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s v="427 USD"/>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s v="24 USD"/>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s v="98 EUR"/>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s v="107 USD"/>
    <x v="6"/>
    <x v="32"/>
  </r>
  <r>
    <n v="2254"/>
    <s v="Green Couch Games Limited: FrogFlip!"/>
    <s v="A dexterity microgame by father/daughter team, Jason and Claire Kotarski. Make 100 project."/>
    <n v="500"/>
    <n v="2299"/>
    <x v="0"/>
    <x v="0"/>
    <s v="USD"/>
    <n v="1485271968"/>
    <n v="1484667168"/>
    <b v="0"/>
    <n v="197"/>
    <b v="1"/>
    <s v="games/tabletop games"/>
    <n v="4.5979999999999999"/>
    <s v="12 USD"/>
    <x v="6"/>
    <x v="32"/>
  </r>
  <r>
    <n v="2255"/>
    <s v="Jumbo Jets - Jet Set Expansion Set #2"/>
    <s v="This is the second set of 5 expansions for our route-building game, Jet Set!"/>
    <n v="3950"/>
    <n v="11323"/>
    <x v="0"/>
    <x v="0"/>
    <s v="USD"/>
    <n v="1462661451"/>
    <n v="1460069451"/>
    <b v="0"/>
    <n v="271"/>
    <b v="1"/>
    <s v="games/tabletop games"/>
    <n v="2.8665822784810127"/>
    <s v="42 USD"/>
    <x v="6"/>
    <x v="32"/>
  </r>
  <r>
    <n v="2256"/>
    <s v="Bitcoin Empire"/>
    <s v="Build your crypto-currency empire and sabotage your opponents. A deck building, card game. 2-4 players. 15 minutes."/>
    <n v="480"/>
    <n v="1069"/>
    <x v="0"/>
    <x v="1"/>
    <s v="GBP"/>
    <n v="1479811846"/>
    <n v="1478602246"/>
    <b v="0"/>
    <n v="50"/>
    <b v="1"/>
    <s v="games/tabletop games"/>
    <n v="2.2270833333333333"/>
    <s v="21 GBP"/>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s v="94 GBP"/>
    <x v="6"/>
    <x v="32"/>
  </r>
  <r>
    <n v="2258"/>
    <s v="A Sundered World"/>
    <s v="A Dungeon World campaign setting that takes place after the end of the worlds."/>
    <n v="2200"/>
    <n v="3223"/>
    <x v="0"/>
    <x v="0"/>
    <s v="USD"/>
    <n v="1434045687"/>
    <n v="1431453687"/>
    <b v="0"/>
    <n v="205"/>
    <b v="1"/>
    <s v="games/tabletop games"/>
    <n v="1.4650000000000001"/>
    <s v="16 USD"/>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s v="91 GBP"/>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s v="97 USD"/>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s v="37 AUD"/>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s v="28 USD"/>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s v="144 SEK"/>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s v="24 USD"/>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s v="35 GBP"/>
    <x v="6"/>
    <x v="32"/>
  </r>
  <r>
    <n v="2266"/>
    <s v="GOAT LORDS."/>
    <s v="Want to be LORD OF THE GOATS? Start building your herd using thievery, magic, bombs and mostly goats."/>
    <n v="1500"/>
    <n v="4804"/>
    <x v="0"/>
    <x v="0"/>
    <s v="USD"/>
    <n v="1461722400"/>
    <n v="1460235592"/>
    <b v="0"/>
    <n v="194"/>
    <b v="1"/>
    <s v="games/tabletop games"/>
    <n v="3.2026666666666666"/>
    <s v="25 USD"/>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s v="188 USD"/>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s v="148 USD"/>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s v="50 USD"/>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s v="108 USD"/>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s v="43 USD"/>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s v="14 USD"/>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s v="37 CAD"/>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s v="30 USD"/>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s v="34 GBP"/>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s v="65 USD"/>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s v="58 USD"/>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s v="53 EUR"/>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s v="48 USD"/>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s v="82 USD"/>
    <x v="6"/>
    <x v="32"/>
  </r>
  <r>
    <n v="2281"/>
    <s v="Lewis Robertson Band EP!"/>
    <s v="I am trying to get a new band off the ground, and in order to be taken seriously and get gigs, we need some killer recordings!"/>
    <n v="300"/>
    <n v="555"/>
    <x v="0"/>
    <x v="0"/>
    <s v="USD"/>
    <n v="1311576600"/>
    <n v="1306219897"/>
    <b v="0"/>
    <n v="11"/>
    <b v="1"/>
    <s v="music/rock"/>
    <n v="1.85"/>
    <s v="50 USD"/>
    <x v="4"/>
    <x v="11"/>
  </r>
  <r>
    <n v="2282"/>
    <s v="Sage King's Debut Album"/>
    <s v="Sage King is recording his debut album and wants YOU to be a part of the creation process"/>
    <n v="750"/>
    <n v="1390"/>
    <x v="0"/>
    <x v="0"/>
    <s v="USD"/>
    <n v="1452744686"/>
    <n v="1447560686"/>
    <b v="0"/>
    <n v="12"/>
    <b v="1"/>
    <s v="music/rock"/>
    <n v="1.8533333333333333"/>
    <s v="116 USD"/>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s v="63 USD"/>
    <x v="4"/>
    <x v="11"/>
  </r>
  <r>
    <n v="2284"/>
    <s v="Make a record, write a song, take the Vinyl Skyway. "/>
    <s v="The Vinyl Skyway reunite to make a third album. "/>
    <n v="6000"/>
    <n v="6373.27"/>
    <x v="0"/>
    <x v="0"/>
    <s v="USD"/>
    <n v="1299902400"/>
    <n v="1297451245"/>
    <b v="0"/>
    <n v="59"/>
    <b v="1"/>
    <s v="music/rock"/>
    <n v="1.0622116666666668"/>
    <s v="108 USD"/>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s v="46 USD"/>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s v="107 USD"/>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s v="51 USD"/>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s v="40 USD"/>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s v="64 USD"/>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s v="54 USD"/>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s v="100 USD"/>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s v="47 USD"/>
    <x v="4"/>
    <x v="11"/>
  </r>
  <r>
    <n v="2293"/>
    <s v="&quot;Hurt N' Wrong&quot; New Album Fundraiser!"/>
    <s v="Donate here to be a part of the upcoming album. Every little bit helps!"/>
    <n v="850"/>
    <n v="920"/>
    <x v="0"/>
    <x v="0"/>
    <s v="USD"/>
    <n v="1348545540"/>
    <n v="1346345999"/>
    <b v="0"/>
    <n v="27"/>
    <b v="1"/>
    <s v="music/rock"/>
    <n v="1.0823529411764705"/>
    <s v="34 USD"/>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s v="65 USD"/>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s v="44 USD"/>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s v="72 USD"/>
    <x v="4"/>
    <x v="11"/>
  </r>
  <r>
    <n v="2297"/>
    <s v="Company Company: Debut EP"/>
    <s v="New Jersey Alternative Rock band COCO needs YOUR help self-releasing debut EP!"/>
    <n v="1000"/>
    <n v="1006"/>
    <x v="0"/>
    <x v="0"/>
    <s v="USD"/>
    <n v="1331697540"/>
    <n v="1328749249"/>
    <b v="0"/>
    <n v="19"/>
    <b v="1"/>
    <s v="music/rock"/>
    <n v="1.006"/>
    <s v="53 USD"/>
    <x v="4"/>
    <x v="11"/>
  </r>
  <r>
    <n v="2298"/>
    <s v="Jonny Gray: First Full Length Album"/>
    <s v="My name is Jonny Gray, and my friends and I are working together to raise funds for my debut album"/>
    <n v="30000"/>
    <n v="31522"/>
    <x v="0"/>
    <x v="0"/>
    <s v="USD"/>
    <n v="1395861033"/>
    <n v="1393272633"/>
    <b v="0"/>
    <n v="288"/>
    <b v="1"/>
    <s v="music/rock"/>
    <n v="1.0507333333333333"/>
    <s v="109 USD"/>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s v="75 USD"/>
    <x v="4"/>
    <x v="11"/>
  </r>
  <r>
    <n v="2300"/>
    <s v="Keep The Prison Van Rolling"/>
    <s v="Big Fiction leaves for tour on 6/27 but the Prison Van needs some work!  New brakes, transmission repair, tires... it needs a bit."/>
    <n v="800"/>
    <n v="810"/>
    <x v="0"/>
    <x v="0"/>
    <s v="USD"/>
    <n v="1340904416"/>
    <n v="1339694816"/>
    <b v="0"/>
    <n v="7"/>
    <b v="1"/>
    <s v="music/rock"/>
    <n v="1.0125"/>
    <s v="116 USD"/>
    <x v="4"/>
    <x v="11"/>
  </r>
  <r>
    <n v="2301"/>
    <s v="Time Crash"/>
    <s v="We are America's first trock band, and we're ready to bring you our first album!"/>
    <n v="5000"/>
    <n v="6680.22"/>
    <x v="0"/>
    <x v="0"/>
    <s v="USD"/>
    <n v="1371785496"/>
    <n v="1369193496"/>
    <b v="1"/>
    <n v="211"/>
    <b v="1"/>
    <s v="music/indie rock"/>
    <n v="1.336044"/>
    <s v="32 USD"/>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s v="46 USD"/>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s v="68 USD"/>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s v="53 USD"/>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s v="109 USD"/>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s v="51 USD"/>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s v="28 USD"/>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s v="82 USD"/>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s v="60 USD"/>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s v="65 USD"/>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s v="90 USD"/>
    <x v="4"/>
    <x v="14"/>
  </r>
  <r>
    <n v="2312"/>
    <s v="DINOWALRUS: 3RD RECORD ON VINYL"/>
    <s v="Help Brooklyn psychedelic synth rockers DINOWALRUS release their 3rd Record, COMPLEXION, on vinyl!"/>
    <n v="3000"/>
    <n v="3236"/>
    <x v="0"/>
    <x v="0"/>
    <s v="USD"/>
    <n v="1397862000"/>
    <n v="1395155478"/>
    <b v="1"/>
    <n v="79"/>
    <b v="1"/>
    <s v="music/indie rock"/>
    <n v="1.0786666666666667"/>
    <s v="41 USD"/>
    <x v="4"/>
    <x v="14"/>
  </r>
  <r>
    <n v="2313"/>
    <s v="A SUNNY DAY IN GLASGOW"/>
    <s v="A Sunny Day in Glasgow are recording a new album and we need your help!"/>
    <n v="5000"/>
    <n v="8792.02"/>
    <x v="0"/>
    <x v="0"/>
    <s v="USD"/>
    <n v="1336086026"/>
    <n v="1333494026"/>
    <b v="1"/>
    <n v="157"/>
    <b v="1"/>
    <s v="music/indie rock"/>
    <n v="1.7584040000000001"/>
    <s v="56 USD"/>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s v="38 USD"/>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s v="40 USD"/>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s v="78 USD"/>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s v="19 USD"/>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s v="37 USD"/>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s v="42 USD"/>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s v="61 USD"/>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s v="65 EUR"/>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s v="21 USD"/>
    <x v="7"/>
    <x v="33"/>
  </r>
  <r>
    <n v="2323"/>
    <s v="Beef Sticks, the Ultimate Protein Snack"/>
    <s v="You can never go wrong with a Beef Stick, great taste with no fillers and can easily goes with you everywhere."/>
    <n v="250"/>
    <n v="120"/>
    <x v="3"/>
    <x v="0"/>
    <s v="USD"/>
    <n v="1490033247"/>
    <n v="1489428447"/>
    <b v="0"/>
    <n v="4"/>
    <b v="0"/>
    <s v="food/small batch"/>
    <n v="0.48"/>
    <s v="30 USD"/>
    <x v="7"/>
    <x v="33"/>
  </r>
  <r>
    <n v="2324"/>
    <s v="Pies not Lies"/>
    <s v="A city centre shop selling great locally made food with room to chat and learn about eachother."/>
    <n v="7500"/>
    <n v="1555"/>
    <x v="3"/>
    <x v="1"/>
    <s v="GBP"/>
    <n v="1490559285"/>
    <n v="1487970885"/>
    <b v="0"/>
    <n v="61"/>
    <b v="0"/>
    <s v="food/small batch"/>
    <n v="0.20733333333333334"/>
    <s v="25 GBP"/>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s v="11 USD"/>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s v="108 USD"/>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s v="55 USD"/>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s v="47 USD"/>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s v="212 USD"/>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s v="220 USD"/>
    <x v="7"/>
    <x v="33"/>
  </r>
  <r>
    <n v="2331"/>
    <s v="Meadowlands Chocolate"/>
    <s v="Handcrafted, organic, single-origin, bean-to-bar, dark chocolate. Like fine wine, the secret is in the terroir."/>
    <n v="8000"/>
    <n v="11545.1"/>
    <x v="0"/>
    <x v="0"/>
    <s v="USD"/>
    <n v="1408320490"/>
    <n v="1405728490"/>
    <b v="1"/>
    <n v="283"/>
    <b v="1"/>
    <s v="food/small batch"/>
    <n v="1.4431375"/>
    <s v="41 USD"/>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s v="76 USD"/>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s v="14 USD"/>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s v="61 USD"/>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s v="116 USD"/>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s v="48 USD"/>
    <x v="7"/>
    <x v="33"/>
  </r>
  <r>
    <n v="2337"/>
    <s v="The Hudson Standard Bitters and Shrubs"/>
    <s v="We make small batch, locally sourced bitters and shrubs for cocktails and cooking."/>
    <n v="12000"/>
    <n v="13279"/>
    <x v="0"/>
    <x v="0"/>
    <s v="USD"/>
    <n v="1403796143"/>
    <n v="1401204143"/>
    <b v="1"/>
    <n v="179"/>
    <b v="1"/>
    <s v="food/small batch"/>
    <n v="1.1065833333333333"/>
    <s v="74 USD"/>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s v="123 USD"/>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s v="67 USD"/>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s v="105 USD"/>
    <x v="7"/>
    <x v="33"/>
  </r>
  <r>
    <n v="2341"/>
    <s v="Cutting Edge Fitness Website (Canceled)"/>
    <s v="This website will serve as an interface to change lives and have a community routing for your success!"/>
    <n v="5000"/>
    <n v="0"/>
    <x v="1"/>
    <x v="0"/>
    <s v="USD"/>
    <n v="1436729504"/>
    <n v="1434137504"/>
    <b v="0"/>
    <n v="0"/>
    <b v="0"/>
    <s v="technology/web"/>
    <n v="0"/>
    <s v="0 USD"/>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0 USD"/>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s v="300 USD"/>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s v="1 CAD"/>
    <x v="2"/>
    <x v="7"/>
  </r>
  <r>
    <n v="2345"/>
    <s v="Social Media Website (Canceled)"/>
    <s v="My team and I are creating a social media website for pet lovers across the world! Fashion, animal shows, adoptions, and more."/>
    <n v="3000"/>
    <n v="0"/>
    <x v="1"/>
    <x v="0"/>
    <s v="USD"/>
    <n v="1427845140"/>
    <n v="1424822556"/>
    <b v="0"/>
    <n v="0"/>
    <b v="0"/>
    <s v="technology/web"/>
    <n v="0"/>
    <s v="0 USD"/>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s v="13 USD"/>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s v="15 USD"/>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s v="54 USD"/>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0 SEK"/>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s v="0 EUR"/>
    <x v="2"/>
    <x v="7"/>
  </r>
  <r>
    <n v="2351"/>
    <s v="NZ Auction site.  No listing or success fees. Only $2 p/m"/>
    <s v="Donate $30 or more and receive a free selfie stick."/>
    <n v="18900"/>
    <n v="108"/>
    <x v="1"/>
    <x v="4"/>
    <s v="NZD"/>
    <n v="1430360739"/>
    <n v="1427768739"/>
    <b v="0"/>
    <n v="7"/>
    <b v="0"/>
    <s v="technology/web"/>
    <n v="5.7142857142857143E-3"/>
    <s v="15 NZD"/>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0 USD"/>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0 USD"/>
    <x v="2"/>
    <x v="7"/>
  </r>
  <r>
    <n v="2354"/>
    <s v="Dissertation (Canceled)"/>
    <s v="Almost done with doctorate degree but need funding of $35,000 to complete research of project."/>
    <n v="35000"/>
    <n v="25"/>
    <x v="1"/>
    <x v="0"/>
    <s v="USD"/>
    <n v="1420910460"/>
    <n v="1415726460"/>
    <b v="0"/>
    <n v="1"/>
    <b v="0"/>
    <s v="technology/web"/>
    <n v="7.1428571428571429E-4"/>
    <s v="25 USD"/>
    <x v="2"/>
    <x v="7"/>
  </r>
  <r>
    <n v="2355"/>
    <s v="PriceItUpPlease (Canceled)"/>
    <s v="PriceItUpPlease will be an easy to use website that estimates the amount of your startup costs for that great idea you have!"/>
    <n v="8000"/>
    <n v="55"/>
    <x v="1"/>
    <x v="2"/>
    <s v="AUD"/>
    <n v="1430604136"/>
    <n v="1428012136"/>
    <b v="0"/>
    <n v="2"/>
    <b v="0"/>
    <s v="technology/web"/>
    <n v="6.875E-3"/>
    <s v="28 AUD"/>
    <x v="2"/>
    <x v="7"/>
  </r>
  <r>
    <n v="2356"/>
    <s v="HardstyleUnited.com (Canceled)"/>
    <s v="HardstyleUnited.com The Global Hardstyle community. Your Hardstyle community."/>
    <n v="10000"/>
    <n v="0"/>
    <x v="1"/>
    <x v="9"/>
    <s v="EUR"/>
    <n v="1433530104"/>
    <n v="1430938104"/>
    <b v="0"/>
    <n v="0"/>
    <b v="0"/>
    <s v="technology/web"/>
    <n v="0"/>
    <s v="0 EUR"/>
    <x v="2"/>
    <x v="7"/>
  </r>
  <r>
    <n v="2357"/>
    <s v="Online therapist directory - Click For Therapy (Canceled)"/>
    <s v="Click For Therapy is a website that was created to connect consumers and therapists across the UK."/>
    <n v="27000"/>
    <n v="0"/>
    <x v="1"/>
    <x v="1"/>
    <s v="GBP"/>
    <n v="1445093578"/>
    <n v="1442501578"/>
    <b v="0"/>
    <n v="0"/>
    <b v="0"/>
    <s v="technology/web"/>
    <n v="0"/>
    <s v="0 GBP"/>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s v="0 GBP"/>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s v="367 USD"/>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s v="2 CAD"/>
    <x v="2"/>
    <x v="7"/>
  </r>
  <r>
    <n v="2361"/>
    <s v="Lemme Grab it (Canceled)"/>
    <s v="A website for email/sms alerts of your personal selection, comparison of prices,consolidated database, best deals around for clothing."/>
    <n v="200"/>
    <n v="0"/>
    <x v="1"/>
    <x v="5"/>
    <s v="CAD"/>
    <n v="1462053600"/>
    <n v="1459975008"/>
    <b v="0"/>
    <n v="0"/>
    <b v="0"/>
    <s v="technology/web"/>
    <n v="0"/>
    <s v="0 CAD"/>
    <x v="2"/>
    <x v="7"/>
  </r>
  <r>
    <n v="2362"/>
    <s v="Help CRB obtain 501(c)(3) status! (Canceled)"/>
    <s v="The Columbus Ruby Brigade has brought monthly ruby goodness and camaraderie to all participants."/>
    <n v="420"/>
    <n v="120"/>
    <x v="1"/>
    <x v="0"/>
    <s v="USD"/>
    <n v="1418315470"/>
    <n v="1415723470"/>
    <b v="0"/>
    <n v="2"/>
    <b v="0"/>
    <s v="technology/web"/>
    <n v="0.2857142857142857"/>
    <s v="60 USD"/>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0 USD"/>
    <x v="2"/>
    <x v="7"/>
  </r>
  <r>
    <n v="2364"/>
    <s v="Minecraft Server and Website Help (Name: Forge Realms)"/>
    <s v="Making a Minecraft server and Website and I need your help to fund it. Thanks in Advance!"/>
    <n v="128"/>
    <n v="0"/>
    <x v="1"/>
    <x v="0"/>
    <s v="USD"/>
    <n v="1445898356"/>
    <n v="1441146356"/>
    <b v="0"/>
    <n v="0"/>
    <b v="0"/>
    <s v="technology/web"/>
    <n v="0"/>
    <s v="0 USD"/>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s v="0 EUR"/>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s v="97 GBP"/>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s v="48 USD"/>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s v="50 USD"/>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0 USD"/>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s v="21 USD"/>
    <x v="2"/>
    <x v="7"/>
  </r>
  <r>
    <n v="2371"/>
    <s v="ProjectPetal.com (Canceled)"/>
    <s v="ProjectPetal.com is an all in one website for all Makers to share projects and ideas. A Facebook(R) Twitter(R) &amp; Github(R) all in one."/>
    <n v="2000"/>
    <n v="0"/>
    <x v="1"/>
    <x v="0"/>
    <s v="USD"/>
    <n v="1435257596"/>
    <n v="1432665596"/>
    <b v="0"/>
    <n v="0"/>
    <b v="0"/>
    <s v="technology/web"/>
    <n v="0"/>
    <s v="0 USD"/>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s v="30 AUD"/>
    <x v="2"/>
    <x v="7"/>
  </r>
  <r>
    <n v="2373"/>
    <s v="Cykelauktion.com (Canceled)"/>
    <s v="We want to create a safe marketplace for buying and selling bicycles."/>
    <n v="850000"/>
    <n v="50"/>
    <x v="1"/>
    <x v="11"/>
    <s v="SEK"/>
    <n v="1440863624"/>
    <n v="1438271624"/>
    <b v="0"/>
    <n v="1"/>
    <b v="0"/>
    <s v="technology/web"/>
    <n v="5.8823529411764708E-5"/>
    <s v="50 SEK"/>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s v="10 USD"/>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0 USD"/>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s v="82 USD"/>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s v="0 CAD"/>
    <x v="2"/>
    <x v="7"/>
  </r>
  <r>
    <n v="2378"/>
    <s v="KEEPUP INC (Canceled)"/>
    <s v="KEEPUP allows you to extend your social circle by introducing you to new people via your friends."/>
    <n v="110000"/>
    <n v="0"/>
    <x v="1"/>
    <x v="0"/>
    <s v="USD"/>
    <n v="1440548330"/>
    <n v="1438042730"/>
    <b v="0"/>
    <n v="0"/>
    <b v="0"/>
    <s v="technology/web"/>
    <n v="0"/>
    <s v="0 USD"/>
    <x v="2"/>
    <x v="7"/>
  </r>
  <r>
    <n v="2379"/>
    <s v="SelectCooks.com (Canceled)"/>
    <s v="Selectcooks.com is a community marketplace for people to list, find and hire chefs."/>
    <n v="30000"/>
    <n v="0"/>
    <x v="1"/>
    <x v="0"/>
    <s v="USD"/>
    <n v="1444004616"/>
    <n v="1440116616"/>
    <b v="0"/>
    <n v="0"/>
    <b v="0"/>
    <s v="technology/web"/>
    <n v="0"/>
    <s v="0 USD"/>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s v="18 USD"/>
    <x v="2"/>
    <x v="7"/>
  </r>
  <r>
    <n v="2381"/>
    <s v="Cannabis Connection (Canceled)"/>
    <s v="Social Media Platform for the Marijuana Industry to create professionalism and a stable lasting market."/>
    <n v="86350"/>
    <n v="1571"/>
    <x v="1"/>
    <x v="0"/>
    <s v="USD"/>
    <n v="1428704848"/>
    <n v="1426112848"/>
    <b v="0"/>
    <n v="7"/>
    <b v="0"/>
    <s v="technology/web"/>
    <n v="1.8193398957730169E-2"/>
    <s v="224 USD"/>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s v="38 USD"/>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s v="145 NZD"/>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s v="1 USD"/>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s v="113 USD"/>
    <x v="2"/>
    <x v="7"/>
  </r>
  <r>
    <n v="2386"/>
    <s v="Realjobmatch.com (Canceled)"/>
    <s v="Realjobmatch is not just a job search site but a matching site , matching the right jobseekers with the best jobs."/>
    <n v="30000"/>
    <n v="0"/>
    <x v="1"/>
    <x v="5"/>
    <s v="CAD"/>
    <n v="1420920424"/>
    <n v="1415736424"/>
    <b v="0"/>
    <n v="0"/>
    <b v="0"/>
    <s v="technology/web"/>
    <n v="0"/>
    <s v="0 CAD"/>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s v="342 USD"/>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s v="58 USD"/>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s v="30 EUR"/>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0 AUD"/>
    <x v="2"/>
    <x v="7"/>
  </r>
  <r>
    <n v="2391"/>
    <s v="oToBOTS.com - Freedom from high cost auto repairs (Canceled)"/>
    <s v="Using the power of internet to help people save hundreds in car repair."/>
    <n v="20000"/>
    <n v="25"/>
    <x v="1"/>
    <x v="0"/>
    <s v="USD"/>
    <n v="1427825044"/>
    <n v="1425236644"/>
    <b v="0"/>
    <n v="1"/>
    <b v="0"/>
    <s v="technology/web"/>
    <n v="1.25E-3"/>
    <s v="25 USD"/>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0 USD"/>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s v="50 USD"/>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s v="2 EUR"/>
    <x v="2"/>
    <x v="7"/>
  </r>
  <r>
    <n v="2395"/>
    <s v="VENT it out (Canceled)"/>
    <s v="I am making a social website where people can anonymously or openly vent, All walks of life all over the world"/>
    <n v="33000"/>
    <n v="0"/>
    <x v="1"/>
    <x v="0"/>
    <s v="USD"/>
    <n v="1484038620"/>
    <n v="1481597687"/>
    <b v="0"/>
    <n v="0"/>
    <b v="0"/>
    <s v="technology/web"/>
    <n v="0"/>
    <s v="0 USD"/>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s v="10 CHF"/>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0 USD"/>
    <x v="2"/>
    <x v="7"/>
  </r>
  <r>
    <n v="2398"/>
    <s v="Roekee.com (Canceled)"/>
    <s v="The internets new search engine. Looking for funding to develop our backend web indexing software with an emphasis on automation."/>
    <n v="4000"/>
    <n v="0"/>
    <x v="1"/>
    <x v="0"/>
    <s v="USD"/>
    <n v="1435874384"/>
    <n v="1433282384"/>
    <b v="0"/>
    <n v="0"/>
    <b v="0"/>
    <s v="technology/web"/>
    <n v="0"/>
    <s v="0 USD"/>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s v="0 SEK"/>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s v="0 AUD"/>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s v="22 USD"/>
    <x v="7"/>
    <x v="19"/>
  </r>
  <r>
    <n v="2402"/>
    <s v="Cupcake Truck Unite"/>
    <s v="Small town, delicious treats, and a mobile truck"/>
    <n v="12000"/>
    <n v="52"/>
    <x v="2"/>
    <x v="0"/>
    <s v="USD"/>
    <n v="1431533931"/>
    <n v="1428941931"/>
    <b v="0"/>
    <n v="1"/>
    <b v="0"/>
    <s v="food/food trucks"/>
    <n v="4.3333333333333331E-3"/>
    <s v="52 USD"/>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s v="17 GBP"/>
    <x v="7"/>
    <x v="19"/>
  </r>
  <r>
    <n v="2404"/>
    <s v="Square Donuts Truck"/>
    <s v="We would love another Donut Food Truck for your famous Square Donuts.  We have one successful truck and retail store open already!"/>
    <n v="15000"/>
    <n v="0"/>
    <x v="2"/>
    <x v="0"/>
    <s v="USD"/>
    <n v="1451782607"/>
    <n v="1449190607"/>
    <b v="0"/>
    <n v="0"/>
    <b v="0"/>
    <s v="food/food trucks"/>
    <n v="0"/>
    <s v="0 USD"/>
    <x v="7"/>
    <x v="19"/>
  </r>
  <r>
    <n v="2405"/>
    <s v="JoyShtick Food Truck"/>
    <s v="We are the first gaming-themed food truck, bringing gourmet pub fare to the Jacksonville area."/>
    <n v="5000"/>
    <n v="1126"/>
    <x v="2"/>
    <x v="0"/>
    <s v="USD"/>
    <n v="1472911375"/>
    <n v="1471096975"/>
    <b v="0"/>
    <n v="20"/>
    <b v="0"/>
    <s v="food/food trucks"/>
    <n v="0.22520000000000001"/>
    <s v="56 USD"/>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s v="84 USD"/>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s v="168 USD"/>
    <x v="7"/>
    <x v="19"/>
  </r>
  <r>
    <n v="2408"/>
    <s v="Sabroso On Wheels"/>
    <s v="A US Army Vet trying to get a Peruvian food truck going! Really good Peruvian food now mobile!"/>
    <n v="15000"/>
    <n v="30"/>
    <x v="2"/>
    <x v="0"/>
    <s v="USD"/>
    <n v="1415247757"/>
    <n v="1412652157"/>
    <b v="0"/>
    <n v="2"/>
    <b v="0"/>
    <s v="food/food trucks"/>
    <n v="2E-3"/>
    <s v="15 USD"/>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s v="77 USD"/>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s v="0 AUD"/>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s v="50 USD"/>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0 EUR"/>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s v="8 USD"/>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s v="35 USD"/>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s v="56 USD"/>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s v="5 USD"/>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0 USD"/>
    <x v="7"/>
    <x v="19"/>
  </r>
  <r>
    <n v="2418"/>
    <s v="Mexican food truck"/>
    <s v="I want to start my food truck business."/>
    <n v="25000"/>
    <n v="5"/>
    <x v="2"/>
    <x v="0"/>
    <s v="USD"/>
    <n v="1427225644"/>
    <n v="1422045244"/>
    <b v="0"/>
    <n v="5"/>
    <b v="0"/>
    <s v="food/food trucks"/>
    <n v="2.0000000000000001E-4"/>
    <s v="1 USD"/>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0 USD"/>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s v="69 USD"/>
    <x v="7"/>
    <x v="19"/>
  </r>
  <r>
    <n v="2421"/>
    <s v="hot dog cart"/>
    <s v="help me start Merrill's first hot dog cart in this empty lot"/>
    <n v="6000"/>
    <n v="1"/>
    <x v="2"/>
    <x v="0"/>
    <s v="USD"/>
    <n v="1424536196"/>
    <n v="1421944196"/>
    <b v="0"/>
    <n v="1"/>
    <b v="0"/>
    <s v="food/food trucks"/>
    <n v="1.6666666666666666E-4"/>
    <s v="1 USD"/>
    <x v="7"/>
    <x v="19"/>
  </r>
  <r>
    <n v="2422"/>
    <s v="Help starting a family owned food truck"/>
    <s v="Family owned business serving BBQ and seafood to the public"/>
    <n v="500"/>
    <n v="1"/>
    <x v="2"/>
    <x v="0"/>
    <s v="USD"/>
    <n v="1426091036"/>
    <n v="1423502636"/>
    <b v="0"/>
    <n v="1"/>
    <b v="0"/>
    <s v="food/food trucks"/>
    <n v="2E-3"/>
    <s v="1 USD"/>
    <x v="7"/>
    <x v="19"/>
  </r>
  <r>
    <n v="2423"/>
    <s v="FBTR BBQ"/>
    <s v="FBTR is a Texas-style, North Carolina based, homemade BBQ company looking to bring good meat to the masses."/>
    <n v="60000"/>
    <n v="8"/>
    <x v="2"/>
    <x v="0"/>
    <s v="USD"/>
    <n v="1420044890"/>
    <n v="1417452890"/>
    <b v="0"/>
    <n v="1"/>
    <b v="0"/>
    <s v="food/food trucks"/>
    <n v="1.3333333333333334E-4"/>
    <s v="8 USD"/>
    <x v="7"/>
    <x v="19"/>
  </r>
  <r>
    <n v="2424"/>
    <s v="Lily and Memphs"/>
    <s v="Great and creative food from the heart in the form of a sweet food truck!"/>
    <n v="25000"/>
    <n v="310"/>
    <x v="2"/>
    <x v="0"/>
    <s v="USD"/>
    <n v="1414445108"/>
    <n v="1411853108"/>
    <b v="0"/>
    <n v="9"/>
    <b v="0"/>
    <s v="food/food trucks"/>
    <n v="1.24E-2"/>
    <s v="34 USD"/>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s v="1 USD"/>
    <x v="7"/>
    <x v="19"/>
  </r>
  <r>
    <n v="2426"/>
    <s v="The Low-Calorie Food Truck"/>
    <s v="Aspiring to create a food truck with many delicious low calorie meals to encourage healthy eating while enjoying every bite."/>
    <n v="20000"/>
    <n v="0"/>
    <x v="2"/>
    <x v="0"/>
    <s v="USD"/>
    <n v="1439006692"/>
    <n v="1433822692"/>
    <b v="0"/>
    <n v="0"/>
    <b v="0"/>
    <s v="food/food trucks"/>
    <n v="0"/>
    <s v="0 USD"/>
    <x v="7"/>
    <x v="19"/>
  </r>
  <r>
    <n v="2427"/>
    <s v="Wraps in a snap. Fast lunch with a gourmet punch!"/>
    <s v="Fast and simple lunches for those on the go.  All (lunch) deals $10 or less."/>
    <n v="50000"/>
    <n v="1"/>
    <x v="2"/>
    <x v="0"/>
    <s v="USD"/>
    <n v="1458715133"/>
    <n v="1455262733"/>
    <b v="0"/>
    <n v="1"/>
    <b v="0"/>
    <s v="food/food trucks"/>
    <n v="2.0000000000000002E-5"/>
    <s v="1 USD"/>
    <x v="7"/>
    <x v="19"/>
  </r>
  <r>
    <n v="2428"/>
    <s v="Premium Burgers"/>
    <s v="From Moo 2 You! We want to offer premium burgers to a taco flooded environment."/>
    <n v="35000"/>
    <n v="1"/>
    <x v="2"/>
    <x v="0"/>
    <s v="USD"/>
    <n v="1426182551"/>
    <n v="1423594151"/>
    <b v="0"/>
    <n v="1"/>
    <b v="0"/>
    <s v="food/food trucks"/>
    <n v="2.8571428571428571E-5"/>
    <s v="1 USD"/>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s v="501 NOK"/>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s v="11 USD"/>
    <x v="7"/>
    <x v="19"/>
  </r>
  <r>
    <n v="2431"/>
    <s v="Murphy's good eatin'"/>
    <s v="Go to Colorado and run a food truck with homemade food of all kinds."/>
    <n v="100000"/>
    <n v="2"/>
    <x v="2"/>
    <x v="0"/>
    <s v="USD"/>
    <n v="1467080613"/>
    <n v="1461896613"/>
    <b v="0"/>
    <n v="2"/>
    <b v="0"/>
    <s v="food/food trucks"/>
    <n v="2.0000000000000002E-5"/>
    <s v="1 USD"/>
    <x v="7"/>
    <x v="19"/>
  </r>
  <r>
    <n v="2432"/>
    <s v="funding for bbq trailer"/>
    <s v="Looking to start competition cooking and need start-up help.  Offering brisket tasting to all contributors."/>
    <n v="14000"/>
    <n v="2"/>
    <x v="2"/>
    <x v="0"/>
    <s v="USD"/>
    <n v="1425791697"/>
    <n v="1423199697"/>
    <b v="0"/>
    <n v="2"/>
    <b v="0"/>
    <s v="food/food trucks"/>
    <n v="1.4285714285714287E-4"/>
    <s v="1 USD"/>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s v="0 USD"/>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s v="13 USD"/>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s v="306 SEK"/>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s v="23 CAD"/>
    <x v="7"/>
    <x v="19"/>
  </r>
  <r>
    <n v="2437"/>
    <s v="Cuppa Gumbos"/>
    <s v="Homemade Gumbo, Stews and Curry to be served hot and fresh everyday at any festival or concert we can attend."/>
    <n v="8000"/>
    <n v="0"/>
    <x v="2"/>
    <x v="0"/>
    <s v="USD"/>
    <n v="1426615200"/>
    <n v="1422400188"/>
    <b v="0"/>
    <n v="0"/>
    <b v="0"/>
    <s v="food/food trucks"/>
    <n v="0"/>
    <s v="0 USD"/>
    <x v="7"/>
    <x v="19"/>
  </r>
  <r>
    <n v="2438"/>
    <s v="FOOD|Art"/>
    <s v="I'm starting a catering and food truck business of southern comfort food. My FOOD is my Art!  _x000a_Thanks for you help!"/>
    <n v="15000"/>
    <n v="50"/>
    <x v="2"/>
    <x v="0"/>
    <s v="USD"/>
    <n v="1449529062"/>
    <n v="1444341462"/>
    <b v="0"/>
    <n v="1"/>
    <b v="0"/>
    <s v="food/food trucks"/>
    <n v="3.3333333333333335E-3"/>
    <s v="50 USD"/>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0 USD"/>
    <x v="7"/>
    <x v="19"/>
  </r>
  <r>
    <n v="2440"/>
    <s v="The first green Food Truck in Phnom Penh"/>
    <s v="Starting a entire clean energy food truck and set a new standard for Cambodia"/>
    <n v="5000"/>
    <n v="10"/>
    <x v="2"/>
    <x v="18"/>
    <s v="EUR"/>
    <n v="1455399313"/>
    <n v="1452807313"/>
    <b v="0"/>
    <n v="2"/>
    <b v="0"/>
    <s v="food/food trucks"/>
    <n v="2E-3"/>
    <s v="5 EUR"/>
    <x v="7"/>
    <x v="19"/>
  </r>
  <r>
    <n v="2441"/>
    <s v="Bring Alchemy Pops to the People!"/>
    <s v="YOU can help Alchemy Pops POP up on a street near you!"/>
    <n v="7500"/>
    <n v="8091"/>
    <x v="0"/>
    <x v="0"/>
    <s v="USD"/>
    <n v="1437627540"/>
    <n v="1435806054"/>
    <b v="0"/>
    <n v="109"/>
    <b v="1"/>
    <s v="food/small batch"/>
    <n v="1.0788"/>
    <s v="74 USD"/>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s v="81 USD"/>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s v="130 USD"/>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s v="53 USD"/>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s v="75 USD"/>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s v="76 USD"/>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s v="32 USD"/>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s v="48 USD"/>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s v="90 USD"/>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s v="149 USD"/>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s v="62 USD"/>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s v="53 USD"/>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s v="69 USD"/>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s v="272 USD"/>
    <x v="7"/>
    <x v="33"/>
  </r>
  <r>
    <n v="2455"/>
    <s v="Yo Mama's Sauces &amp; Rubs"/>
    <s v="Mama wants everyone to try her secret recipes for sauces and rubs. She uses only the freshest ingredients for them."/>
    <n v="300"/>
    <n v="546"/>
    <x v="0"/>
    <x v="0"/>
    <s v="USD"/>
    <n v="1461177950"/>
    <n v="1458758750"/>
    <b v="0"/>
    <n v="16"/>
    <b v="1"/>
    <s v="food/small batch"/>
    <n v="1.82"/>
    <s v="34 USD"/>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s v="40 USD"/>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s v="190 USD"/>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s v="69 USD"/>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s v="109 USD"/>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s v="126 USD"/>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s v="91 USD"/>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s v="29 USD"/>
    <x v="4"/>
    <x v="14"/>
  </r>
  <r>
    <n v="2463"/>
    <s v="Emma Ate the Lion &quot;Songs Two Count Too&quot;"/>
    <s v="Emma Ate The Lion's debut full length album"/>
    <n v="2000"/>
    <n v="2325"/>
    <x v="0"/>
    <x v="0"/>
    <s v="USD"/>
    <n v="1366138800"/>
    <n v="1362710425"/>
    <b v="0"/>
    <n v="75"/>
    <b v="1"/>
    <s v="music/indie rock"/>
    <n v="1.1625000000000001"/>
    <s v="31 USD"/>
    <x v="4"/>
    <x v="14"/>
  </r>
  <r>
    <n v="2464"/>
    <s v="The Enemy Feathers NEW EP"/>
    <s v="The Enemy Feathers are passing the proverbial hat to see if we can raise enough money to complete Our NEW EP"/>
    <n v="2000"/>
    <n v="2222"/>
    <x v="0"/>
    <x v="5"/>
    <s v="CAD"/>
    <n v="1443641340"/>
    <n v="1441143397"/>
    <b v="0"/>
    <n v="43"/>
    <b v="1"/>
    <s v="music/indie rock"/>
    <n v="1.111"/>
    <s v="52 CAD"/>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s v="26 USD"/>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s v="48 USD"/>
    <x v="4"/>
    <x v="14"/>
  </r>
  <r>
    <n v="2467"/>
    <s v="Nature Boy Explorer EP"/>
    <s v="We've finished our first EP and we're taking it on the road in three weeks! Help us fund manufacturing?"/>
    <n v="1000"/>
    <n v="1185"/>
    <x v="0"/>
    <x v="0"/>
    <s v="USD"/>
    <n v="1336669200"/>
    <n v="1335473931"/>
    <b v="0"/>
    <n v="43"/>
    <b v="1"/>
    <s v="music/indie rock"/>
    <n v="1.1850000000000001"/>
    <s v="28 USD"/>
    <x v="4"/>
    <x v="14"/>
  </r>
  <r>
    <n v="2468"/>
    <s v="New &quot;Jesse Denaro&quot; Album!"/>
    <s v="Please donate, support &amp; share this project so that I may be able to record my new EP this fall!"/>
    <n v="2000"/>
    <n v="2144.34"/>
    <x v="0"/>
    <x v="0"/>
    <s v="USD"/>
    <n v="1351400400"/>
    <n v="1348285321"/>
    <b v="0"/>
    <n v="58"/>
    <b v="1"/>
    <s v="music/indie rock"/>
    <n v="1.0721700000000001"/>
    <s v="37 USD"/>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s v="29 USD"/>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s v="29 USD"/>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s v="38 USD"/>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s v="98 USD"/>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s v="43 USD"/>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s v="132 USD"/>
    <x v="4"/>
    <x v="14"/>
  </r>
  <r>
    <n v="2475"/>
    <s v="BRANDTSON - &quot;Send Us A Signal&quot; Vinyl LP"/>
    <s v="Help BRANDTSON and DREAMOVERrecords press their 2004 record, &quot;Send Us A Signal&quot;."/>
    <n v="2500"/>
    <n v="2618"/>
    <x v="0"/>
    <x v="0"/>
    <s v="USD"/>
    <n v="1278799200"/>
    <n v="1273647255"/>
    <b v="0"/>
    <n v="81"/>
    <b v="1"/>
    <s v="music/indie rock"/>
    <n v="1.0471999999999999"/>
    <s v="32 USD"/>
    <x v="4"/>
    <x v="14"/>
  </r>
  <r>
    <n v="2476"/>
    <s v="Arts &amp; Crafts"/>
    <s v="Eleven songs, the accumulation of several memorable occurrences in a sleepy town; stories of fiction &amp; fact."/>
    <n v="3200"/>
    <n v="3360.72"/>
    <x v="0"/>
    <x v="0"/>
    <s v="USD"/>
    <n v="1415004770"/>
    <n v="1412149970"/>
    <b v="0"/>
    <n v="55"/>
    <b v="1"/>
    <s v="music/indie rock"/>
    <n v="1.050225"/>
    <s v="61 USD"/>
    <x v="4"/>
    <x v="14"/>
  </r>
  <r>
    <n v="2477"/>
    <s v="Debut Album"/>
    <s v="Releasing my first album in August, and I need your help in order to get it done!"/>
    <n v="750"/>
    <n v="1285"/>
    <x v="0"/>
    <x v="0"/>
    <s v="USD"/>
    <n v="1344789345"/>
    <n v="1340901345"/>
    <b v="0"/>
    <n v="41"/>
    <b v="1"/>
    <s v="music/indie rock"/>
    <n v="1.7133333333333334"/>
    <s v="31 USD"/>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s v="129 USD"/>
    <x v="4"/>
    <x v="14"/>
  </r>
  <r>
    <n v="2479"/>
    <s v="FUEL FAKE NATIVES"/>
    <s v="Fake Natives is headed on tour this summer. Help them fill their tank with fossil fuels."/>
    <n v="300"/>
    <n v="400.33"/>
    <x v="0"/>
    <x v="0"/>
    <s v="USD"/>
    <n v="1343440800"/>
    <n v="1342545994"/>
    <b v="0"/>
    <n v="16"/>
    <b v="1"/>
    <s v="music/indie rock"/>
    <n v="1.3344333333333334"/>
    <s v="25 USD"/>
    <x v="4"/>
    <x v="14"/>
  </r>
  <r>
    <n v="2480"/>
    <s v="Either, Either EP"/>
    <s v="We are a band from Long Beach, Ca looking to record our first EP. Any little bit counts and your support would mean the world to us!"/>
    <n v="2000"/>
    <n v="2000"/>
    <x v="0"/>
    <x v="0"/>
    <s v="USD"/>
    <n v="1444516084"/>
    <n v="1439332084"/>
    <b v="0"/>
    <n v="8"/>
    <b v="1"/>
    <s v="music/indie rock"/>
    <n v="1"/>
    <s v="250 USD"/>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s v="48 USD"/>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s v="40 USD"/>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s v="66 USD"/>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s v="46 USD"/>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s v="50 USD"/>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s v="27 USD"/>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s v="39 USD"/>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s v="49 USD"/>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s v="62 USD"/>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s v="38 USD"/>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s v="52 USD"/>
    <x v="4"/>
    <x v="14"/>
  </r>
  <r>
    <n v="2492"/>
    <s v="SUPER NICE EP 2012"/>
    <s v="We're a band from Hawaii trying to produce our first EP and we need help!"/>
    <n v="600"/>
    <n v="750"/>
    <x v="0"/>
    <x v="0"/>
    <s v="USD"/>
    <n v="1339840740"/>
    <n v="1335397188"/>
    <b v="0"/>
    <n v="27"/>
    <b v="1"/>
    <s v="music/indie rock"/>
    <n v="1.25"/>
    <s v="28 USD"/>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s v="99 USD"/>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s v="39 USD"/>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s v="46 USD"/>
    <x v="4"/>
    <x v="14"/>
  </r>
  <r>
    <n v="2496"/>
    <s v="Lynn Haven - The First Album, &quot;Fair Weather Friends&quot;"/>
    <s v="Be a part of making the first Lynn Haven album, &quot;Fair Weather Friends.&quot;"/>
    <n v="6000"/>
    <n v="6000"/>
    <x v="0"/>
    <x v="0"/>
    <s v="USD"/>
    <n v="1364597692"/>
    <n v="1361577292"/>
    <b v="0"/>
    <n v="10"/>
    <b v="1"/>
    <s v="music/indie rock"/>
    <n v="1"/>
    <s v="600 USD"/>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s v="81 USD"/>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s v="53 USD"/>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s v="48 USD"/>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s v="23 USD"/>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s v="40 CAD"/>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s v="17 USD"/>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s v="0 USD"/>
    <x v="7"/>
    <x v="34"/>
  </r>
  <r>
    <n v="2504"/>
    <s v="Halal Restaurant and Internet Cafe"/>
    <s v="Halal Restaurant and Internet Cafe 20 percent of profits will go to building masjids."/>
    <n v="35000"/>
    <n v="0"/>
    <x v="2"/>
    <x v="0"/>
    <s v="USD"/>
    <n v="1416014534"/>
    <n v="1413418934"/>
    <b v="0"/>
    <n v="0"/>
    <b v="0"/>
    <s v="food/restaurants"/>
    <n v="0"/>
    <s v="0 USD"/>
    <x v="7"/>
    <x v="34"/>
  </r>
  <r>
    <n v="2505"/>
    <s v="PASTATUTION"/>
    <s v="PASTATUTION- The act or practice of engaging in Pasta Making for money.  _x000a__x000a_Help us get the Arcobaleno Pasta Extruder!"/>
    <n v="7000"/>
    <n v="0"/>
    <x v="2"/>
    <x v="0"/>
    <s v="USD"/>
    <n v="1426292416"/>
    <n v="1423704016"/>
    <b v="0"/>
    <n v="0"/>
    <b v="0"/>
    <s v="food/restaurants"/>
    <n v="0"/>
    <s v="0 USD"/>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s v="15 GBP"/>
    <x v="7"/>
    <x v="34"/>
  </r>
  <r>
    <n v="2507"/>
    <s v="Help Cafe Talavera get a New Kitchen!"/>
    <s v="Unique dishes for a unique city!."/>
    <n v="42850"/>
    <n v="0"/>
    <x v="2"/>
    <x v="0"/>
    <s v="USD"/>
    <n v="1431308704"/>
    <n v="1428716704"/>
    <b v="0"/>
    <n v="0"/>
    <b v="0"/>
    <s v="food/restaurants"/>
    <n v="0"/>
    <s v="0 USD"/>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0 USD"/>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s v="36 GBP"/>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s v="38 USD"/>
    <x v="7"/>
    <x v="34"/>
  </r>
  <r>
    <n v="2511"/>
    <s v="loluli's"/>
    <s v="Fresh Fast Food. A bbq ramen bar thats healthy, tasty and made to order right in front of your eyes....... From flame to bowl"/>
    <n v="100000"/>
    <n v="0"/>
    <x v="2"/>
    <x v="1"/>
    <s v="GBP"/>
    <n v="1454323413"/>
    <n v="1451731413"/>
    <b v="0"/>
    <n v="0"/>
    <b v="0"/>
    <s v="food/restaurants"/>
    <n v="0"/>
    <s v="0 GBP"/>
    <x v="7"/>
    <x v="34"/>
  </r>
  <r>
    <n v="2512"/>
    <s v="Somethin' Tasty"/>
    <s v="Somethin' Tasty is a unique coffee, pastry &amp; retail store. We consign from all local sources: pottery, glass &amp; art."/>
    <n v="1150"/>
    <n v="0"/>
    <x v="2"/>
    <x v="0"/>
    <s v="USD"/>
    <n v="1418504561"/>
    <n v="1417208561"/>
    <b v="0"/>
    <n v="0"/>
    <b v="0"/>
    <s v="food/restaurants"/>
    <n v="0"/>
    <s v="0 USD"/>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s v="0 EUR"/>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s v="53 USD"/>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s v="78 USD"/>
    <x v="7"/>
    <x v="34"/>
  </r>
  <r>
    <n v="2516"/>
    <s v="Morning Glory"/>
    <s v="Hi, everyone my name is Alex, and i want to create not just a cafe spot, but a place that gives everyone a nice warm homey feeling."/>
    <n v="22000"/>
    <n v="0"/>
    <x v="2"/>
    <x v="0"/>
    <s v="USD"/>
    <n v="1417279252"/>
    <n v="1414683652"/>
    <b v="0"/>
    <n v="0"/>
    <b v="0"/>
    <s v="food/restaurants"/>
    <n v="0"/>
    <s v="0 USD"/>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s v="54 CAD"/>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s v="0 USD"/>
    <x v="7"/>
    <x v="34"/>
  </r>
  <r>
    <n v="2519"/>
    <s v="Kelli's Kitchen"/>
    <s v="Better than your mom's, better than Cracker Barrel, only at Kelli's Kitchen (all from scratch)."/>
    <n v="150000"/>
    <n v="65"/>
    <x v="2"/>
    <x v="0"/>
    <s v="USD"/>
    <n v="1405741404"/>
    <n v="1403149404"/>
    <b v="0"/>
    <n v="4"/>
    <b v="0"/>
    <s v="food/restaurants"/>
    <n v="4.3333333333333331E-4"/>
    <s v="16 USD"/>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0 USD"/>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s v="104 USD"/>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s v="185 USD"/>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s v="54 USD"/>
    <x v="4"/>
    <x v="35"/>
  </r>
  <r>
    <n v="2524"/>
    <s v="Les Bostonades' First CD"/>
    <s v="We're bringing some of our favorite music from the past 10 years to disc for the first time ever."/>
    <n v="7500"/>
    <n v="7620"/>
    <x v="0"/>
    <x v="0"/>
    <s v="USD"/>
    <n v="1419136200"/>
    <n v="1416338557"/>
    <b v="0"/>
    <n v="43"/>
    <b v="1"/>
    <s v="music/classical music"/>
    <n v="1.016"/>
    <s v="177 USD"/>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s v="100 USD"/>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s v="137 USD"/>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s v="58 USD"/>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s v="53 GBP"/>
    <x v="4"/>
    <x v="35"/>
  </r>
  <r>
    <n v="2529"/>
    <s v="UrbanArias is DC's Contemporary Opera Company"/>
    <s v="Opera. Short. New."/>
    <n v="6000"/>
    <n v="6257"/>
    <x v="0"/>
    <x v="0"/>
    <s v="USD"/>
    <n v="1332636975"/>
    <n v="1328752575"/>
    <b v="0"/>
    <n v="76"/>
    <b v="1"/>
    <s v="music/classical music"/>
    <n v="1.0428333333333333"/>
    <s v="82 USD"/>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s v="135 USD"/>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s v="74 USD"/>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s v="84 USD"/>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s v="61 USD"/>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s v="150 USD"/>
    <x v="4"/>
    <x v="35"/>
  </r>
  <r>
    <n v="2535"/>
    <s v="Mark Hayes Requiem Recording"/>
    <s v="Mark Hayes: Requiem Recording"/>
    <n v="20000"/>
    <n v="20755"/>
    <x v="0"/>
    <x v="0"/>
    <s v="USD"/>
    <n v="1417463945"/>
    <n v="1414781945"/>
    <b v="0"/>
    <n v="78"/>
    <b v="1"/>
    <s v="music/classical music"/>
    <n v="1.03775"/>
    <s v="266 USD"/>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s v="7 USD"/>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s v="100 USD"/>
    <x v="4"/>
    <x v="35"/>
  </r>
  <r>
    <n v="2538"/>
    <s v="Me, Myself and Albinoni"/>
    <s v="I will record 2 of Tomaso Albinoni's concertos for 2 oboes playing both parts myself."/>
    <n v="18000"/>
    <n v="20343.169999999998"/>
    <x v="0"/>
    <x v="0"/>
    <s v="USD"/>
    <n v="1361681940"/>
    <n v="1359029661"/>
    <b v="0"/>
    <n v="185"/>
    <b v="1"/>
    <s v="music/classical music"/>
    <n v="1.130176111111111"/>
    <s v="110 USD"/>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s v="170 USD"/>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s v="96 USD"/>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s v="59 GBP"/>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s v="56 USD"/>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s v="30 USD"/>
    <x v="4"/>
    <x v="35"/>
  </r>
  <r>
    <n v="2544"/>
    <s v="Singing City Children's Choir"/>
    <s v="Bringing choral music and performance opportunities to under-served youth in West Philadelphia"/>
    <n v="5000"/>
    <n v="5041"/>
    <x v="0"/>
    <x v="0"/>
    <s v="USD"/>
    <n v="1341750569"/>
    <n v="1339158569"/>
    <b v="0"/>
    <n v="57"/>
    <b v="1"/>
    <s v="music/classical music"/>
    <n v="1.0082"/>
    <s v="88 USD"/>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s v="64 USD"/>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s v="60 USD"/>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s v="49 USD"/>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s v="165 EUR"/>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s v="44 GBP"/>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s v="44 USD"/>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s v="67 USD"/>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s v="178 USD"/>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s v="39 USD"/>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s v="55 USD"/>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s v="61 USD"/>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s v="23 USD"/>
    <x v="4"/>
    <x v="35"/>
  </r>
  <r>
    <n v="2557"/>
    <s v="European Tour"/>
    <s v="Raising money for our concert tour of Switzerland and Germany in June/July 2014"/>
    <n v="900"/>
    <n v="1066"/>
    <x v="0"/>
    <x v="1"/>
    <s v="GBP"/>
    <n v="1400176386"/>
    <n v="1397584386"/>
    <b v="0"/>
    <n v="36"/>
    <b v="1"/>
    <s v="music/classical music"/>
    <n v="1.1844444444444444"/>
    <s v="30 GBP"/>
    <x v="4"/>
    <x v="35"/>
  </r>
  <r>
    <n v="2558"/>
    <s v="Hopkins Sinfonia 2015 Season"/>
    <s v="The Hopkins Sinfonia is looking for your support to run our 2015 Season made up of five concerts."/>
    <n v="1250"/>
    <n v="1361"/>
    <x v="0"/>
    <x v="2"/>
    <s v="AUD"/>
    <n v="1430488740"/>
    <n v="1427747906"/>
    <b v="0"/>
    <n v="18"/>
    <b v="1"/>
    <s v="music/classical music"/>
    <n v="1.0888"/>
    <s v="76 AUD"/>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s v="36 USD"/>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s v="143 GBP"/>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s v="0 CAD"/>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s v="25 EUR"/>
    <x v="7"/>
    <x v="19"/>
  </r>
  <r>
    <n v="2563"/>
    <s v="Phoenix Pearl Boba Tea Truck (Canceled)"/>
    <s v="Michigan based bubble tea and specialty ice cream food truck"/>
    <n v="20000"/>
    <n v="0"/>
    <x v="1"/>
    <x v="0"/>
    <s v="USD"/>
    <n v="1438226451"/>
    <n v="1433042451"/>
    <b v="0"/>
    <n v="0"/>
    <b v="0"/>
    <s v="food/food trucks"/>
    <n v="0"/>
    <s v="0 USD"/>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s v="0 CAD"/>
    <x v="7"/>
    <x v="19"/>
  </r>
  <r>
    <n v="2565"/>
    <s v="The Sketchy Pelican (Canceled)"/>
    <s v="The Sketchy Pelican. Is my vision to bring raw, honest, soulful, creative, thoght provoking cuisine to food truck form"/>
    <n v="10000"/>
    <n v="100"/>
    <x v="1"/>
    <x v="0"/>
    <s v="USD"/>
    <n v="1462827000"/>
    <n v="1457710589"/>
    <b v="0"/>
    <n v="1"/>
    <b v="0"/>
    <s v="food/food trucks"/>
    <n v="0.01"/>
    <s v="100 USD"/>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s v="0 USD"/>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s v="60 USD"/>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s v="50 GBP"/>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s v="73 USD"/>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s v="30 USD"/>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s v="63 AUD"/>
    <x v="7"/>
    <x v="19"/>
  </r>
  <r>
    <n v="2572"/>
    <s v="A Dream of Naughty Nachos (Canceled)"/>
    <s v="Mesquite smoked brisket nachos, food truck style, with homemade salsa to make your taste buds dance."/>
    <n v="30000"/>
    <n v="0"/>
    <x v="1"/>
    <x v="0"/>
    <s v="USD"/>
    <n v="1428893517"/>
    <n v="1426301517"/>
    <b v="0"/>
    <n v="0"/>
    <b v="0"/>
    <s v="food/food trucks"/>
    <n v="0"/>
    <s v="0 USD"/>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0 USD"/>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0 USD"/>
    <x v="7"/>
    <x v="19"/>
  </r>
  <r>
    <n v="2575"/>
    <s v="Vdub dogs (Canceled)"/>
    <s v="Hello everyone, Iv'e decided to put my love for old Volkswagen buses and my love for cooking together! Support vdub dogs hot dog bus!"/>
    <n v="85000"/>
    <n v="0"/>
    <x v="1"/>
    <x v="0"/>
    <s v="USD"/>
    <n v="1421030194"/>
    <n v="1418438194"/>
    <b v="0"/>
    <n v="0"/>
    <b v="0"/>
    <s v="food/food trucks"/>
    <n v="0"/>
    <s v="0 USD"/>
    <x v="7"/>
    <x v="19"/>
  </r>
  <r>
    <n v="2576"/>
    <s v="2 Go Fast Food (Canceled)"/>
    <s v="A New Twist with an American and Philippine fast food Mobile Trailer."/>
    <n v="10000"/>
    <n v="0"/>
    <x v="1"/>
    <x v="0"/>
    <s v="USD"/>
    <n v="1428707647"/>
    <n v="1424823247"/>
    <b v="0"/>
    <n v="0"/>
    <b v="0"/>
    <s v="food/food trucks"/>
    <n v="0"/>
    <s v="0 USD"/>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s v="0 USD"/>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0 USD"/>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s v="23 USD"/>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s v="26 USD"/>
    <x v="7"/>
    <x v="19"/>
  </r>
  <r>
    <n v="2581"/>
    <s v="A Flying Sausage Food Truck"/>
    <s v="Creating a Food Truck to bring gourmet sausage sliders to Jacksonville, FL for breakfast, lunch, and special events."/>
    <n v="5000"/>
    <n v="530"/>
    <x v="2"/>
    <x v="0"/>
    <s v="USD"/>
    <n v="1447689898"/>
    <n v="1445094298"/>
    <b v="0"/>
    <n v="11"/>
    <b v="0"/>
    <s v="food/food trucks"/>
    <n v="0.106"/>
    <s v="48 USD"/>
    <x v="7"/>
    <x v="19"/>
  </r>
  <r>
    <n v="2582"/>
    <s v="Drunken Wings"/>
    <s v="The place where chicken meets liquor for the first time!"/>
    <n v="90000"/>
    <n v="1"/>
    <x v="2"/>
    <x v="0"/>
    <s v="USD"/>
    <n v="1477784634"/>
    <n v="1475192634"/>
    <b v="0"/>
    <n v="1"/>
    <b v="0"/>
    <s v="food/food trucks"/>
    <n v="1.1111111111111112E-5"/>
    <s v="1 USD"/>
    <x v="7"/>
    <x v="19"/>
  </r>
  <r>
    <n v="2583"/>
    <s v="Crazy Daisy Food Truck"/>
    <s v="Crazy Daisy will become the newest member of the food truck distributors in Kansas City, Missouri."/>
    <n v="1000"/>
    <n v="5"/>
    <x v="2"/>
    <x v="0"/>
    <s v="USD"/>
    <n v="1426526880"/>
    <n v="1421346480"/>
    <b v="0"/>
    <n v="5"/>
    <b v="0"/>
    <s v="food/food trucks"/>
    <n v="5.0000000000000001E-3"/>
    <s v="1 USD"/>
    <x v="7"/>
    <x v="19"/>
  </r>
  <r>
    <n v="2584"/>
    <s v="Culinary Arts Food Truck Style"/>
    <s v="Bringing quality food to the masses using local premium ingredients, but at a food truck price!"/>
    <n v="10000"/>
    <n v="0"/>
    <x v="2"/>
    <x v="0"/>
    <s v="USD"/>
    <n v="1434341369"/>
    <n v="1431749369"/>
    <b v="0"/>
    <n v="0"/>
    <b v="0"/>
    <s v="food/food trucks"/>
    <n v="0"/>
    <s v="0 USD"/>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s v="50 USD"/>
    <x v="7"/>
    <x v="19"/>
  </r>
  <r>
    <n v="2586"/>
    <s v="Inspire Healthy Eating"/>
    <s v="I would like to bring fresh salad and food to the streets of London at a reasonable price."/>
    <n v="3000"/>
    <n v="5"/>
    <x v="2"/>
    <x v="1"/>
    <s v="GBP"/>
    <n v="1451030136"/>
    <n v="1448438136"/>
    <b v="0"/>
    <n v="1"/>
    <b v="0"/>
    <s v="food/food trucks"/>
    <n v="1.6666666666666668E-3"/>
    <s v="5 GBP"/>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s v="203 USD"/>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s v="29 USD"/>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s v="5 DKK"/>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0 AUD"/>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s v="13 USD"/>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s v="50 USD"/>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s v="0 USD"/>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s v="1 USD"/>
    <x v="7"/>
    <x v="19"/>
  </r>
  <r>
    <n v="2595"/>
    <s v="Food Truck for Little Fox Bakery"/>
    <s v="Looking to put the best baked goods in Bowling Green on wheels"/>
    <n v="15000"/>
    <n v="1825"/>
    <x v="2"/>
    <x v="0"/>
    <s v="USD"/>
    <n v="1487915500"/>
    <n v="1485323500"/>
    <b v="0"/>
    <n v="19"/>
    <b v="0"/>
    <s v="food/food trucks"/>
    <n v="0.12166666666666667"/>
    <s v="96 USD"/>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s v="306 CAD"/>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s v="12 GBP"/>
    <x v="7"/>
    <x v="19"/>
  </r>
  <r>
    <n v="2598"/>
    <s v="Rovin' Okie's Fried Pies gourmet southern fried pies."/>
    <s v="I'm ready to make Tulsa happy and aware that love and kindness go hand in hand with good food!"/>
    <n v="3000"/>
    <n v="1170"/>
    <x v="2"/>
    <x v="0"/>
    <s v="USD"/>
    <n v="1443039001"/>
    <n v="1440447001"/>
    <b v="0"/>
    <n v="14"/>
    <b v="0"/>
    <s v="food/food trucks"/>
    <n v="0.39"/>
    <s v="84 USD"/>
    <x v="7"/>
    <x v="19"/>
  </r>
  <r>
    <n v="2599"/>
    <s v="Empty Ramekins Catering Group"/>
    <s v="The Empty Ramekins Catering Group is looking for your help to start up in Miami Florida!!!!"/>
    <n v="9041"/>
    <n v="90"/>
    <x v="2"/>
    <x v="0"/>
    <s v="USD"/>
    <n v="1407089147"/>
    <n v="1403201147"/>
    <b v="0"/>
    <n v="5"/>
    <b v="0"/>
    <s v="food/food trucks"/>
    <n v="9.9546510341776348E-3"/>
    <s v="18 USD"/>
    <x v="7"/>
    <x v="19"/>
  </r>
  <r>
    <n v="2600"/>
    <s v="Help Buttz Return From the Ashes"/>
    <s v="On Sunday November 8, 2015 our food truck burned to the ground. Please help us get rebuilt."/>
    <n v="50000"/>
    <n v="3466"/>
    <x v="2"/>
    <x v="0"/>
    <s v="USD"/>
    <n v="1458938200"/>
    <n v="1453757800"/>
    <b v="0"/>
    <n v="30"/>
    <b v="0"/>
    <s v="food/food trucks"/>
    <n v="6.9320000000000007E-2"/>
    <s v="116 USD"/>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s v="22 USD"/>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s v="80 USD"/>
    <x v="2"/>
    <x v="36"/>
  </r>
  <r>
    <n v="2603"/>
    <s v="Manned Mock Mars Mission"/>
    <s v="I will be building a mock space station and simulate living on Mars for two weeks."/>
    <n v="1750"/>
    <n v="1776"/>
    <x v="0"/>
    <x v="0"/>
    <s v="USD"/>
    <n v="1387835654"/>
    <n v="1386626054"/>
    <b v="1"/>
    <n v="50"/>
    <b v="1"/>
    <s v="technology/space exploration"/>
    <n v="1.0148571428571429"/>
    <s v="36 USD"/>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s v="65 USD"/>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s v="61 USD"/>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s v="31 USD"/>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s v="82 USD"/>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s v="59 USD"/>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s v="157 USD"/>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s v="56 USD"/>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s v="84 EUR"/>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s v="58 USD"/>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s v="271 USD"/>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s v="107 USD"/>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s v="47 GBP"/>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s v="120 USD"/>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s v="28 USD"/>
    <x v="2"/>
    <x v="36"/>
  </r>
  <r>
    <n v="2618"/>
    <s v="SPACE ART FEATURING ASTRONAUTS #WeBelieveInAstronauts"/>
    <s v="LTD ED COLLECTIBLE SPACE ART FEAT. ASTRONAUTS"/>
    <n v="15000"/>
    <n v="15808"/>
    <x v="0"/>
    <x v="0"/>
    <s v="USD"/>
    <n v="1449000061"/>
    <n v="1443812461"/>
    <b v="1"/>
    <n v="77"/>
    <b v="1"/>
    <s v="technology/space exploration"/>
    <n v="1.0538666666666667"/>
    <s v="205 USD"/>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s v="36 USD"/>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s v="75 AUD"/>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s v="47 USD"/>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s v="27 EUR"/>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s v="37 USD"/>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s v="32 USD"/>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s v="28 EUR"/>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s v="56 USD"/>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s v="22 USD"/>
    <x v="2"/>
    <x v="36"/>
  </r>
  <r>
    <n v="2628"/>
    <s v="Pie In Space!"/>
    <s v="A high school freshman is sending pie into space and you can be a part of it.  GO SCIENCE!!!"/>
    <n v="839"/>
    <n v="926"/>
    <x v="0"/>
    <x v="0"/>
    <s v="USD"/>
    <n v="1417389067"/>
    <n v="1415661067"/>
    <b v="0"/>
    <n v="21"/>
    <b v="1"/>
    <s v="technology/space exploration"/>
    <n v="1.1036948748510131"/>
    <s v="44 USD"/>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s v="64 GBP"/>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s v="39 AUD"/>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s v="80 USD"/>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s v="35 USD"/>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s v="89 USD"/>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s v="39 USD"/>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s v="137 CAD"/>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s v="37 USD"/>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s v="32 USD"/>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s v="25 USD"/>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s v="10 GBP"/>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s v="46 USD"/>
    <x v="2"/>
    <x v="36"/>
  </r>
  <r>
    <n v="2641"/>
    <s v="Build Flying Saucer Artificial Intelligent from sea shell"/>
    <s v="Building a Flying saucer that has Artificial Intelligent made from sea shell."/>
    <n v="1500"/>
    <n v="15"/>
    <x v="2"/>
    <x v="0"/>
    <s v="USD"/>
    <n v="1410811740"/>
    <n v="1409341863"/>
    <b v="0"/>
    <n v="1"/>
    <b v="0"/>
    <s v="technology/space exploration"/>
    <n v="0.01"/>
    <s v="15 USD"/>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0 EUR"/>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s v="224 USD"/>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s v="39 USD"/>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s v="91 AUD"/>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s v="79 USD"/>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s v="12 CAD"/>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s v="18 USD"/>
    <x v="2"/>
    <x v="36"/>
  </r>
  <r>
    <n v="2649"/>
    <s v="The Mission - Please Check Back Soon (Canceled)"/>
    <s v="They have launched a Kickstarter."/>
    <n v="125000"/>
    <n v="124"/>
    <x v="1"/>
    <x v="0"/>
    <s v="USD"/>
    <n v="1454370941"/>
    <n v="1449186941"/>
    <b v="0"/>
    <n v="3"/>
    <b v="0"/>
    <s v="technology/space exploration"/>
    <n v="9.9200000000000004E-4"/>
    <s v="41 USD"/>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s v="72 USD"/>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s v="308 USD"/>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s v="80 AUD"/>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s v="84 USD"/>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s v="9 USD"/>
    <x v="2"/>
    <x v="36"/>
  </r>
  <r>
    <n v="2655"/>
    <s v="Balloons (Canceled)"/>
    <s v="Thank you for your support!"/>
    <n v="15000"/>
    <n v="3155"/>
    <x v="1"/>
    <x v="0"/>
    <s v="USD"/>
    <n v="1455048000"/>
    <n v="1452631647"/>
    <b v="0"/>
    <n v="43"/>
    <b v="0"/>
    <s v="technology/space exploration"/>
    <n v="0.21033333333333334"/>
    <s v="73 USD"/>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s v="113 USD"/>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s v="95 USD"/>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s v="23 USD"/>
    <x v="2"/>
    <x v="36"/>
  </r>
  <r>
    <n v="2659"/>
    <s v="test (Canceled)"/>
    <s v="test"/>
    <n v="49000"/>
    <n v="1333"/>
    <x v="1"/>
    <x v="0"/>
    <s v="USD"/>
    <n v="1429321210"/>
    <n v="1426729210"/>
    <b v="0"/>
    <n v="10"/>
    <b v="0"/>
    <s v="technology/space exploration"/>
    <n v="2.720408163265306E-2"/>
    <s v="133 USD"/>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s v="4 USD"/>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s v="86 USD"/>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s v="267 USD"/>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s v="374 CAD"/>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s v="174 USD"/>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s v="94 USD"/>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s v="77 USD"/>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s v="92 USD"/>
    <x v="2"/>
    <x v="37"/>
  </r>
  <r>
    <n v="2668"/>
    <s v="UOttawa Makermobile"/>
    <s v="Creativity on the go! |_x000a_CrÃ©ativitÃ© en mouvement !"/>
    <n v="1000"/>
    <n v="1707"/>
    <x v="0"/>
    <x v="5"/>
    <s v="CAD"/>
    <n v="1447079520"/>
    <n v="1443449265"/>
    <b v="0"/>
    <n v="28"/>
    <b v="1"/>
    <s v="technology/makerspaces"/>
    <n v="1.7070000000000001"/>
    <s v="61 CAD"/>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s v="91 USD"/>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s v="42 AUD"/>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s v="34 USD"/>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s v="71 USD"/>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s v="167 USD"/>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s v="129 USD"/>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s v="65 USD"/>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s v="118 CAD"/>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s v="126 USD"/>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s v="550 EUR"/>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s v="44 USD"/>
    <x v="2"/>
    <x v="37"/>
  </r>
  <r>
    <n v="2680"/>
    <s v="iHeart Pillow"/>
    <s v="iHeartPillow, Connecting loved ones"/>
    <n v="32000"/>
    <n v="276"/>
    <x v="2"/>
    <x v="3"/>
    <s v="EUR"/>
    <n v="1459915491"/>
    <n v="1457327091"/>
    <b v="0"/>
    <n v="4"/>
    <b v="0"/>
    <s v="technology/makerspaces"/>
    <n v="8.6250000000000007E-3"/>
    <s v="69 EUR"/>
    <x v="2"/>
    <x v="37"/>
  </r>
  <r>
    <n v="2681"/>
    <s v="Jolly's Hot Dogs An All-Beef Coney Dog"/>
    <s v="Jolly's Hot Dogs: A beef hot dog topped with deliciously seasoned ground beef, mustard and minced onions."/>
    <n v="8000"/>
    <n v="55"/>
    <x v="2"/>
    <x v="0"/>
    <s v="USD"/>
    <n v="1405027750"/>
    <n v="1402867750"/>
    <b v="0"/>
    <n v="2"/>
    <b v="0"/>
    <s v="food/food trucks"/>
    <n v="6.875E-3"/>
    <s v="28 USD"/>
    <x v="7"/>
    <x v="19"/>
  </r>
  <r>
    <n v="2682"/>
    <s v="Toastie's Gourmet Toast"/>
    <s v="Gourmet Toast is the culinary combination, neigh, perfection of America's most under-utilized snack: Toast."/>
    <n v="6000"/>
    <n v="1698"/>
    <x v="2"/>
    <x v="0"/>
    <s v="USD"/>
    <n v="1416635940"/>
    <n v="1413838540"/>
    <b v="0"/>
    <n v="20"/>
    <b v="0"/>
    <s v="food/food trucks"/>
    <n v="0.28299999999999997"/>
    <s v="85 USD"/>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s v="12 USD"/>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s v="200 USD"/>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s v="10 USD"/>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0 USD"/>
    <x v="7"/>
    <x v="19"/>
  </r>
  <r>
    <n v="2687"/>
    <s v="Munch Wagon"/>
    <s v="Your American Pizzas, Wings, Stuffed Gouda Burger, Sweet &amp; Russet Potato Fries served on a food Truck!!"/>
    <n v="15000"/>
    <n v="0"/>
    <x v="2"/>
    <x v="0"/>
    <s v="USD"/>
    <n v="1435591318"/>
    <n v="1432999318"/>
    <b v="0"/>
    <n v="0"/>
    <b v="0"/>
    <s v="food/food trucks"/>
    <n v="0"/>
    <s v="0 USD"/>
    <x v="7"/>
    <x v="19"/>
  </r>
  <r>
    <n v="2688"/>
    <s v="Mac N Cheez Food Truck"/>
    <s v="The amazing gourmet Mac N Cheez Food Truck Campaigne!"/>
    <n v="50000"/>
    <n v="74"/>
    <x v="2"/>
    <x v="0"/>
    <s v="USD"/>
    <n v="1424746800"/>
    <n v="1422067870"/>
    <b v="0"/>
    <n v="14"/>
    <b v="0"/>
    <s v="food/food trucks"/>
    <n v="1.48E-3"/>
    <s v="5 USD"/>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s v="1 USD"/>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s v="73 USD"/>
    <x v="7"/>
    <x v="19"/>
  </r>
  <r>
    <n v="2691"/>
    <s v="Cook"/>
    <s v="A Great New local Food Truck serving up ethnic fusion inspired eats in Ottawa."/>
    <n v="65000"/>
    <n v="35"/>
    <x v="2"/>
    <x v="5"/>
    <s v="CAD"/>
    <n v="1431278557"/>
    <n v="1427390557"/>
    <b v="0"/>
    <n v="2"/>
    <b v="0"/>
    <s v="food/food trucks"/>
    <n v="5.3846153846153844E-4"/>
    <s v="18 CAD"/>
    <x v="7"/>
    <x v="19"/>
  </r>
  <r>
    <n v="2692"/>
    <s v="&quot;Sami j's Food Truck&quot;"/>
    <s v="Our food truck will bring you -_x000a_                       Fast, Fresh, Food -_x000a_                            Throughout the Omaha area"/>
    <n v="3500"/>
    <n v="25"/>
    <x v="2"/>
    <x v="0"/>
    <s v="USD"/>
    <n v="1427266860"/>
    <n v="1424678460"/>
    <b v="0"/>
    <n v="1"/>
    <b v="0"/>
    <s v="food/food trucks"/>
    <n v="7.1428571428571426E-3"/>
    <s v="25 USD"/>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s v="13 USD"/>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s v="1 USD"/>
    <x v="7"/>
    <x v="19"/>
  </r>
  <r>
    <n v="2695"/>
    <s v="Fat daddy mac food truck"/>
    <s v="I am creating food magic on the go! Amazing food isn't just for sitdown restaraunts anymore!"/>
    <n v="15000"/>
    <n v="71"/>
    <x v="2"/>
    <x v="0"/>
    <s v="USD"/>
    <n v="1428981718"/>
    <n v="1423801318"/>
    <b v="0"/>
    <n v="3"/>
    <b v="0"/>
    <s v="food/food trucks"/>
    <n v="4.7333333333333333E-3"/>
    <s v="24 USD"/>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s v="89 USD"/>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s v="117 USD"/>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s v="13 USD"/>
    <x v="7"/>
    <x v="19"/>
  </r>
  <r>
    <n v="2699"/>
    <s v="my bakery truck"/>
    <s v="Hi, I want make my first bakery. Food truck was great, but I not have a car licence. So, help me to be my dream!"/>
    <n v="2"/>
    <n v="0"/>
    <x v="2"/>
    <x v="5"/>
    <s v="CAD"/>
    <n v="1407533463"/>
    <n v="1404941463"/>
    <b v="0"/>
    <n v="0"/>
    <b v="0"/>
    <s v="food/food trucks"/>
    <n v="0"/>
    <s v="0 CAD"/>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s v="18 USD"/>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s v="34 EUR"/>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s v="132 USD"/>
    <x v="1"/>
    <x v="38"/>
  </r>
  <r>
    <n v="2703"/>
    <s v="Bisagra Teatro: Foro Multidisciplinario"/>
    <s v="Â¡Tu nuevo espacio cultural multidisciplinario en el centro de Pachuca, Hidalgo"/>
    <n v="40000"/>
    <n v="41500"/>
    <x v="3"/>
    <x v="14"/>
    <s v="MXN"/>
    <n v="1490196830"/>
    <n v="1485016430"/>
    <b v="0"/>
    <n v="45"/>
    <b v="0"/>
    <s v="theater/spaces"/>
    <n v="1.0375000000000001"/>
    <s v="922 MXN"/>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s v="164 USD"/>
    <x v="1"/>
    <x v="38"/>
  </r>
  <r>
    <n v="2705"/>
    <s v="Fischer Theatre Marquee"/>
    <s v="Help light the lights at the historic Fischer Theatre in Danville, IL."/>
    <n v="16500"/>
    <n v="1739"/>
    <x v="3"/>
    <x v="0"/>
    <s v="USD"/>
    <n v="1490389158"/>
    <n v="1486504758"/>
    <b v="0"/>
    <n v="8"/>
    <b v="0"/>
    <s v="theater/spaces"/>
    <n v="0.10539393939393939"/>
    <s v="217 USD"/>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s v="149 USD"/>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s v="71 USD"/>
    <x v="1"/>
    <x v="38"/>
  </r>
  <r>
    <n v="2708"/>
    <s v="Angel Comedy Club"/>
    <s v="Angel Comedy Club: A permanent home for Londonâ€™s loveliest comedy night - a community comedy club"/>
    <n v="20000"/>
    <n v="46643.07"/>
    <x v="0"/>
    <x v="1"/>
    <s v="GBP"/>
    <n v="1469119526"/>
    <n v="1463935526"/>
    <b v="1"/>
    <n v="1049"/>
    <b v="1"/>
    <s v="theater/spaces"/>
    <n v="2.3321535"/>
    <s v="44 GBP"/>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s v="165 USD"/>
    <x v="1"/>
    <x v="38"/>
  </r>
  <r>
    <n v="2710"/>
    <s v="House of Yes"/>
    <s v="Building Brooklyn's own creative venue for circus, theater and events of all types."/>
    <n v="60000"/>
    <n v="92340.21"/>
    <x v="0"/>
    <x v="0"/>
    <s v="USD"/>
    <n v="1407549600"/>
    <n v="1404797428"/>
    <b v="1"/>
    <n v="1088"/>
    <b v="1"/>
    <s v="theater/spaces"/>
    <n v="1.5390035000000002"/>
    <s v="85 USD"/>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s v="54 GBP"/>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s v="51 USD"/>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s v="108 USD"/>
    <x v="1"/>
    <x v="38"/>
  </r>
  <r>
    <n v="2714"/>
    <s v="The Crane Theater"/>
    <s v="The Crane will be the new home for independent theater in Northeast Minneapolis"/>
    <n v="25000"/>
    <n v="29089"/>
    <x v="0"/>
    <x v="0"/>
    <s v="USD"/>
    <n v="1476486000"/>
    <n v="1474040596"/>
    <b v="1"/>
    <n v="305"/>
    <b v="1"/>
    <s v="theater/spaces"/>
    <n v="1.1635599999999999"/>
    <s v="95 USD"/>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s v="58 USD"/>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s v="64 EUR"/>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s v="92 USD"/>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s v="126 USD"/>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s v="95 USD"/>
    <x v="1"/>
    <x v="38"/>
  </r>
  <r>
    <n v="2720"/>
    <s v="The Comedy Project"/>
    <s v="An improv, sketch and experimental comedy and cocktail venue in downtown Grand Rapids, Michigan"/>
    <n v="25000"/>
    <n v="29531"/>
    <x v="0"/>
    <x v="0"/>
    <s v="USD"/>
    <n v="1478866253"/>
    <n v="1476270653"/>
    <b v="0"/>
    <n v="173"/>
    <b v="1"/>
    <s v="theater/spaces"/>
    <n v="1.1812400000000001"/>
    <s v="171 USD"/>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s v="41 GBP"/>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s v="68 USD"/>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s v="95 USD"/>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s v="7 GBP"/>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s v="512 CAD"/>
    <x v="2"/>
    <x v="30"/>
  </r>
  <r>
    <n v="2726"/>
    <s v="Krimston TWO - Dual SIM case for iPhone"/>
    <s v="Krimston TWO: iPhone Dual SIM Case"/>
    <n v="100000"/>
    <n v="105745"/>
    <x v="0"/>
    <x v="0"/>
    <s v="USD"/>
    <n v="1461333311"/>
    <n v="1458741311"/>
    <b v="0"/>
    <n v="404"/>
    <b v="1"/>
    <s v="technology/hardware"/>
    <n v="1.05745"/>
    <s v="262 USD"/>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s v="70 USD"/>
    <x v="2"/>
    <x v="30"/>
  </r>
  <r>
    <n v="2728"/>
    <s v="Multi-Function SSD Shield for the Raspberry Pi 2"/>
    <s v="SSD, WiFi, RTC w/Battery and high power USB all in one shield."/>
    <n v="15000"/>
    <n v="30274"/>
    <x v="0"/>
    <x v="0"/>
    <s v="USD"/>
    <n v="1451485434"/>
    <n v="1448461434"/>
    <b v="0"/>
    <n v="392"/>
    <b v="1"/>
    <s v="technology/hardware"/>
    <n v="2.0182666666666669"/>
    <s v="77 USD"/>
    <x v="2"/>
    <x v="30"/>
  </r>
  <r>
    <n v="2729"/>
    <s v="McChi Luggage: It's a Luggage, USB Charger and a Table Top"/>
    <s v="A luggage that is more than a luggage! It is what you want it to be."/>
    <n v="7500"/>
    <n v="7833"/>
    <x v="0"/>
    <x v="0"/>
    <s v="USD"/>
    <n v="1430459197"/>
    <n v="1427867197"/>
    <b v="0"/>
    <n v="23"/>
    <b v="1"/>
    <s v="technology/hardware"/>
    <n v="1.0444"/>
    <s v="341 USD"/>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s v="67 USD"/>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s v="846 USD"/>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s v="97 USD"/>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s v="452 USD"/>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s v="139 USD"/>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s v="22 GBP"/>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s v="170 CAD"/>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s v="162 USD"/>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s v="493 USD"/>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s v="22 GBP"/>
    <x v="2"/>
    <x v="30"/>
  </r>
  <r>
    <n v="2740"/>
    <s v="Vertical Garden Prototype"/>
    <s v="I am interested in testing the plant yields of this vertical garden as well as some other applications"/>
    <n v="300"/>
    <n v="310"/>
    <x v="0"/>
    <x v="0"/>
    <s v="USD"/>
    <n v="1426117552"/>
    <n v="1423529152"/>
    <b v="0"/>
    <n v="17"/>
    <b v="1"/>
    <s v="technology/hardware"/>
    <n v="1.0333333333333334"/>
    <s v="18 USD"/>
    <x v="2"/>
    <x v="30"/>
  </r>
  <r>
    <n v="2741"/>
    <s v="Mrs. Brown and Her Lost Puppy."/>
    <s v="Help me publish my 1st children's book as an aspiring author!"/>
    <n v="8000"/>
    <n v="35"/>
    <x v="2"/>
    <x v="0"/>
    <s v="USD"/>
    <n v="1413770820"/>
    <n v="1412005602"/>
    <b v="0"/>
    <n v="4"/>
    <b v="0"/>
    <s v="publishing/children's books"/>
    <n v="4.3750000000000004E-3"/>
    <s v="9 USD"/>
    <x v="3"/>
    <x v="39"/>
  </r>
  <r>
    <n v="2742"/>
    <s v="What a Zoo!"/>
    <s v="The pachyderms at the Denver Zoo are moving. Follow along on the convoluted journey to their new home."/>
    <n v="2500"/>
    <n v="731"/>
    <x v="2"/>
    <x v="0"/>
    <s v="USD"/>
    <n v="1337102187"/>
    <n v="1335892587"/>
    <b v="0"/>
    <n v="18"/>
    <b v="0"/>
    <s v="publishing/children's books"/>
    <n v="0.29239999999999999"/>
    <s v="41 USD"/>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s v="0 USD"/>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s v="38 USD"/>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s v="36 USD"/>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s v="42 USD"/>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s v="35 USD"/>
    <x v="3"/>
    <x v="39"/>
  </r>
  <r>
    <n v="2748"/>
    <s v="Native American Language Book for Children"/>
    <s v="Interactive Book with Audio to learn the Ojibwe Language for Children.  Website, Ebook and more!"/>
    <n v="5000"/>
    <n v="53"/>
    <x v="2"/>
    <x v="0"/>
    <s v="USD"/>
    <n v="1472835802"/>
    <n v="1470243802"/>
    <b v="0"/>
    <n v="4"/>
    <b v="0"/>
    <s v="publishing/children's books"/>
    <n v="1.06E-2"/>
    <s v="13 USD"/>
    <x v="3"/>
    <x v="39"/>
  </r>
  <r>
    <n v="2749"/>
    <s v="A Tree is a Tree, no matter what you see.  CHILDREN'S BOOK"/>
    <s v="Self-publishing my children's book."/>
    <n v="10000"/>
    <n v="110"/>
    <x v="2"/>
    <x v="0"/>
    <s v="USD"/>
    <n v="1428171037"/>
    <n v="1425582637"/>
    <b v="0"/>
    <n v="2"/>
    <b v="0"/>
    <s v="publishing/children's books"/>
    <n v="1.0999999999999999E-2"/>
    <s v="55 USD"/>
    <x v="3"/>
    <x v="39"/>
  </r>
  <r>
    <n v="2750"/>
    <s v="My Child, My Blessing"/>
    <s v="This is a journal where parents daily write something positive about their child.  Places for pictures, too."/>
    <n v="1999"/>
    <n v="0"/>
    <x v="2"/>
    <x v="0"/>
    <s v="USD"/>
    <n v="1341086400"/>
    <n v="1340055345"/>
    <b v="0"/>
    <n v="0"/>
    <b v="0"/>
    <s v="publishing/children's books"/>
    <n v="0"/>
    <s v="0 USD"/>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0 USD"/>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s v="39 USD"/>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s v="48 USD"/>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s v="0 USD"/>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s v="17 EUR"/>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s v="32 USD"/>
    <x v="3"/>
    <x v="39"/>
  </r>
  <r>
    <n v="2757"/>
    <s v="C is for Crooked"/>
    <s v="A children's letter book that Lampoons Hillary Clinton"/>
    <n v="1500"/>
    <n v="10"/>
    <x v="2"/>
    <x v="0"/>
    <s v="USD"/>
    <n v="1470498332"/>
    <n v="1469202332"/>
    <b v="0"/>
    <n v="2"/>
    <b v="0"/>
    <s v="publishing/children's books"/>
    <n v="6.6666666666666671E-3"/>
    <s v="5 USD"/>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s v="39 AUD"/>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s v="53 AUD"/>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0 GBP"/>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s v="9 USD"/>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s v="25 USD"/>
    <x v="3"/>
    <x v="39"/>
  </r>
  <r>
    <n v="2763"/>
    <s v="My Christmas Star"/>
    <s v="How Santa finds childrens homes without getting lost by following certain stars."/>
    <n v="39400"/>
    <n v="90"/>
    <x v="2"/>
    <x v="0"/>
    <s v="USD"/>
    <n v="1369403684"/>
    <n v="1365515684"/>
    <b v="0"/>
    <n v="3"/>
    <b v="0"/>
    <s v="publishing/children's books"/>
    <n v="2.2842639593908631E-3"/>
    <s v="30 USD"/>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s v="11 USD"/>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0 USD"/>
    <x v="3"/>
    <x v="39"/>
  </r>
  <r>
    <n v="2766"/>
    <s v="Jambie"/>
    <s v="Jambie is a children's book geared towards kids ages 4-9 years of age. This book teaches young children about making wise decisions."/>
    <n v="5000"/>
    <n v="100"/>
    <x v="2"/>
    <x v="0"/>
    <s v="USD"/>
    <n v="1313078518"/>
    <n v="1310486518"/>
    <b v="0"/>
    <n v="4"/>
    <b v="0"/>
    <s v="publishing/children's books"/>
    <n v="0.02"/>
    <s v="25 USD"/>
    <x v="3"/>
    <x v="39"/>
  </r>
  <r>
    <n v="2767"/>
    <s v="the Giant Turnip"/>
    <s v="An animated bedtime story with Dedka, Babka and the rest of the family working together on a BIG problem"/>
    <n v="4000"/>
    <n v="34"/>
    <x v="2"/>
    <x v="5"/>
    <s v="CAD"/>
    <n v="1439766050"/>
    <n v="1434582050"/>
    <b v="0"/>
    <n v="3"/>
    <b v="0"/>
    <s v="publishing/children's books"/>
    <n v="8.5000000000000006E-3"/>
    <s v="11 CAD"/>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s v="29 USD"/>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s v="1 GBP"/>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s v="63 USD"/>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0 USD"/>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0 USD"/>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s v="1 CAD"/>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s v="44 USD"/>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s v="75 USD"/>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s v="46 USD"/>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s v="10 USD"/>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s v="94 USD"/>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s v="53 USD"/>
    <x v="3"/>
    <x v="39"/>
  </r>
  <r>
    <n v="2780"/>
    <s v="Travel with baby"/>
    <s v="Turn the World with my kids, and then write a book with the advice for traveling with baby"/>
    <n v="100000"/>
    <n v="0"/>
    <x v="2"/>
    <x v="13"/>
    <s v="EUR"/>
    <n v="1489142688"/>
    <n v="1486550688"/>
    <b v="0"/>
    <n v="0"/>
    <b v="0"/>
    <s v="publishing/children's books"/>
    <n v="0"/>
    <s v="0 EUR"/>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s v="47 USD"/>
    <x v="1"/>
    <x v="6"/>
  </r>
  <r>
    <n v="2782"/>
    <s v="Better Than Ever Productions presents Geezer Game"/>
    <s v="The premiere theatre troupe in SE Michigan offering acting opportunities for the 50+ actor."/>
    <n v="1000"/>
    <n v="1200"/>
    <x v="0"/>
    <x v="0"/>
    <s v="USD"/>
    <n v="1424149140"/>
    <n v="1421964718"/>
    <b v="0"/>
    <n v="18"/>
    <b v="1"/>
    <s v="theater/plays"/>
    <n v="1.2"/>
    <s v="67 USD"/>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s v="19 GBP"/>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s v="66 USD"/>
    <x v="1"/>
    <x v="6"/>
  </r>
  <r>
    <n v="2785"/>
    <s v="Henry VI: The War of the Roses"/>
    <s v="Bare Theatre and Raleigh Little Theatre present Shakespeare's epic, set in a post-apocalyptic dystopia."/>
    <n v="5000"/>
    <n v="5234"/>
    <x v="0"/>
    <x v="0"/>
    <s v="USD"/>
    <n v="1470430800"/>
    <n v="1467865967"/>
    <b v="0"/>
    <n v="142"/>
    <b v="1"/>
    <s v="theater/plays"/>
    <n v="1.0468"/>
    <s v="37 USD"/>
    <x v="1"/>
    <x v="6"/>
  </r>
  <r>
    <n v="2786"/>
    <s v="Fierce"/>
    <s v="A heart-melting farce about sex, art and the lovelorn lay-abouts of London-town."/>
    <n v="2500"/>
    <n v="2946"/>
    <x v="0"/>
    <x v="1"/>
    <s v="GBP"/>
    <n v="1404913180"/>
    <n v="1403703580"/>
    <b v="0"/>
    <n v="74"/>
    <b v="1"/>
    <s v="theater/plays"/>
    <n v="1.1783999999999999"/>
    <s v="40 GBP"/>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s v="32 USD"/>
    <x v="1"/>
    <x v="6"/>
  </r>
  <r>
    <n v="2788"/>
    <s v="ACT Underground Theatre, TLDC"/>
    <s v="MOVING FORWARD! WE HAVE REACHED GOAL BUT HAVE MORE TIME!! PLEASE CONSIDER PLEDGING."/>
    <n v="2000"/>
    <n v="2050"/>
    <x v="0"/>
    <x v="0"/>
    <s v="USD"/>
    <n v="1469811043"/>
    <n v="1467219043"/>
    <b v="0"/>
    <n v="20"/>
    <b v="1"/>
    <s v="theater/plays"/>
    <n v="1.0249999999999999"/>
    <s v="103 USD"/>
    <x v="1"/>
    <x v="6"/>
  </r>
  <r>
    <n v="2789"/>
    <s v="The Adventurers Club"/>
    <s v="BNT's Biggest Adventure So Far: Our 2015 full length production!"/>
    <n v="3000"/>
    <n v="3035"/>
    <x v="0"/>
    <x v="0"/>
    <s v="USD"/>
    <n v="1426132800"/>
    <n v="1424477934"/>
    <b v="0"/>
    <n v="24"/>
    <b v="1"/>
    <s v="theater/plays"/>
    <n v="1.0116666666666667"/>
    <s v="126 USD"/>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s v="48 USD"/>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s v="73 USD"/>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s v="90 USD"/>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s v="151 AUD"/>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s v="25 GBP"/>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s v="37 USD"/>
    <x v="1"/>
    <x v="6"/>
  </r>
  <r>
    <n v="2796"/>
    <s v="Fishcakes"/>
    <s v="Fishcakes is a piece of new writing for the Camden Fringe that explores a story of love, loss, and all the â€˜little things'."/>
    <n v="800"/>
    <n v="924"/>
    <x v="0"/>
    <x v="1"/>
    <s v="GBP"/>
    <n v="1404564028"/>
    <n v="1401972028"/>
    <b v="0"/>
    <n v="21"/>
    <b v="1"/>
    <s v="theater/plays"/>
    <n v="1.155"/>
    <s v="44 GBP"/>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s v="87 GBP"/>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s v="36 GBP"/>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s v="45 GBP"/>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s v="43 GBP"/>
    <x v="1"/>
    <x v="6"/>
  </r>
  <r>
    <n v="2801"/>
    <s v="A Dream Play"/>
    <s v="Arise Theatre Company's production of August Strindberg's expressionist masterpiece 'A Dream Play'."/>
    <n v="500"/>
    <n v="666"/>
    <x v="0"/>
    <x v="2"/>
    <s v="AUD"/>
    <n v="1412938800"/>
    <n v="1411019409"/>
    <b v="0"/>
    <n v="13"/>
    <b v="1"/>
    <s v="theater/plays"/>
    <n v="1.3320000000000001"/>
    <s v="51 AUD"/>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s v="34 GBP"/>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s v="91 USD"/>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s v="50 GBP"/>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s v="24 GBP"/>
    <x v="1"/>
    <x v="6"/>
  </r>
  <r>
    <n v="2806"/>
    <s v="And Now: The World!"/>
    <s v="A one woman show about the challenges of being a feminist in a digital age. Touring 6 UK cities. Now with Stretch Goals!"/>
    <n v="3000"/>
    <n v="3363"/>
    <x v="0"/>
    <x v="1"/>
    <s v="GBP"/>
    <n v="1438772400"/>
    <n v="1435645490"/>
    <b v="0"/>
    <n v="76"/>
    <b v="1"/>
    <s v="theater/plays"/>
    <n v="1.121"/>
    <s v="44 GBP"/>
    <x v="1"/>
    <x v="6"/>
  </r>
  <r>
    <n v="2807"/>
    <s v="The Commission Theatre Co."/>
    <s v="Bringing Shakespeare back to the Playwrights"/>
    <n v="5000"/>
    <n v="6300"/>
    <x v="0"/>
    <x v="0"/>
    <s v="USD"/>
    <n v="1435611438"/>
    <n v="1433019438"/>
    <b v="0"/>
    <n v="93"/>
    <b v="1"/>
    <s v="theater/plays"/>
    <n v="1.26"/>
    <s v="68 USD"/>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s v="65 USD"/>
    <x v="1"/>
    <x v="6"/>
  </r>
  <r>
    <n v="2809"/>
    <s v="Sugarglass Theatre"/>
    <s v="Sugarglass is a Dublin based theatre company committed to international collaboration. 2016 sees the launch of their NYC division."/>
    <n v="2500"/>
    <n v="2560"/>
    <x v="0"/>
    <x v="0"/>
    <s v="USD"/>
    <n v="1459348740"/>
    <n v="1458647725"/>
    <b v="0"/>
    <n v="21"/>
    <b v="1"/>
    <s v="theater/plays"/>
    <n v="1.024"/>
    <s v="122 USD"/>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s v="47 USD"/>
    <x v="1"/>
    <x v="6"/>
  </r>
  <r>
    <n v="2811"/>
    <s v="Ray Gunn and Starburst"/>
    <s v="Ray Gunn and Starburst is an audio sci-fi/comedy sending up the tropes of classic and pulp science-fiction."/>
    <n v="10000"/>
    <n v="10027"/>
    <x v="0"/>
    <x v="1"/>
    <s v="GBP"/>
    <n v="1424692503"/>
    <n v="1422100503"/>
    <b v="0"/>
    <n v="108"/>
    <b v="1"/>
    <s v="theater/plays"/>
    <n v="1.0026999999999999"/>
    <s v="93 GBP"/>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s v="68 CAD"/>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s v="37 USD"/>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s v="25 GBP"/>
    <x v="1"/>
    <x v="6"/>
  </r>
  <r>
    <n v="2815"/>
    <s v="Widow's Wedding Dress"/>
    <s v="Set in 1950s Northern Ireland, this play tells the story of two sisters in a community of Travellers, or Irish Gypsies."/>
    <n v="250"/>
    <n v="605"/>
    <x v="0"/>
    <x v="5"/>
    <s v="CAD"/>
    <n v="1470595109"/>
    <n v="1468003109"/>
    <b v="0"/>
    <n v="14"/>
    <b v="1"/>
    <s v="theater/plays"/>
    <n v="2.42"/>
    <s v="43 CAD"/>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s v="25 GBP"/>
    <x v="1"/>
    <x v="6"/>
  </r>
  <r>
    <n v="2817"/>
    <s v="After The End"/>
    <s v="Let Go Theatre Co's very first production is going ahead in June 2015. Help support a brand new theatre co as we begin our adventure"/>
    <n v="600"/>
    <n v="780"/>
    <x v="0"/>
    <x v="1"/>
    <s v="GBP"/>
    <n v="1425136462"/>
    <n v="1421680462"/>
    <b v="0"/>
    <n v="33"/>
    <b v="1"/>
    <s v="theater/plays"/>
    <n v="1.3"/>
    <s v="24 GBP"/>
    <x v="1"/>
    <x v="6"/>
  </r>
  <r>
    <n v="2818"/>
    <s v="Joe West's THEATER OF DEATH"/>
    <s v="Joe West and his wonderful theater company THEATER OF DEATH present original plays both horrific and comical."/>
    <n v="10000"/>
    <n v="10603"/>
    <x v="0"/>
    <x v="0"/>
    <s v="USD"/>
    <n v="1443018086"/>
    <n v="1441290086"/>
    <b v="0"/>
    <n v="102"/>
    <b v="1"/>
    <s v="theater/plays"/>
    <n v="1.0603"/>
    <s v="104 USD"/>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s v="50 GBP"/>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s v="14 GBP"/>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s v="29 GBP"/>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s v="64 USD"/>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s v="9 GBP"/>
    <x v="1"/>
    <x v="6"/>
  </r>
  <r>
    <n v="2824"/>
    <s v="The Rooftop"/>
    <s v="I wrote a One Act play called The Rooftop for a Female Playwright's festival. Every little bit helps!"/>
    <n v="650"/>
    <n v="760"/>
    <x v="0"/>
    <x v="0"/>
    <s v="USD"/>
    <n v="1434159780"/>
    <n v="1431412196"/>
    <b v="0"/>
    <n v="15"/>
    <b v="1"/>
    <s v="theater/plays"/>
    <n v="1.1692307692307693"/>
    <s v="51 USD"/>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s v="61 GBP"/>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s v="113 USD"/>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s v="105 USD"/>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s v="98 GBP"/>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s v="35 GBP"/>
    <x v="1"/>
    <x v="6"/>
  </r>
  <r>
    <n v="2830"/>
    <s v="Nakhtik and Avalon"/>
    <s v="Avalon is a new South African Township play and Nakhtik is a  danced political lecture."/>
    <n v="3000"/>
    <n v="3000"/>
    <x v="0"/>
    <x v="0"/>
    <s v="USD"/>
    <n v="1399867140"/>
    <n v="1398802148"/>
    <b v="0"/>
    <n v="11"/>
    <b v="1"/>
    <s v="theater/plays"/>
    <n v="1"/>
    <s v="273 USD"/>
    <x v="1"/>
    <x v="6"/>
  </r>
  <r>
    <n v="2831"/>
    <s v="Tackett &amp; Pyke put on a Play"/>
    <s v="We each wrote a play and would like to produce them for you for nothing more than art's sake!"/>
    <n v="3000"/>
    <n v="3320"/>
    <x v="0"/>
    <x v="0"/>
    <s v="USD"/>
    <n v="1437076070"/>
    <n v="1434484070"/>
    <b v="0"/>
    <n v="52"/>
    <b v="1"/>
    <s v="theater/plays"/>
    <n v="1.1066666666666667"/>
    <s v="64 USD"/>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s v="30 GBP"/>
    <x v="1"/>
    <x v="6"/>
  </r>
  <r>
    <n v="2833"/>
    <s v="Star Man Rocket Man"/>
    <s v="A new play about exploring outer space"/>
    <n v="2700"/>
    <n v="2923"/>
    <x v="0"/>
    <x v="0"/>
    <s v="USD"/>
    <n v="1444528800"/>
    <n v="1442804633"/>
    <b v="0"/>
    <n v="35"/>
    <b v="1"/>
    <s v="theater/plays"/>
    <n v="1.0825925925925926"/>
    <s v="84 USD"/>
    <x v="1"/>
    <x v="6"/>
  </r>
  <r>
    <n v="2834"/>
    <s v="Thank You For Smoking"/>
    <s v="Thank You For Smoking. A play about love, 5 trillion cigarettes and how the Flintstones earned the tobacco industry millions."/>
    <n v="800"/>
    <n v="1360"/>
    <x v="0"/>
    <x v="1"/>
    <s v="GBP"/>
    <n v="1422658930"/>
    <n v="1421362930"/>
    <b v="0"/>
    <n v="21"/>
    <b v="1"/>
    <s v="theater/plays"/>
    <n v="1.7"/>
    <s v="65 GBP"/>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s v="20 GBP"/>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s v="44 USD"/>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s v="40 CAD"/>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s v="45 USD"/>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s v="126 USD"/>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s v="20 GBP"/>
    <x v="1"/>
    <x v="6"/>
  </r>
  <r>
    <n v="2841"/>
    <s v="The Dead Loss"/>
    <s v="1920's London; two brothers try to make a name for themselves in the underground crime world but encounter a ruthless Irish mob boss."/>
    <n v="1000"/>
    <n v="10"/>
    <x v="2"/>
    <x v="1"/>
    <s v="GBP"/>
    <n v="1450032297"/>
    <n v="1444844697"/>
    <b v="0"/>
    <n v="1"/>
    <b v="0"/>
    <s v="theater/plays"/>
    <n v="0.01"/>
    <s v="10 GBP"/>
    <x v="1"/>
    <x v="6"/>
  </r>
  <r>
    <n v="2842"/>
    <s v="HIDDEN: The FCO Plays"/>
    <s v="A play performed at the FCO Global Summit on the Preventing Sexual Violence Initiative, hosted by William Hague and Angelina Jolie"/>
    <n v="1500"/>
    <n v="0"/>
    <x v="2"/>
    <x v="1"/>
    <s v="GBP"/>
    <n v="1403348400"/>
    <n v="1401058295"/>
    <b v="0"/>
    <n v="0"/>
    <b v="0"/>
    <s v="theater/plays"/>
    <n v="0"/>
    <s v="0 GBP"/>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s v="0 USD"/>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s v="30 EUR"/>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s v="61 USD"/>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0 USD"/>
    <x v="1"/>
    <x v="6"/>
  </r>
  <r>
    <n v="2847"/>
    <s v="COLOR ME"/>
    <s v="Dark secrets come to light when Mariah meets Stella. They find a way to face the south's largest elephant in the room: RACISM."/>
    <n v="2000"/>
    <n v="0"/>
    <x v="2"/>
    <x v="0"/>
    <s v="USD"/>
    <n v="1464031265"/>
    <n v="1458847265"/>
    <b v="0"/>
    <n v="0"/>
    <b v="0"/>
    <s v="theater/plays"/>
    <n v="0"/>
    <s v="0 USD"/>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s v="23 USD"/>
    <x v="1"/>
    <x v="6"/>
  </r>
  <r>
    <n v="2849"/>
    <s v="100, Acre Wood"/>
    <s v="NonSens!cal tackles the struggles of four people with mental health issues/disorders inspired by A.A Milne's Winnie the Pooh"/>
    <n v="500"/>
    <n v="5"/>
    <x v="2"/>
    <x v="1"/>
    <s v="GBP"/>
    <n v="1461406600"/>
    <n v="1458814600"/>
    <b v="0"/>
    <n v="1"/>
    <b v="0"/>
    <s v="theater/plays"/>
    <n v="0.01"/>
    <s v="5 GBP"/>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s v="24 USD"/>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s v="0 EUR"/>
    <x v="1"/>
    <x v="6"/>
  </r>
  <r>
    <n v="2852"/>
    <s v="Freedom Train"/>
    <s v="Just one time back to the past on the Freedom Train will open your eyes and your lives will never ever be the same!"/>
    <n v="5000"/>
    <n v="95"/>
    <x v="2"/>
    <x v="0"/>
    <s v="USD"/>
    <n v="1403312703"/>
    <n v="1400720703"/>
    <b v="0"/>
    <n v="6"/>
    <b v="0"/>
    <s v="theater/plays"/>
    <n v="1.9E-2"/>
    <s v="16 USD"/>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0 CAD"/>
    <x v="1"/>
    <x v="6"/>
  </r>
  <r>
    <n v="2854"/>
    <s v="Ultimate Political Selfie!"/>
    <s v="Almost Random Theatre's play about a candidate - with no policies - who is seeking election in May 2015"/>
    <n v="1000"/>
    <n v="417"/>
    <x v="2"/>
    <x v="1"/>
    <s v="GBP"/>
    <n v="1431018719"/>
    <n v="1429290719"/>
    <b v="0"/>
    <n v="14"/>
    <b v="0"/>
    <s v="theater/plays"/>
    <n v="0.41699999999999998"/>
    <s v="30 GBP"/>
    <x v="1"/>
    <x v="6"/>
  </r>
  <r>
    <n v="2855"/>
    <s v="STAGE READING for TETCNY"/>
    <s v="Raising funds to have a private stage reading for an upcoming play from THE ENSEMBLE THEATRE COMPANY OF NEW YORK (www.tetcny.org)"/>
    <n v="600"/>
    <n v="300"/>
    <x v="2"/>
    <x v="0"/>
    <s v="USD"/>
    <n v="1454110440"/>
    <n v="1451607071"/>
    <b v="0"/>
    <n v="5"/>
    <b v="0"/>
    <s v="theater/plays"/>
    <n v="0.5"/>
    <s v="60 USD"/>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s v="24 USD"/>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s v="500 MXN"/>
    <x v="1"/>
    <x v="6"/>
  </r>
  <r>
    <n v="2858"/>
    <s v="Gay Party Superposh 'Winter Wonderland'"/>
    <s v="Een Gay Party in het centrum van Amersfoort. _x000a_Een geweldige avond uit, met een show, optredens en DJ's."/>
    <n v="1000"/>
    <n v="0"/>
    <x v="2"/>
    <x v="9"/>
    <s v="EUR"/>
    <n v="1417778880"/>
    <n v="1415711095"/>
    <b v="0"/>
    <n v="0"/>
    <b v="0"/>
    <s v="theater/plays"/>
    <n v="0"/>
    <s v="0 EUR"/>
    <x v="1"/>
    <x v="6"/>
  </r>
  <r>
    <n v="2859"/>
    <s v="Grover Theatre Company (GTC)"/>
    <s v="A theatre company that will create works to inspire young people and get everyone involved."/>
    <n v="2000"/>
    <n v="35"/>
    <x v="2"/>
    <x v="2"/>
    <s v="AUD"/>
    <n v="1444984904"/>
    <n v="1439800904"/>
    <b v="0"/>
    <n v="1"/>
    <b v="0"/>
    <s v="theater/plays"/>
    <n v="1.7500000000000002E-2"/>
    <s v="35 AUD"/>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s v="30 USD"/>
    <x v="1"/>
    <x v="6"/>
  </r>
  <r>
    <n v="2861"/>
    <s v="Julius Caesar"/>
    <s v="The University of Queensland Drama Production Course is putting on an adaptation of William Shakespeares Julius Caesar"/>
    <n v="250"/>
    <n v="80"/>
    <x v="2"/>
    <x v="2"/>
    <s v="AUD"/>
    <n v="1443103848"/>
    <n v="1441894248"/>
    <b v="0"/>
    <n v="3"/>
    <b v="0"/>
    <s v="theater/plays"/>
    <n v="0.32"/>
    <s v="27 AUD"/>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s v="18 USD"/>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s v="20 USD"/>
    <x v="1"/>
    <x v="6"/>
  </r>
  <r>
    <n v="2864"/>
    <s v="'Haunting Julia' by Alan Ayckbourn"/>
    <s v="Accessible, original theatre for all!"/>
    <n v="2500"/>
    <n v="40"/>
    <x v="2"/>
    <x v="1"/>
    <s v="GBP"/>
    <n v="1437139080"/>
    <n v="1434552207"/>
    <b v="0"/>
    <n v="3"/>
    <b v="0"/>
    <s v="theater/plays"/>
    <n v="1.6E-2"/>
    <s v="13 GBP"/>
    <x v="1"/>
    <x v="6"/>
  </r>
  <r>
    <n v="2865"/>
    <s v="FRINGE 2015 by YER Productions"/>
    <s v="Prepare to be Swept Away. Three short plays from three master playwrights; LANDFALL, SNIPER and DANGERS of TOBACCO!"/>
    <n v="2888"/>
    <n v="0"/>
    <x v="2"/>
    <x v="0"/>
    <s v="USD"/>
    <n v="1420512259"/>
    <n v="1415328259"/>
    <b v="0"/>
    <n v="0"/>
    <b v="0"/>
    <s v="theater/plays"/>
    <n v="0"/>
    <s v="0 USD"/>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s v="23 USD"/>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s v="50 USD"/>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s v="105 USD"/>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s v="35 USD"/>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s v="83 USD"/>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s v="36 USD"/>
    <x v="1"/>
    <x v="6"/>
  </r>
  <r>
    <n v="2872"/>
    <s v="Loud Arts"/>
    <s v="Local Theatre group in Loudoun County, Virginia. Looking for funds to start producing shows!"/>
    <n v="3000"/>
    <n v="0"/>
    <x v="2"/>
    <x v="0"/>
    <s v="USD"/>
    <n v="1434768438"/>
    <n v="1429584438"/>
    <b v="0"/>
    <n v="0"/>
    <b v="0"/>
    <s v="theater/plays"/>
    <n v="0"/>
    <s v="0 USD"/>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s v="119 USD"/>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s v="90 USD"/>
    <x v="1"/>
    <x v="6"/>
  </r>
  <r>
    <n v="2875"/>
    <s v="Right Tracey!"/>
    <s v="Play about Tracey a gay man trapped in his room by his Bible thumping mother. He finds love but the room can not keep the love alive."/>
    <n v="20000"/>
    <n v="7"/>
    <x v="2"/>
    <x v="0"/>
    <s v="USD"/>
    <n v="1462417493"/>
    <n v="1459825493"/>
    <b v="0"/>
    <n v="3"/>
    <b v="0"/>
    <s v="theater/plays"/>
    <n v="3.5E-4"/>
    <s v="2 USD"/>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s v="0 USD"/>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s v="108 USD"/>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s v="16 GBP"/>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s v="29 USD"/>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s v="97 USD"/>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0 USD"/>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s v="63 USD"/>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s v="382 USD"/>
    <x v="1"/>
    <x v="6"/>
  </r>
  <r>
    <n v="2884"/>
    <s v="The Lizard King, a play by Jay Jeff Jones"/>
    <s v="Come explore the dream world of Jim Morrison, rock singer, mystic, poet, shaman."/>
    <n v="45000"/>
    <n v="185"/>
    <x v="2"/>
    <x v="0"/>
    <s v="USD"/>
    <n v="1417800435"/>
    <n v="1415208435"/>
    <b v="0"/>
    <n v="4"/>
    <b v="0"/>
    <s v="theater/plays"/>
    <n v="4.1111111111111114E-3"/>
    <s v="46 USD"/>
    <x v="1"/>
    <x v="6"/>
  </r>
  <r>
    <n v="2885"/>
    <s v="The Wedding"/>
    <s v="An historic and proud work of Polish nationalistic literature performed on stage."/>
    <n v="400"/>
    <n v="130"/>
    <x v="2"/>
    <x v="0"/>
    <s v="USD"/>
    <n v="1426294201"/>
    <n v="1423705801"/>
    <b v="0"/>
    <n v="5"/>
    <b v="0"/>
    <s v="theater/plays"/>
    <n v="0.32500000000000001"/>
    <s v="26 USD"/>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s v="10 USD"/>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s v="5 USD"/>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0 USD"/>
    <x v="1"/>
    <x v="6"/>
  </r>
  <r>
    <n v="2889"/>
    <s v="Halfway, Nebraska"/>
    <s v="Halfway, Nebraska explores the limits of hope and what it means to love someone who may be too far damaged to save."/>
    <n v="3000"/>
    <n v="1142"/>
    <x v="2"/>
    <x v="0"/>
    <s v="USD"/>
    <n v="1409344985"/>
    <n v="1406752985"/>
    <b v="0"/>
    <n v="14"/>
    <b v="0"/>
    <s v="theater/plays"/>
    <n v="0.38066666666666665"/>
    <s v="82 USD"/>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s v="7 USD"/>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s v="27 USD"/>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s v="29 USD"/>
    <x v="1"/>
    <x v="6"/>
  </r>
  <r>
    <n v="2893"/>
    <s v="REDISCOVERING KIA THE PLAY"/>
    <s v="Fundraising for REDISCOVERING KIA THE PLAY"/>
    <n v="5000"/>
    <n v="25"/>
    <x v="2"/>
    <x v="0"/>
    <s v="USD"/>
    <n v="1420768800"/>
    <n v="1415644395"/>
    <b v="0"/>
    <n v="2"/>
    <b v="0"/>
    <s v="theater/plays"/>
    <n v="5.0000000000000001E-3"/>
    <s v="13 USD"/>
    <x v="1"/>
    <x v="6"/>
  </r>
  <r>
    <n v="2894"/>
    <s v="How Could You Do This To Me (The Stage Play)"/>
    <s v="This Is A Story About A Woman A Man And A Woman"/>
    <n v="50000"/>
    <n v="0"/>
    <x v="2"/>
    <x v="0"/>
    <s v="USD"/>
    <n v="1428100815"/>
    <n v="1422920415"/>
    <b v="0"/>
    <n v="0"/>
    <b v="0"/>
    <s v="theater/plays"/>
    <n v="0"/>
    <s v="0 USD"/>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s v="6 USD"/>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s v="52 USD"/>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s v="183 USD"/>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s v="26 USD"/>
    <x v="1"/>
    <x v="6"/>
  </r>
  <r>
    <n v="2899"/>
    <s v="The Esoteric Camgirl"/>
    <s v="Sex, intrigue, lust, &amp; love; follow the lives of two individuals as their romance turns from innocent online flirting to something more"/>
    <n v="10000"/>
    <n v="0"/>
    <x v="2"/>
    <x v="0"/>
    <s v="USD"/>
    <n v="1469325158"/>
    <n v="1464141158"/>
    <b v="0"/>
    <n v="0"/>
    <b v="0"/>
    <s v="theater/plays"/>
    <n v="0"/>
    <s v="0 USD"/>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s v="486 USD"/>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s v="3 USD"/>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s v="25 USD"/>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s v="10 USD"/>
    <x v="1"/>
    <x v="6"/>
  </r>
  <r>
    <n v="2904"/>
    <s v="The Love Shack"/>
    <s v="A Tequila slammer with a slice of Tarantino, a line of the London Fringe scene and a shot of â€œBreaking Badâ€. New Writing."/>
    <n v="1500"/>
    <n v="75"/>
    <x v="2"/>
    <x v="1"/>
    <s v="GBP"/>
    <n v="1415534400"/>
    <n v="1414538031"/>
    <b v="0"/>
    <n v="4"/>
    <b v="0"/>
    <s v="theater/plays"/>
    <n v="0.05"/>
    <s v="19 GBP"/>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s v="37 USD"/>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s v="81 USD"/>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s v="1 USD"/>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s v="53 USD"/>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s v="20 USD"/>
    <x v="1"/>
    <x v="6"/>
  </r>
  <r>
    <n v="2910"/>
    <s v="Strive"/>
    <s v="Free drama, dance and singing workshops for disadvantaged young people to inspire, create and help them follow their dreams."/>
    <n v="30000"/>
    <n v="1"/>
    <x v="2"/>
    <x v="1"/>
    <s v="GBP"/>
    <n v="1434139887"/>
    <n v="1428955887"/>
    <b v="0"/>
    <n v="1"/>
    <b v="0"/>
    <s v="theater/plays"/>
    <n v="3.3333333333333335E-5"/>
    <s v="1 GBP"/>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s v="47 USD"/>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s v="78 USD"/>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s v="1 USD"/>
    <x v="1"/>
    <x v="6"/>
  </r>
  <r>
    <n v="2914"/>
    <s v="Hercules the Panto"/>
    <s v="Hercules must complete four challenges in order to meet the father he never knew"/>
    <n v="25000"/>
    <n v="1"/>
    <x v="2"/>
    <x v="1"/>
    <s v="GBP"/>
    <n v="1426365994"/>
    <n v="1421185594"/>
    <b v="0"/>
    <n v="1"/>
    <b v="0"/>
    <s v="theater/plays"/>
    <n v="4.0000000000000003E-5"/>
    <s v="1 GBP"/>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s v="204 GBP"/>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s v="21 GBP"/>
    <x v="1"/>
    <x v="6"/>
  </r>
  <r>
    <n v="2917"/>
    <s v="Elevation Twelfth Night"/>
    <s v="Cross dressing, cross gartering, crossed swords. Cross a bridge and come see this fantastically fun rendition of Twelfth Night"/>
    <n v="2000"/>
    <n v="437"/>
    <x v="2"/>
    <x v="0"/>
    <s v="USD"/>
    <n v="1442381847"/>
    <n v="1440826647"/>
    <b v="0"/>
    <n v="9"/>
    <b v="0"/>
    <s v="theater/plays"/>
    <n v="0.2185"/>
    <s v="49 USD"/>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s v="68 USD"/>
    <x v="1"/>
    <x v="6"/>
  </r>
  <r>
    <n v="2919"/>
    <s v="While the Stars Fall"/>
    <s v="A full staged reading of a new play about a boy who learns how to be happy from the most unexpected person."/>
    <n v="600"/>
    <n v="51"/>
    <x v="2"/>
    <x v="0"/>
    <s v="USD"/>
    <n v="1407250329"/>
    <n v="1404658329"/>
    <b v="0"/>
    <n v="6"/>
    <b v="0"/>
    <s v="theater/plays"/>
    <n v="8.5000000000000006E-2"/>
    <s v="9 USD"/>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s v="52 CAD"/>
    <x v="1"/>
    <x v="6"/>
  </r>
  <r>
    <n v="2921"/>
    <s v="Fools Rush In: A Cabaret Benefiting BC/EFA Kickstarter"/>
    <s v="I'm creating a cabaret in which all donations go directly to Broadway Cares/Equity Fights AIDS."/>
    <n v="100"/>
    <n v="129"/>
    <x v="0"/>
    <x v="0"/>
    <s v="USD"/>
    <n v="1411679804"/>
    <n v="1409087804"/>
    <b v="0"/>
    <n v="3"/>
    <b v="1"/>
    <s v="theater/musical"/>
    <n v="1.29"/>
    <s v="43 USD"/>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s v="83 GBP"/>
    <x v="1"/>
    <x v="40"/>
  </r>
  <r>
    <n v="2923"/>
    <s v="Kaylee's Senior Project"/>
    <s v="Spreading the love of theatre, one step at a time. I would like to produce a reading of one of my favorite musicals"/>
    <n v="300"/>
    <n v="300"/>
    <x v="0"/>
    <x v="0"/>
    <s v="USD"/>
    <n v="1422068400"/>
    <n v="1420774779"/>
    <b v="0"/>
    <n v="10"/>
    <b v="1"/>
    <s v="theater/musical"/>
    <n v="1"/>
    <s v="30 USD"/>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s v="176 USD"/>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s v="232 USD"/>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s v="75 USD"/>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s v="112 USD"/>
    <x v="1"/>
    <x v="40"/>
  </r>
  <r>
    <n v="2928"/>
    <s v="Music Theatre of Idaho Presents &quot;A Year with Frog and Toad"/>
    <s v="This is a touring production for schools in the Treasure Valley!"/>
    <n v="1000"/>
    <n v="1000"/>
    <x v="0"/>
    <x v="0"/>
    <s v="USD"/>
    <n v="1457135846"/>
    <n v="1454543846"/>
    <b v="0"/>
    <n v="24"/>
    <b v="1"/>
    <s v="theater/musical"/>
    <n v="1"/>
    <s v="42 USD"/>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s v="255 USD"/>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s v="163 GBP"/>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s v="88 CAD"/>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s v="86 AUD"/>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s v="48 USD"/>
    <x v="1"/>
    <x v="40"/>
  </r>
  <r>
    <n v="2934"/>
    <s v="Songs for a New World"/>
    <s v="Powerful community theatre production of Jason Robert Brown's &quot;Songs for a New World&quot; in London, Ontario."/>
    <n v="2500"/>
    <n v="2700"/>
    <x v="0"/>
    <x v="5"/>
    <s v="CAD"/>
    <n v="1402845364"/>
    <n v="1400253364"/>
    <b v="0"/>
    <n v="37"/>
    <b v="1"/>
    <s v="theater/musical"/>
    <n v="1.08"/>
    <s v="73 CAD"/>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s v="91 USD"/>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s v="38 USD"/>
    <x v="1"/>
    <x v="40"/>
  </r>
  <r>
    <n v="2937"/>
    <s v="UCAS"/>
    <s v="UCAS is a new British musical premiering at the Edinburgh Fringe Festival 2014."/>
    <n v="1500"/>
    <n v="2000"/>
    <x v="0"/>
    <x v="1"/>
    <s v="GBP"/>
    <n v="1405249113"/>
    <n v="1402657113"/>
    <b v="0"/>
    <n v="55"/>
    <b v="1"/>
    <s v="theater/musical"/>
    <n v="1.3333333333333333"/>
    <s v="36 GBP"/>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s v="127 USD"/>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s v="329 USD"/>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s v="81 USD"/>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s v="1 USD"/>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s v="202 CAD"/>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s v="0 USD"/>
    <x v="1"/>
    <x v="38"/>
  </r>
  <r>
    <n v="2944"/>
    <s v="Guardian Theatre, Arts in Education Theatre"/>
    <s v="Our vision: build and operate a Theater Arts Center for south-central Washington state in Goldendale."/>
    <n v="10000"/>
    <n v="100"/>
    <x v="2"/>
    <x v="0"/>
    <s v="USD"/>
    <n v="1433714198"/>
    <n v="1431122198"/>
    <b v="0"/>
    <n v="1"/>
    <b v="0"/>
    <s v="theater/spaces"/>
    <n v="0.01"/>
    <s v="100 USD"/>
    <x v="1"/>
    <x v="38"/>
  </r>
  <r>
    <n v="2945"/>
    <s v="A Midsummer Night's Pub"/>
    <s v="Where people that enjoy theater, or just something new can go to have fun and experience varying types of theater in Albuquerque."/>
    <n v="50000"/>
    <n v="0"/>
    <x v="2"/>
    <x v="0"/>
    <s v="USD"/>
    <n v="1432437660"/>
    <n v="1429845660"/>
    <b v="0"/>
    <n v="0"/>
    <b v="0"/>
    <s v="theater/spaces"/>
    <n v="0"/>
    <s v="0 USD"/>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s v="1 GBP"/>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s v="82 USD"/>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s v="3 USD"/>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s v="13 USD"/>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0 USD"/>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s v="19 USD"/>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s v="201 USD"/>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s v="202 USD"/>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0 USD"/>
    <x v="1"/>
    <x v="38"/>
  </r>
  <r>
    <n v="2955"/>
    <s v="A Stage for Stage Door Theater Company (Canceled)"/>
    <s v="Stage Door Theater needs a stage for its current and future productions. Can you help?"/>
    <n v="1200"/>
    <n v="715"/>
    <x v="1"/>
    <x v="0"/>
    <s v="USD"/>
    <n v="1434476849"/>
    <n v="1431884849"/>
    <b v="0"/>
    <n v="11"/>
    <b v="0"/>
    <s v="theater/spaces"/>
    <n v="0.59583333333333333"/>
    <s v="65 USD"/>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s v="66 USD"/>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s v="93 USD"/>
    <x v="1"/>
    <x v="38"/>
  </r>
  <r>
    <n v="2958"/>
    <s v="Uprising Theater (Canceled)"/>
    <s v="Chicago Based Theater Company and Venue Dedicated to Social Justice and Mainstreaming the Palestinian Narrative"/>
    <n v="80000"/>
    <n v="0"/>
    <x v="1"/>
    <x v="0"/>
    <s v="USD"/>
    <n v="1462729317"/>
    <n v="1457548917"/>
    <b v="0"/>
    <n v="0"/>
    <b v="0"/>
    <s v="theater/spaces"/>
    <n v="0"/>
    <s v="0 USD"/>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0 GBP"/>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s v="0 USD"/>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s v="51 USD"/>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s v="61 USD"/>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s v="109 USD"/>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s v="26 USD"/>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s v="42 USD"/>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s v="89 USD"/>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s v="80 USD"/>
    <x v="1"/>
    <x v="6"/>
  </r>
  <r>
    <n v="2968"/>
    <s v="The Curse of the Babywoman @ FringeNYC"/>
    <s v="The Curse of the Babywoman is real â€” and it is coming to FringeNYC this August."/>
    <n v="3500"/>
    <n v="3710"/>
    <x v="0"/>
    <x v="0"/>
    <s v="USD"/>
    <n v="1471406340"/>
    <n v="1470227660"/>
    <b v="0"/>
    <n v="47"/>
    <b v="1"/>
    <s v="theater/plays"/>
    <n v="1.06"/>
    <s v="79 USD"/>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s v="96 CAD"/>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s v="70 USD"/>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s v="75 USD"/>
    <x v="1"/>
    <x v="6"/>
  </r>
  <r>
    <n v="2972"/>
    <s v="A Bad Plan"/>
    <s v="A group of artists. A mythical art piece. A harrowing quest. And some margaritas."/>
    <n v="2000"/>
    <n v="2107"/>
    <x v="0"/>
    <x v="0"/>
    <s v="USD"/>
    <n v="1480899600"/>
    <n v="1479609520"/>
    <b v="0"/>
    <n v="17"/>
    <b v="1"/>
    <s v="theater/plays"/>
    <n v="1.0535000000000001"/>
    <s v="124 USD"/>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s v="265 USD"/>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s v="59 USD"/>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s v="71 USD"/>
    <x v="1"/>
    <x v="6"/>
  </r>
  <r>
    <n v="2976"/>
    <s v="Pizza Delique"/>
    <s v="A play that addresses an important social issue, brought to light by members of the UoM Drama Society."/>
    <n v="70"/>
    <n v="120"/>
    <x v="0"/>
    <x v="1"/>
    <s v="GBP"/>
    <n v="1457870400"/>
    <n v="1456421530"/>
    <b v="0"/>
    <n v="14"/>
    <b v="1"/>
    <s v="theater/plays"/>
    <n v="1.7142857142857142"/>
    <s v="9 GBP"/>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s v="114 USD"/>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s v="61 USD"/>
    <x v="1"/>
    <x v="6"/>
  </r>
  <r>
    <n v="2979"/>
    <s v="'ART'"/>
    <s v="Dear Stone returns with Yasmina Reza's 'ART', a compelling, clever exploration of friendship under duress. Thanks for watching!"/>
    <n v="5000"/>
    <n v="5070"/>
    <x v="0"/>
    <x v="0"/>
    <s v="USD"/>
    <n v="1420524000"/>
    <n v="1419104823"/>
    <b v="0"/>
    <n v="46"/>
    <b v="1"/>
    <s v="theater/plays"/>
    <n v="1.014"/>
    <s v="110 USD"/>
    <x v="1"/>
    <x v="6"/>
  </r>
  <r>
    <n v="2980"/>
    <s v="INDEPENDENCE NYC"/>
    <s v="1 director, 4 actors, and a whole lotta determination. Help us bring this brilliant story to the heart of NYC!"/>
    <n v="3000"/>
    <n v="3275"/>
    <x v="0"/>
    <x v="0"/>
    <s v="USD"/>
    <n v="1440381600"/>
    <n v="1438639130"/>
    <b v="0"/>
    <n v="24"/>
    <b v="1"/>
    <s v="theater/plays"/>
    <n v="1.0916666666666666"/>
    <s v="136 USD"/>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s v="53 EUR"/>
    <x v="1"/>
    <x v="38"/>
  </r>
  <r>
    <n v="2982"/>
    <s v="Railway Playhouse: Setting up a community arts space"/>
    <s v="Renovating this historical landmark, into an arts venue and theatre space for the community."/>
    <n v="5000"/>
    <n v="5103"/>
    <x v="0"/>
    <x v="1"/>
    <s v="GBP"/>
    <n v="1455208143"/>
    <n v="1452616143"/>
    <b v="1"/>
    <n v="59"/>
    <b v="1"/>
    <s v="theater/spaces"/>
    <n v="1.0206"/>
    <s v="86 GBP"/>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s v="155 USD"/>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s v="115 USD"/>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s v="110 NZD"/>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s v="45 GBP"/>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s v="104 USD"/>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s v="36 GBP"/>
    <x v="1"/>
    <x v="38"/>
  </r>
  <r>
    <n v="2989"/>
    <s v="Let's Light Up The Gem!"/>
    <s v="Bring the movies back to Bethel, Maine."/>
    <n v="20000"/>
    <n v="35307"/>
    <x v="0"/>
    <x v="0"/>
    <s v="USD"/>
    <n v="1450673940"/>
    <n v="1448756962"/>
    <b v="0"/>
    <n v="364"/>
    <b v="1"/>
    <s v="theater/spaces"/>
    <n v="1.76535"/>
    <s v="97 USD"/>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s v="370 USD"/>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s v="94 USD"/>
    <x v="1"/>
    <x v="38"/>
  </r>
  <r>
    <n v="2992"/>
    <s v="Th'underGrounds"/>
    <s v="Creating a non-profit CAFE &amp; VILLAGE COMMONS in SE Portland, in service to Neighbors, Kids, Artists &amp; the Underserved"/>
    <n v="3000"/>
    <n v="3135"/>
    <x v="0"/>
    <x v="0"/>
    <s v="USD"/>
    <n v="1476037510"/>
    <n v="1473445510"/>
    <b v="0"/>
    <n v="64"/>
    <b v="1"/>
    <s v="theater/spaces"/>
    <n v="1.0449999999999999"/>
    <s v="49 USD"/>
    <x v="1"/>
    <x v="38"/>
  </r>
  <r>
    <n v="2993"/>
    <s v="TRUE WEST: Think, Dog! Productions"/>
    <s v="Help us build the Kitchen from Hell!"/>
    <n v="1000"/>
    <n v="1003"/>
    <x v="0"/>
    <x v="0"/>
    <s v="USD"/>
    <n v="1455998867"/>
    <n v="1453406867"/>
    <b v="0"/>
    <n v="22"/>
    <b v="1"/>
    <s v="theater/spaces"/>
    <n v="1.0029999999999999"/>
    <s v="46 USD"/>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s v="23 GBP"/>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s v="63 USD"/>
    <x v="1"/>
    <x v="38"/>
  </r>
  <r>
    <n v="2996"/>
    <s v="Sea Tea Improv's Comedy Theater in Hartford, CT"/>
    <s v="A permanent home for comedy in Connecticut in the heart of downtown Hartford."/>
    <n v="35000"/>
    <n v="60180"/>
    <x v="0"/>
    <x v="0"/>
    <s v="USD"/>
    <n v="1432677240"/>
    <n v="1427493240"/>
    <b v="0"/>
    <n v="392"/>
    <b v="1"/>
    <s v="theater/spaces"/>
    <n v="1.7194285714285715"/>
    <s v="154 USD"/>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s v="90 USD"/>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s v="119 USD"/>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s v="80 USD"/>
    <x v="1"/>
    <x v="38"/>
  </r>
  <r>
    <n v="3000"/>
    <s v="Voices From The Future"/>
    <s v="A benefit show featuring musicians, dancers &amp; poets all under age 30 to raise money in support of LGBTQ rights and programs."/>
    <n v="500"/>
    <n v="500"/>
    <x v="0"/>
    <x v="0"/>
    <s v="USD"/>
    <n v="1485885600"/>
    <n v="1484682670"/>
    <b v="0"/>
    <n v="8"/>
    <b v="1"/>
    <s v="theater/spaces"/>
    <n v="1"/>
    <s v="63 USD"/>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s v="131 USD"/>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s v="73 USD"/>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s v="179 USD"/>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s v="163 USD"/>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s v="108 USD"/>
    <x v="1"/>
    <x v="38"/>
  </r>
  <r>
    <n v="3006"/>
    <s v="ONTARIO STREET THEATRE in Port Hope."/>
    <s v="We're an affordable theatre and rental space that can be molded into anything by anyone."/>
    <n v="8000"/>
    <n v="8620"/>
    <x v="0"/>
    <x v="5"/>
    <s v="CAD"/>
    <n v="1418580591"/>
    <n v="1415988591"/>
    <b v="0"/>
    <n v="97"/>
    <b v="1"/>
    <s v="theater/spaces"/>
    <n v="1.0774999999999999"/>
    <s v="89 CAD"/>
    <x v="1"/>
    <x v="38"/>
  </r>
  <r>
    <n v="3007"/>
    <s v="Bethlem"/>
    <s v="Consuite for 2015 CoreCon.  An adventure into insanity."/>
    <n v="600"/>
    <n v="1080"/>
    <x v="0"/>
    <x v="0"/>
    <s v="USD"/>
    <n v="1429938683"/>
    <n v="1428124283"/>
    <b v="0"/>
    <n v="20"/>
    <b v="1"/>
    <s v="theater/spaces"/>
    <n v="1.8"/>
    <s v="54 USD"/>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s v="117 USD"/>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s v="234 USD"/>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s v="158 USD"/>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s v="15 EUR"/>
    <x v="1"/>
    <x v="38"/>
  </r>
  <r>
    <n v="3012"/>
    <s v="Up-lifting Up-Fit!"/>
    <s v="Spring Theatre has recently found a new home in the heart of Winston Salem. We need your help for an up-lifting up-fit!"/>
    <n v="4000"/>
    <n v="4685"/>
    <x v="0"/>
    <x v="0"/>
    <s v="USD"/>
    <n v="1423587130"/>
    <n v="1421772730"/>
    <b v="0"/>
    <n v="55"/>
    <b v="1"/>
    <s v="theater/spaces"/>
    <n v="1.1712499999999999"/>
    <s v="85 USD"/>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s v="147 USD"/>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s v="51 USD"/>
    <x v="1"/>
    <x v="38"/>
  </r>
  <r>
    <n v="3015"/>
    <s v="A Sign for 34 West"/>
    <s v="We're turning an old yogurt shop into a live theater in downtown Charleston.   Please help us hang our sign!"/>
    <n v="3400"/>
    <n v="3508"/>
    <x v="0"/>
    <x v="0"/>
    <s v="USD"/>
    <n v="1402459200"/>
    <n v="1401125238"/>
    <b v="0"/>
    <n v="40"/>
    <b v="1"/>
    <s v="theater/spaces"/>
    <n v="1.0317647058823529"/>
    <s v="88 USD"/>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s v="242 USD"/>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s v="146 USD"/>
    <x v="1"/>
    <x v="38"/>
  </r>
  <r>
    <n v="3018"/>
    <s v="Why Theatre"/>
    <s v="Le projet vise la crÃ©ation dâ€™un lieu de rÃ©sidence, recherche et formation dÃ©diÃ© Ã  l'art vivant, l'image et la narration."/>
    <n v="4200"/>
    <n v="4230"/>
    <x v="0"/>
    <x v="6"/>
    <s v="EUR"/>
    <n v="1437429600"/>
    <n v="1433747376"/>
    <b v="0"/>
    <n v="41"/>
    <b v="1"/>
    <s v="theater/spaces"/>
    <n v="1.0071428571428571"/>
    <s v="103 EUR"/>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s v="80 USD"/>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s v="235 USD"/>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s v="51 USD"/>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s v="163 USD"/>
    <x v="1"/>
    <x v="38"/>
  </r>
  <r>
    <n v="3023"/>
    <s v="The Night Watch"/>
    <s v="Antonia Goddard Productions in association with Jethro Compton Productions presents THE NIGHT WATCH, an exciting new historical drama."/>
    <n v="700"/>
    <n v="721"/>
    <x v="0"/>
    <x v="1"/>
    <s v="GBP"/>
    <n v="1434039186"/>
    <n v="1430151186"/>
    <b v="0"/>
    <n v="6"/>
    <b v="1"/>
    <s v="theater/spaces"/>
    <n v="1.03"/>
    <s v="120 GBP"/>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s v="68 USD"/>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s v="52 GBP"/>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s v="52 GBP"/>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s v="164 USD"/>
    <x v="1"/>
    <x v="38"/>
  </r>
  <r>
    <n v="3028"/>
    <s v="A Home for Vegas Theatre Hub"/>
    <s v="We have a space! Help us fill it with a stage, chairs, gear and audiences' laughter!"/>
    <n v="5000"/>
    <n v="8401"/>
    <x v="0"/>
    <x v="0"/>
    <s v="USD"/>
    <n v="1471242025"/>
    <n v="1468650025"/>
    <b v="0"/>
    <n v="99"/>
    <b v="1"/>
    <s v="theater/spaces"/>
    <n v="1.6801999999999999"/>
    <s v="85 USD"/>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s v="95 USD"/>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s v="46 USD"/>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s v="52 USD"/>
    <x v="1"/>
    <x v="38"/>
  </r>
  <r>
    <n v="3032"/>
    <s v="Silent Valley : A Haunting"/>
    <s v="One night only, not-for-profit, neighborhood haunted attraction that will scare your mask off! Coming this Halloween."/>
    <n v="1000"/>
    <n v="1272"/>
    <x v="0"/>
    <x v="0"/>
    <s v="USD"/>
    <n v="1441933459"/>
    <n v="1439341459"/>
    <b v="0"/>
    <n v="25"/>
    <b v="1"/>
    <s v="theater/spaces"/>
    <n v="1.272"/>
    <s v="51 USD"/>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s v="191 USD"/>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s v="89 USD"/>
    <x v="1"/>
    <x v="38"/>
  </r>
  <r>
    <n v="3035"/>
    <s v="The Coalition Theater"/>
    <s v="Help create a permanent home for live comedy shows and classes in Downtown RVA."/>
    <n v="25000"/>
    <n v="27196.71"/>
    <x v="0"/>
    <x v="0"/>
    <s v="USD"/>
    <n v="1367674009"/>
    <n v="1365082009"/>
    <b v="0"/>
    <n v="307"/>
    <b v="1"/>
    <s v="theater/spaces"/>
    <n v="1.0878684000000001"/>
    <s v="89 USD"/>
    <x v="1"/>
    <x v="38"/>
  </r>
  <r>
    <n v="3036"/>
    <s v="Save the Studio!"/>
    <s v="Help Synetic Theater create a new Studio to produce amazing  shows in the 2013/14 season and train awesome artists of all ages!"/>
    <n v="25000"/>
    <n v="31683"/>
    <x v="0"/>
    <x v="0"/>
    <s v="USD"/>
    <n v="1376654340"/>
    <n v="1373568644"/>
    <b v="0"/>
    <n v="329"/>
    <b v="1"/>
    <s v="theater/spaces"/>
    <n v="1.26732"/>
    <s v="96 USD"/>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s v="33 USD"/>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s v="37 USD"/>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s v="92 USD"/>
    <x v="1"/>
    <x v="38"/>
  </r>
  <r>
    <n v="3040"/>
    <s v="Jayhawk Makeover"/>
    <s v="48 hours of deck screws, dry wall, hard hats and needed renovation to help the Jayhawk rise from the ashes."/>
    <n v="3000"/>
    <n v="3225"/>
    <x v="0"/>
    <x v="0"/>
    <s v="USD"/>
    <n v="1435359600"/>
    <n v="1434999621"/>
    <b v="0"/>
    <n v="42"/>
    <b v="1"/>
    <s v="theater/spaces"/>
    <n v="1.075"/>
    <s v="77 USD"/>
    <x v="1"/>
    <x v="38"/>
  </r>
  <r>
    <n v="3041"/>
    <s v="Lend a Hand in Our Home"/>
    <s v="Privet! Hello! Bon Jour! We are the Arlekin Players Theatre and we need a home."/>
    <n v="8300"/>
    <n v="9170"/>
    <x v="0"/>
    <x v="0"/>
    <s v="USD"/>
    <n v="1453323048"/>
    <n v="1450731048"/>
    <b v="0"/>
    <n v="95"/>
    <b v="1"/>
    <s v="theater/spaces"/>
    <n v="1.1048192771084338"/>
    <s v="97 USD"/>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s v="52 GBP"/>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s v="129 CAD"/>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s v="84 USD"/>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s v="83 USD"/>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s v="260 USD"/>
    <x v="1"/>
    <x v="38"/>
  </r>
  <r>
    <n v="3047"/>
    <s v="Acting V Senior Showcase"/>
    <s v="Hi! We're the Graduating Seniors Acting V Seniors at Temple University! Welcome to our Kick starter Page!"/>
    <n v="500"/>
    <n v="745"/>
    <x v="0"/>
    <x v="0"/>
    <s v="USD"/>
    <n v="1461762960"/>
    <n v="1457999054"/>
    <b v="0"/>
    <n v="20"/>
    <b v="1"/>
    <s v="theater/spaces"/>
    <n v="1.49"/>
    <s v="37 USD"/>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s v="177 USD"/>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s v="74 USD"/>
    <x v="1"/>
    <x v="38"/>
  </r>
  <r>
    <n v="3050"/>
    <s v="The Black Pearl Consuite at CoreCon VIII: On Ancient Seas"/>
    <s v="Help fund The Black Pearl Consuite at CoreCon VIII: On Ancient Seas!"/>
    <n v="600"/>
    <n v="636"/>
    <x v="0"/>
    <x v="0"/>
    <s v="USD"/>
    <n v="1462420960"/>
    <n v="1459828960"/>
    <b v="0"/>
    <n v="9"/>
    <b v="1"/>
    <s v="theater/spaces"/>
    <n v="1.06"/>
    <s v="71 USD"/>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s v="24 GBP"/>
    <x v="1"/>
    <x v="38"/>
  </r>
  <r>
    <n v="3052"/>
    <s v="Funding for a new theater facility in Walker Minnesota"/>
    <s v="To let the arts continue in Walker Minnesota We need a performing arts space and art gallery"/>
    <n v="50000"/>
    <n v="75"/>
    <x v="2"/>
    <x v="0"/>
    <s v="USD"/>
    <n v="1432828740"/>
    <n v="1430237094"/>
    <b v="0"/>
    <n v="2"/>
    <b v="0"/>
    <s v="theater/spaces"/>
    <n v="1.5E-3"/>
    <s v="38 USD"/>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s v="13 USD"/>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0 USD"/>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s v="1 USD"/>
    <x v="1"/>
    <x v="38"/>
  </r>
  <r>
    <n v="3056"/>
    <s v="Palace Flophouse Theater"/>
    <s v="Looking to establish a communal space for art shows, bands, farmer's markets, environmental education, and traditional skills."/>
    <n v="25000"/>
    <n v="0"/>
    <x v="2"/>
    <x v="0"/>
    <s v="USD"/>
    <n v="1412003784"/>
    <n v="1406819784"/>
    <b v="0"/>
    <n v="0"/>
    <b v="0"/>
    <s v="theater/spaces"/>
    <n v="0"/>
    <s v="0 USD"/>
    <x v="1"/>
    <x v="38"/>
  </r>
  <r>
    <n v="3057"/>
    <s v="1 World Educational Theme Parks"/>
    <s v="A series of 6 educational theme parks. This project is to fund the plans and 3D designs required to build the first park."/>
    <n v="50000"/>
    <n v="0"/>
    <x v="2"/>
    <x v="1"/>
    <s v="GBP"/>
    <n v="1459694211"/>
    <n v="1457105811"/>
    <b v="0"/>
    <n v="0"/>
    <b v="0"/>
    <s v="theater/spaces"/>
    <n v="0"/>
    <s v="0 GBP"/>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s v="1 EUR"/>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s v="41 USD"/>
    <x v="1"/>
    <x v="38"/>
  </r>
  <r>
    <n v="3060"/>
    <s v="Save the Roxy Theatre in Bremerton WA"/>
    <s v="Save the historic Roxy theatre in Bremerton WA from being repurposed as office space."/>
    <n v="220000"/>
    <n v="335"/>
    <x v="2"/>
    <x v="0"/>
    <s v="USD"/>
    <n v="1443422134"/>
    <n v="1440830134"/>
    <b v="0"/>
    <n v="6"/>
    <b v="0"/>
    <s v="theater/spaces"/>
    <n v="1.5227272727272728E-3"/>
    <s v="56 USD"/>
    <x v="1"/>
    <x v="38"/>
  </r>
  <r>
    <n v="3061"/>
    <s v="Help Save Parkway Cinemas!"/>
    <s v="Save a historic Local theater."/>
    <n v="1000000"/>
    <n v="0"/>
    <x v="2"/>
    <x v="0"/>
    <s v="USD"/>
    <n v="1407955748"/>
    <n v="1405363748"/>
    <b v="0"/>
    <n v="0"/>
    <b v="0"/>
    <s v="theater/spaces"/>
    <n v="0"/>
    <s v="0 USD"/>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s v="100 USD"/>
    <x v="1"/>
    <x v="38"/>
  </r>
  <r>
    <n v="3063"/>
    <s v="Spec Haus"/>
    <s v="Members of the local Miami music scene are putting together a venue/creative space in Kendall!"/>
    <n v="3000"/>
    <n v="587"/>
    <x v="2"/>
    <x v="0"/>
    <s v="USD"/>
    <n v="1477174138"/>
    <n v="1474150138"/>
    <b v="0"/>
    <n v="23"/>
    <b v="0"/>
    <s v="theater/spaces"/>
    <n v="0.19566666666666666"/>
    <s v="26 USD"/>
    <x v="1"/>
    <x v="38"/>
  </r>
  <r>
    <n v="3064"/>
    <s v="Kickstart the Crossroads Community"/>
    <s v="An epicenter for connection, creation and expression of the community."/>
    <n v="75000"/>
    <n v="8471"/>
    <x v="2"/>
    <x v="0"/>
    <s v="USD"/>
    <n v="1448175540"/>
    <n v="1445483246"/>
    <b v="0"/>
    <n v="72"/>
    <b v="0"/>
    <s v="theater/spaces"/>
    <n v="0.11294666666666667"/>
    <s v="118 USD"/>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s v="5 USD"/>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s v="2797 AUD"/>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s v="200 NZD"/>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s v="88 USD"/>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s v="20 USD"/>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s v="21 GBP"/>
    <x v="1"/>
    <x v="38"/>
  </r>
  <r>
    <n v="3071"/>
    <s v="The Echo Theatre 2015"/>
    <s v="Anyone can create. They just need a place and an opportunity. The Echo Theatre (Provo) provides that opportunity."/>
    <n v="12000"/>
    <n v="7173"/>
    <x v="2"/>
    <x v="0"/>
    <s v="USD"/>
    <n v="1429595940"/>
    <n v="1428082481"/>
    <b v="0"/>
    <n v="117"/>
    <b v="0"/>
    <s v="theater/spaces"/>
    <n v="0.59775"/>
    <s v="61 USD"/>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s v="1 USD"/>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s v="92 USD"/>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s v="7 EUR"/>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s v="65 USD"/>
    <x v="1"/>
    <x v="38"/>
  </r>
  <r>
    <n v="3076"/>
    <s v="10,000 Hours"/>
    <s v="Helping female comedians get in their 10,000 Hours of practice!"/>
    <n v="10000"/>
    <n v="1506"/>
    <x v="2"/>
    <x v="0"/>
    <s v="USD"/>
    <n v="1444405123"/>
    <n v="1439221123"/>
    <b v="0"/>
    <n v="50"/>
    <b v="0"/>
    <s v="theater/spaces"/>
    <n v="0.15060000000000001"/>
    <s v="30 USD"/>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s v="53 CAD"/>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s v="24 USD"/>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s v="416 USD"/>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s v="54 USD"/>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s v="421 USD"/>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s v="0 USD"/>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s v="19 USD"/>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s v="78 USD"/>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s v="68 USD"/>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s v="17 EUR"/>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s v="63 USD"/>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s v="42 USD"/>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s v="130 USD"/>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s v="1270 USD"/>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s v="88 USD"/>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s v="56 USD"/>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s v="54 CAD"/>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s v="25 USD"/>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s v="50 USD"/>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s v="57 USD"/>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s v="41 GBP"/>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s v="65 USD"/>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s v="56 USD"/>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s v="141 USD"/>
    <x v="1"/>
    <x v="38"/>
  </r>
  <r>
    <n v="3101"/>
    <s v="Mots Ã‰crits"/>
    <s v="LabellisÃ© 14-18, Mots Ã‰crits est un projet itinÃ©rant de lectures Ã  voix haute par des amateurs, mises en espace par une comÃ©dienne."/>
    <n v="2500"/>
    <n v="300"/>
    <x v="2"/>
    <x v="6"/>
    <s v="EUR"/>
    <n v="1437033360"/>
    <n v="1434445937"/>
    <b v="0"/>
    <n v="12"/>
    <b v="0"/>
    <s v="theater/spaces"/>
    <n v="0.12"/>
    <s v="25 EUR"/>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s v="70 GBP"/>
    <x v="1"/>
    <x v="38"/>
  </r>
  <r>
    <n v="3103"/>
    <s v="Professional Venue for local artists!!"/>
    <s v="Creating a place for local artists to perform, at substantially less cost for them"/>
    <n v="4100"/>
    <n v="11"/>
    <x v="2"/>
    <x v="0"/>
    <s v="USD"/>
    <n v="1434080706"/>
    <n v="1428896706"/>
    <b v="0"/>
    <n v="2"/>
    <b v="0"/>
    <s v="theater/spaces"/>
    <n v="2.6829268292682929E-3"/>
    <s v="6 USD"/>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s v="237 AUD"/>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s v="80 USD"/>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s v="10 GBP"/>
    <x v="1"/>
    <x v="38"/>
  </r>
  <r>
    <n v="3107"/>
    <s v="Creating Cabaret"/>
    <s v="When opportunity knocks, we answer!  Help expand the ravishingly talented troupe into a new and exciting market and venue!"/>
    <n v="40000"/>
    <n v="7905"/>
    <x v="2"/>
    <x v="0"/>
    <s v="USD"/>
    <n v="1431372751"/>
    <n v="1430767951"/>
    <b v="0"/>
    <n v="29"/>
    <b v="0"/>
    <s v="theater/spaces"/>
    <n v="0.197625"/>
    <s v="273 USD"/>
    <x v="1"/>
    <x v="38"/>
  </r>
  <r>
    <n v="3108"/>
    <s v="Funding a home for our Children's Theater"/>
    <s v="We need a permanent home for the theater!"/>
    <n v="50000"/>
    <n v="26"/>
    <x v="2"/>
    <x v="0"/>
    <s v="USD"/>
    <n v="1430234394"/>
    <n v="1425053994"/>
    <b v="0"/>
    <n v="2"/>
    <b v="0"/>
    <s v="theater/spaces"/>
    <n v="5.1999999999999995E-4"/>
    <s v="13 USD"/>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s v="58 USD"/>
    <x v="1"/>
    <x v="38"/>
  </r>
  <r>
    <n v="3110"/>
    <s v="Hip Justice Catmunity Center"/>
    <s v="Cat People Unite! It's time we get a space of our own to relax, socialize and learn! Join the Catmunity!"/>
    <n v="25000"/>
    <n v="10"/>
    <x v="2"/>
    <x v="0"/>
    <s v="USD"/>
    <n v="1487465119"/>
    <n v="1484009119"/>
    <b v="0"/>
    <n v="1"/>
    <b v="0"/>
    <s v="theater/spaces"/>
    <n v="4.0000000000000002E-4"/>
    <s v="10 USD"/>
    <x v="1"/>
    <x v="38"/>
  </r>
  <r>
    <n v="3111"/>
    <s v="All Puppet Players Need a Home"/>
    <s v="Help All Puppet Players perform it's 2015 season in a beautiful 200 seat theater for an entire year."/>
    <n v="20000"/>
    <n v="5328"/>
    <x v="2"/>
    <x v="0"/>
    <s v="USD"/>
    <n v="1412432220"/>
    <n v="1409753820"/>
    <b v="0"/>
    <n v="76"/>
    <b v="0"/>
    <s v="theater/spaces"/>
    <n v="0.26640000000000003"/>
    <s v="70 USD"/>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s v="58 USD"/>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s v="125 USD"/>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0 USD"/>
    <x v="1"/>
    <x v="38"/>
  </r>
  <r>
    <n v="3115"/>
    <s v="spoken word pop-up:"/>
    <s v="We are creating a mobile community devoted to the spreading and sharing of spoken word and other kinds of storytelling."/>
    <n v="10000"/>
    <n v="300"/>
    <x v="2"/>
    <x v="11"/>
    <s v="SEK"/>
    <n v="1465123427"/>
    <n v="1462531427"/>
    <b v="0"/>
    <n v="1"/>
    <b v="0"/>
    <s v="theater/spaces"/>
    <n v="0.03"/>
    <s v="300 SEK"/>
    <x v="1"/>
    <x v="38"/>
  </r>
  <r>
    <n v="3116"/>
    <s v="CoreCon Asylum"/>
    <s v="Creating a consuite for CoreCon. A focus on the insanity of asylums and early medical practices from history."/>
    <n v="750"/>
    <n v="430"/>
    <x v="2"/>
    <x v="0"/>
    <s v="USD"/>
    <n v="1427890925"/>
    <n v="1426681325"/>
    <b v="0"/>
    <n v="10"/>
    <b v="0"/>
    <s v="theater/spaces"/>
    <n v="0.57333333333333336"/>
    <s v="43 USD"/>
    <x v="1"/>
    <x v="38"/>
  </r>
  <r>
    <n v="3117"/>
    <s v="Cowes and The Sea"/>
    <s v="Performing Arts workshops, for young people aged 5 -16, exploring how the sea has shaped Cowes as a settlement."/>
    <n v="1000"/>
    <n v="1"/>
    <x v="2"/>
    <x v="1"/>
    <s v="GBP"/>
    <n v="1464354720"/>
    <n v="1463648360"/>
    <b v="0"/>
    <n v="1"/>
    <b v="0"/>
    <s v="theater/spaces"/>
    <n v="1E-3"/>
    <s v="1 GBP"/>
    <x v="1"/>
    <x v="38"/>
  </r>
  <r>
    <n v="3118"/>
    <s v="Garden Eden, theatre, meeting, culture, music, art"/>
    <s v="a magical place for all kind of people, like a fairytaile in all colours"/>
    <n v="500000"/>
    <n v="1550"/>
    <x v="2"/>
    <x v="11"/>
    <s v="SEK"/>
    <n v="1467473723"/>
    <n v="1465832123"/>
    <b v="0"/>
    <n v="2"/>
    <b v="0"/>
    <s v="theater/spaces"/>
    <n v="3.0999999999999999E-3"/>
    <s v="775 SEK"/>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s v="5 USD"/>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s v="13 EUR"/>
    <x v="1"/>
    <x v="38"/>
  </r>
  <r>
    <n v="3121"/>
    <s v="Ant Farm Theatre Project (Canceled)"/>
    <s v="I going to build a theatre for a local ant farm so that Ants can put on their theatre productions."/>
    <n v="1500"/>
    <n v="10"/>
    <x v="1"/>
    <x v="5"/>
    <s v="CAD"/>
    <n v="1411748335"/>
    <n v="1406564335"/>
    <b v="0"/>
    <n v="1"/>
    <b v="0"/>
    <s v="theater/spaces"/>
    <n v="6.6666666666666671E-3"/>
    <s v="10 CAD"/>
    <x v="1"/>
    <x v="38"/>
  </r>
  <r>
    <n v="3122"/>
    <s v="be back soon (Canceled)"/>
    <s v="cancelled until further notice"/>
    <n v="199"/>
    <n v="116"/>
    <x v="1"/>
    <x v="0"/>
    <s v="USD"/>
    <n v="1478733732"/>
    <n v="1478298132"/>
    <b v="0"/>
    <n v="2"/>
    <b v="0"/>
    <s v="theater/spaces"/>
    <n v="0.58291457286432158"/>
    <s v="58 USD"/>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s v="245 USD"/>
    <x v="1"/>
    <x v="38"/>
  </r>
  <r>
    <n v="3124"/>
    <s v="Theater &amp; Arts &amp; Day Care (Canceled)"/>
    <s v="A place where kids/ teens' dreams come true, and one finds there home without sparkly red shoes!"/>
    <n v="800000"/>
    <n v="26"/>
    <x v="1"/>
    <x v="0"/>
    <s v="USD"/>
    <n v="1422902601"/>
    <n v="1417718601"/>
    <b v="0"/>
    <n v="4"/>
    <b v="0"/>
    <s v="theater/spaces"/>
    <n v="3.2499999999999997E-5"/>
    <s v="7 USD"/>
    <x v="1"/>
    <x v="38"/>
  </r>
  <r>
    <n v="3125"/>
    <s v="N/A (Canceled)"/>
    <s v="N/A"/>
    <n v="1500000"/>
    <n v="0"/>
    <x v="1"/>
    <x v="0"/>
    <s v="USD"/>
    <n v="1452142672"/>
    <n v="1449550672"/>
    <b v="0"/>
    <n v="0"/>
    <b v="0"/>
    <s v="theater/spaces"/>
    <n v="0"/>
    <s v="0 USD"/>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s v="61 USD"/>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0 USD"/>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s v="139 USD"/>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s v="10 USD"/>
    <x v="1"/>
    <x v="6"/>
  </r>
  <r>
    <n v="3130"/>
    <s v="MEDEA | A New Vision"/>
    <s v="A shockingly relevant modern take on a 2,000-year-old tragedy that confronts current gender politics."/>
    <n v="10000"/>
    <n v="375"/>
    <x v="3"/>
    <x v="0"/>
    <s v="USD"/>
    <n v="1492145940"/>
    <n v="1489504916"/>
    <b v="0"/>
    <n v="4"/>
    <b v="0"/>
    <s v="theater/plays"/>
    <n v="3.7499999999999999E-2"/>
    <s v="94 USD"/>
    <x v="1"/>
    <x v="6"/>
  </r>
  <r>
    <n v="3131"/>
    <s v="SNAKE EYES"/>
    <s v="A Staged Reading of &quot;Snake Eyes,&quot; a new play by Alex Rafala"/>
    <n v="4100"/>
    <n v="645"/>
    <x v="3"/>
    <x v="0"/>
    <s v="USD"/>
    <n v="1491656045"/>
    <n v="1489067645"/>
    <b v="0"/>
    <n v="12"/>
    <b v="0"/>
    <s v="theater/plays"/>
    <n v="0.15731707317073171"/>
    <s v="54 USD"/>
    <x v="1"/>
    <x v="6"/>
  </r>
  <r>
    <n v="3132"/>
    <s v="A Bite of a Snake Play"/>
    <s v="Smells Like Money, Drips Like Honey, Taste Like Mocha, Better Run AWAY"/>
    <n v="30000"/>
    <n v="10"/>
    <x v="3"/>
    <x v="0"/>
    <s v="USD"/>
    <n v="1492759460"/>
    <n v="1487579060"/>
    <b v="0"/>
    <n v="1"/>
    <b v="0"/>
    <s v="theater/plays"/>
    <n v="3.3333333333333332E-4"/>
    <s v="10 USD"/>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s v="34 GBP"/>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s v="19 GBP"/>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s v="23 USD"/>
    <x v="1"/>
    <x v="6"/>
  </r>
  <r>
    <n v="3136"/>
    <s v="Heroines"/>
    <s v="Help emberfly theatre put on their first production Heroines and pay our actors and creative team! Follow us @emberflytheatre"/>
    <n v="500"/>
    <n v="639"/>
    <x v="3"/>
    <x v="1"/>
    <s v="GBP"/>
    <n v="1491001140"/>
    <n v="1487847954"/>
    <b v="0"/>
    <n v="22"/>
    <b v="0"/>
    <s v="theater/plays"/>
    <n v="1.278"/>
    <s v="29 GBP"/>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s v="50 USD"/>
    <x v="1"/>
    <x v="6"/>
  </r>
  <r>
    <n v="3138"/>
    <s v="Our Country's Good"/>
    <s v="A UWE Drama Society adaptation of Timberlake Wertenbaker's play. Funding needed for costumes/props to make the show a success. Thanks."/>
    <n v="200"/>
    <n v="0"/>
    <x v="3"/>
    <x v="1"/>
    <s v="GBP"/>
    <n v="1491233407"/>
    <n v="1489591807"/>
    <b v="0"/>
    <n v="0"/>
    <b v="0"/>
    <s v="theater/plays"/>
    <n v="0"/>
    <s v="0 GBP"/>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s v="450 MXN"/>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s v="24 EUR"/>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s v="32 EUR"/>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s v="15 GBP"/>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0 GBP"/>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s v="251 USD"/>
    <x v="1"/>
    <x v="6"/>
  </r>
  <r>
    <n v="3145"/>
    <s v="Arlington's 1st Dinner Theatre"/>
    <s v="Dominion Theatre Company is the first community dinner theatre  to be established in Arlington TX."/>
    <n v="25000"/>
    <n v="0"/>
    <x v="3"/>
    <x v="0"/>
    <s v="USD"/>
    <n v="1490659134"/>
    <n v="1485478734"/>
    <b v="0"/>
    <n v="0"/>
    <b v="0"/>
    <s v="theater/plays"/>
    <n v="0"/>
    <s v="0 USD"/>
    <x v="1"/>
    <x v="6"/>
  </r>
  <r>
    <n v="3146"/>
    <s v="SoÃ±Ã© una ciudad amurallada"/>
    <s v="Somos... Podemos... Amamos... Nuestra muralla, nuestra utopÃ­a. Que el amor sea el lÃ­mite"/>
    <n v="50000"/>
    <n v="5250"/>
    <x v="3"/>
    <x v="14"/>
    <s v="MXN"/>
    <n v="1492356166"/>
    <n v="1488471766"/>
    <b v="0"/>
    <n v="12"/>
    <b v="0"/>
    <s v="theater/plays"/>
    <n v="0.105"/>
    <s v="438 MXN"/>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s v="110 USD"/>
    <x v="1"/>
    <x v="6"/>
  </r>
  <r>
    <n v="3148"/>
    <s v="The Aurora Project: A Sci-Fi Epic by Bella Poynton"/>
    <s v="Help fund The Aurora Project, an immersive science fiction epic."/>
    <n v="1800"/>
    <n v="2361"/>
    <x v="0"/>
    <x v="0"/>
    <s v="USD"/>
    <n v="1412136000"/>
    <n v="1410278284"/>
    <b v="1"/>
    <n v="57"/>
    <b v="1"/>
    <s v="theater/plays"/>
    <n v="1.3116666666666668"/>
    <s v="41 USD"/>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s v="52 USD"/>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s v="34 USD"/>
    <x v="1"/>
    <x v="6"/>
  </r>
  <r>
    <n v="3151"/>
    <s v="&quot;The Holiday Bug&quot; 2014 Puppet Show"/>
    <s v="A Multi-Media Puppet Show, with large cable control puppets to tell a hilarious story for all ages."/>
    <n v="3500"/>
    <n v="3514"/>
    <x v="0"/>
    <x v="0"/>
    <s v="USD"/>
    <n v="1410379774"/>
    <n v="1407787774"/>
    <b v="1"/>
    <n v="34"/>
    <b v="1"/>
    <s v="theater/plays"/>
    <n v="1.004"/>
    <s v="103 USD"/>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s v="35 GBP"/>
    <x v="1"/>
    <x v="6"/>
  </r>
  <r>
    <n v="3153"/>
    <s v="Terminator the Second"/>
    <s v="A stage production of Terminator 2: Judgment Day, composed entirely of the words of William Shakespeare"/>
    <n v="3000"/>
    <n v="10067.5"/>
    <x v="0"/>
    <x v="0"/>
    <s v="USD"/>
    <n v="1304225940"/>
    <n v="1301542937"/>
    <b v="1"/>
    <n v="241"/>
    <b v="1"/>
    <s v="theater/plays"/>
    <n v="3.3558333333333334"/>
    <s v="42 USD"/>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s v="64 USD"/>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s v="31 GBP"/>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s v="63 USD"/>
    <x v="1"/>
    <x v="6"/>
  </r>
  <r>
    <n v="3157"/>
    <s v="Summer FourPlay"/>
    <s v="Four Directors.  Four One Acts.  Four Genres.  For You."/>
    <n v="4000"/>
    <n v="4040"/>
    <x v="0"/>
    <x v="0"/>
    <s v="USD"/>
    <n v="1405746000"/>
    <n v="1404932105"/>
    <b v="1"/>
    <n v="41"/>
    <b v="1"/>
    <s v="theater/plays"/>
    <n v="1.01"/>
    <s v="99 USD"/>
    <x v="1"/>
    <x v="6"/>
  </r>
  <r>
    <n v="3158"/>
    <s v="Nursery Crimes"/>
    <s v="A 40s crime-noir play using nursery rhyme characters."/>
    <n v="5000"/>
    <n v="5700"/>
    <x v="0"/>
    <x v="0"/>
    <s v="USD"/>
    <n v="1374523752"/>
    <n v="1371931752"/>
    <b v="1"/>
    <n v="69"/>
    <b v="1"/>
    <s v="theater/plays"/>
    <n v="1.1399999999999999"/>
    <s v="83 USD"/>
    <x v="1"/>
    <x v="6"/>
  </r>
  <r>
    <n v="3159"/>
    <s v="Waxwing: A New Play"/>
    <s v="WAXWING is an exciting new world premiere of mythic (perhaps even apocalyptic!) proportions."/>
    <n v="1500"/>
    <n v="2002.22"/>
    <x v="0"/>
    <x v="0"/>
    <s v="USD"/>
    <n v="1326927600"/>
    <n v="1323221761"/>
    <b v="1"/>
    <n v="52"/>
    <b v="1"/>
    <s v="theater/plays"/>
    <n v="1.3348133333333334"/>
    <s v="39 USD"/>
    <x v="1"/>
    <x v="6"/>
  </r>
  <r>
    <n v="3160"/>
    <s v="We Play Chekhov"/>
    <s v="Two stories by Anton Chekhov adapted for the stage and performed back-to-back in a stunning live theatrical performance."/>
    <n v="4500"/>
    <n v="4569"/>
    <x v="0"/>
    <x v="0"/>
    <s v="USD"/>
    <n v="1407905940"/>
    <n v="1405923687"/>
    <b v="1"/>
    <n v="57"/>
    <b v="1"/>
    <s v="theater/plays"/>
    <n v="1.0153333333333334"/>
    <s v="80 USD"/>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s v="28 GBP"/>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s v="81 USD"/>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s v="201 USD"/>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s v="38 USD"/>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s v="58 USD"/>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s v="60 USD"/>
    <x v="1"/>
    <x v="6"/>
  </r>
  <r>
    <n v="3167"/>
    <s v="Destiny is Judd Nelson: a new play at FringeNYC"/>
    <s v="What is destiny? Explore it with us this August at FringeNYC."/>
    <n v="3000"/>
    <n v="3485"/>
    <x v="0"/>
    <x v="0"/>
    <s v="USD"/>
    <n v="1406952781"/>
    <n v="1405743181"/>
    <b v="1"/>
    <n v="55"/>
    <b v="1"/>
    <s v="theater/plays"/>
    <n v="1.1616666666666666"/>
    <s v="63 USD"/>
    <x v="1"/>
    <x v="6"/>
  </r>
  <r>
    <n v="3168"/>
    <s v="Cosmicomics"/>
    <s v="A dazzling aerial show that brings to life the whimsical and romantic short stories of beloved fantasy author Italo Calvino."/>
    <n v="2500"/>
    <n v="3105"/>
    <x v="0"/>
    <x v="0"/>
    <s v="USD"/>
    <n v="1402696800"/>
    <n v="1399948353"/>
    <b v="1"/>
    <n v="61"/>
    <b v="1"/>
    <s v="theater/plays"/>
    <n v="1.242"/>
    <s v="51 USD"/>
    <x v="1"/>
    <x v="6"/>
  </r>
  <r>
    <n v="3169"/>
    <s v="The Window"/>
    <s v="We're bringing The Window to the Cherry Lane Theater in January 2014."/>
    <n v="8000"/>
    <n v="8241"/>
    <x v="0"/>
    <x v="0"/>
    <s v="USD"/>
    <n v="1386910740"/>
    <n v="1384364561"/>
    <b v="1"/>
    <n v="82"/>
    <b v="1"/>
    <s v="theater/plays"/>
    <n v="1.030125"/>
    <s v="101 USD"/>
    <x v="1"/>
    <x v="6"/>
  </r>
  <r>
    <n v="3170"/>
    <s v="Ain't She Brave FringeNYC 2014 Project"/>
    <s v="An emotionally-charged journey through the history of black women in America told in reverse."/>
    <n v="2000"/>
    <n v="2245"/>
    <x v="0"/>
    <x v="0"/>
    <s v="USD"/>
    <n v="1404273600"/>
    <n v="1401414944"/>
    <b v="1"/>
    <n v="71"/>
    <b v="1"/>
    <s v="theater/plays"/>
    <n v="1.1225000000000001"/>
    <s v="32 USD"/>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s v="65 GBP"/>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s v="79 USD"/>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s v="139 USD"/>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s v="132 USD"/>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s v="91 USD"/>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s v="40 USD"/>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s v="58 USD"/>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s v="33 GBP"/>
    <x v="1"/>
    <x v="6"/>
  </r>
  <r>
    <n v="3179"/>
    <s v="I Do Wonder"/>
    <s v="A Sci-fi play in several vignettes that will narrate an alternate history in the mid-20th century."/>
    <n v="4200"/>
    <n v="4794.82"/>
    <x v="0"/>
    <x v="0"/>
    <s v="USD"/>
    <n v="1367859071"/>
    <n v="1365699071"/>
    <b v="1"/>
    <n v="62"/>
    <b v="1"/>
    <s v="theater/plays"/>
    <n v="1.1416238095238094"/>
    <s v="77 USD"/>
    <x v="1"/>
    <x v="6"/>
  </r>
  <r>
    <n v="3180"/>
    <s v="Glass Mountain: An Original Fairytale"/>
    <s v="A new tale of witches, fairies, cat-hunters and and bone-boilers from London theatre company Broken Glass."/>
    <n v="1200"/>
    <n v="1437"/>
    <x v="0"/>
    <x v="1"/>
    <s v="GBP"/>
    <n v="1403258049"/>
    <n v="1400666049"/>
    <b v="1"/>
    <n v="45"/>
    <b v="1"/>
    <s v="theater/plays"/>
    <n v="1.1975"/>
    <s v="32 GBP"/>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s v="36 GBP"/>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s v="47 USD"/>
    <x v="1"/>
    <x v="6"/>
  </r>
  <r>
    <n v="3183"/>
    <s v="The Seagull on The River"/>
    <s v="Anton Chekhov's The Seagull. An outdoor Amphitheater in Manhattan. Trees. A River. Daybreak."/>
    <n v="2500"/>
    <n v="2725"/>
    <x v="0"/>
    <x v="0"/>
    <s v="USD"/>
    <n v="1377284669"/>
    <n v="1375729469"/>
    <b v="1"/>
    <n v="68"/>
    <b v="1"/>
    <s v="theater/plays"/>
    <n v="1.0900000000000001"/>
    <s v="40 USD"/>
    <x v="1"/>
    <x v="6"/>
  </r>
  <r>
    <n v="3184"/>
    <s v="Equus at Frenetic Theatre"/>
    <s v="Equus is the story of a psychiatrist treating a teenaged boy who blinds six horses with a metal spike."/>
    <n v="4300"/>
    <n v="4610"/>
    <x v="0"/>
    <x v="0"/>
    <s v="USD"/>
    <n v="1404258631"/>
    <n v="1401666631"/>
    <b v="1"/>
    <n v="46"/>
    <b v="1"/>
    <s v="theater/plays"/>
    <n v="1.0720930232558139"/>
    <s v="100 USD"/>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s v="42 GBP"/>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s v="47 GBP"/>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s v="71 USD"/>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s v="14 GBP"/>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s v="357 SEK"/>
    <x v="1"/>
    <x v="40"/>
  </r>
  <r>
    <n v="3190"/>
    <s v="Call It A Day Productions - THE LIFE"/>
    <s v="Call It A Day Productions is putting on their first full production in December and every little bit helps!"/>
    <n v="4000"/>
    <n v="0"/>
    <x v="2"/>
    <x v="5"/>
    <s v="CAD"/>
    <n v="1481258275"/>
    <n v="1478662675"/>
    <b v="0"/>
    <n v="0"/>
    <b v="0"/>
    <s v="theater/musical"/>
    <n v="0"/>
    <s v="0 CAD"/>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s v="38 USD"/>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s v="13 GBP"/>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s v="24 GBP"/>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s v="0 USD"/>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s v="53 USD"/>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s v="300 USD"/>
    <x v="1"/>
    <x v="40"/>
  </r>
  <r>
    <n v="3197"/>
    <s v="Mirror, mirror on the wall"/>
    <s v="This years most important stage project for young artists in our region. www.ungespor.no"/>
    <n v="10000"/>
    <n v="1145"/>
    <x v="2"/>
    <x v="10"/>
    <s v="NOK"/>
    <n v="1423050618"/>
    <n v="1420458618"/>
    <b v="0"/>
    <n v="4"/>
    <b v="0"/>
    <s v="theater/musical"/>
    <n v="0.1145"/>
    <s v="286 NOK"/>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s v="37 DKK"/>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s v="49 USD"/>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s v="1 USD"/>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s v="13 GBP"/>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s v="109 USD"/>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s v="42 USD"/>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0 USD"/>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s v="23 GBP"/>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0 USD"/>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s v="71 USD"/>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s v="63 USD"/>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s v="50 USD"/>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s v="63 USD"/>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s v="86 USD"/>
    <x v="1"/>
    <x v="6"/>
  </r>
  <r>
    <n v="3212"/>
    <s v="Campo Maldito"/>
    <s v="Help us bring our production of Campo Maldito to New York AND San Francisco!"/>
    <n v="4000"/>
    <n v="5050"/>
    <x v="0"/>
    <x v="0"/>
    <s v="USD"/>
    <n v="1407524751"/>
    <n v="1404932751"/>
    <b v="1"/>
    <n v="94"/>
    <b v="1"/>
    <s v="theater/plays"/>
    <n v="1.2625"/>
    <s v="54 USD"/>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s v="128 GBP"/>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s v="107 GBP"/>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s v="262 USD"/>
    <x v="1"/>
    <x v="6"/>
  </r>
  <r>
    <n v="3216"/>
    <s v="BRUTE"/>
    <s v="Brute (winner of the 2015 IdeasTap Underbelly Award) is new writing based on the true story of a rather twisted, horrible schoolgirl."/>
    <n v="2000"/>
    <n v="2001"/>
    <x v="0"/>
    <x v="1"/>
    <s v="GBP"/>
    <n v="1436625000"/>
    <n v="1433934371"/>
    <b v="1"/>
    <n v="35"/>
    <b v="1"/>
    <s v="theater/plays"/>
    <n v="1.0004999999999999"/>
    <s v="57 GBP"/>
    <x v="1"/>
    <x v="6"/>
  </r>
  <r>
    <n v="3217"/>
    <s v="Wake Up Call @ IRT Theater"/>
    <s v="Wake Up Call is a comedic play about a group of hotel employees working on Christmas Eve."/>
    <n v="4500"/>
    <n v="5221"/>
    <x v="0"/>
    <x v="0"/>
    <s v="USD"/>
    <n v="1478264784"/>
    <n v="1475672784"/>
    <b v="1"/>
    <n v="104"/>
    <b v="1"/>
    <s v="theater/plays"/>
    <n v="1.1602222222222223"/>
    <s v="50 USD"/>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s v="67 GBP"/>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s v="168 USD"/>
    <x v="1"/>
    <x v="6"/>
  </r>
  <r>
    <n v="3220"/>
    <s v="Burners"/>
    <s v="A sci-fi thriller for the stage opening March 10 in Los Angeles."/>
    <n v="15000"/>
    <n v="15126"/>
    <x v="0"/>
    <x v="0"/>
    <s v="USD"/>
    <n v="1489352400"/>
    <n v="1486411204"/>
    <b v="1"/>
    <n v="59"/>
    <b v="1"/>
    <s v="theater/plays"/>
    <n v="1.0084"/>
    <s v="256 USD"/>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s v="37 GBP"/>
    <x v="1"/>
    <x v="6"/>
  </r>
  <r>
    <n v="3222"/>
    <s v="Shakespeare in ASL - and FREE for everyone"/>
    <s v="Shakespeare's classic re-imagined as a spoken and signed production for deaf and hearing audiences"/>
    <n v="2500"/>
    <n v="3120"/>
    <x v="0"/>
    <x v="0"/>
    <s v="USD"/>
    <n v="1445722140"/>
    <n v="1443016697"/>
    <b v="1"/>
    <n v="84"/>
    <b v="1"/>
    <s v="theater/plays"/>
    <n v="1.248"/>
    <s v="37 USD"/>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s v="46 USD"/>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s v="142 USD"/>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s v="52 USD"/>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s v="60 GBP"/>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s v="50 GBP"/>
    <x v="1"/>
    <x v="6"/>
  </r>
  <r>
    <n v="3228"/>
    <s v="Hear Me Roar: A Season of Powerful Women"/>
    <s v="A Season of Powerful Women. A Season of Defiance."/>
    <n v="7000"/>
    <n v="7164"/>
    <x v="0"/>
    <x v="0"/>
    <s v="USD"/>
    <n v="1450328340"/>
    <n v="1447606884"/>
    <b v="1"/>
    <n v="37"/>
    <b v="1"/>
    <s v="theater/plays"/>
    <n v="1.0234285714285714"/>
    <s v="194 USD"/>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s v="107 USD"/>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s v="77 USD"/>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s v="58 USD"/>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s v="50 USD"/>
    <x v="1"/>
    <x v="6"/>
  </r>
  <r>
    <n v="3233"/>
    <s v="64 Squares"/>
    <s v="64 Squares is an autobiographical one-man exploration of the internal chess game played to reconcile relationships."/>
    <n v="5000"/>
    <n v="5940"/>
    <x v="0"/>
    <x v="0"/>
    <s v="USD"/>
    <n v="1488482355"/>
    <n v="1485890355"/>
    <b v="0"/>
    <n v="61"/>
    <b v="1"/>
    <s v="theater/plays"/>
    <n v="1.1879999999999999"/>
    <s v="97 USD"/>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s v="35 GBP"/>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s v="86 USD"/>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s v="183 USD"/>
    <x v="1"/>
    <x v="6"/>
  </r>
  <r>
    <n v="3237"/>
    <s v="Celebrating 20 years of The 24 Hour Plays around the world!"/>
    <s v="An annual campaign supporting our intensive for artists 25 and under."/>
    <n v="35000"/>
    <n v="35275.64"/>
    <x v="0"/>
    <x v="0"/>
    <s v="USD"/>
    <n v="1443499140"/>
    <n v="1441452184"/>
    <b v="1"/>
    <n v="269"/>
    <b v="1"/>
    <s v="theater/plays"/>
    <n v="1.0078754285714286"/>
    <s v="131 USD"/>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s v="40 GBP"/>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s v="60 GBP"/>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s v="89 GBP"/>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s v="59 USD"/>
    <x v="1"/>
    <x v="6"/>
  </r>
  <r>
    <n v="3242"/>
    <s v="First Day Off in a Long Time by Brian Finkelstein"/>
    <s v="First Day Off in a Long Time is a comedy show...            _x000a_About suicide."/>
    <n v="10000"/>
    <n v="12730.42"/>
    <x v="0"/>
    <x v="0"/>
    <s v="USD"/>
    <n v="1411150092"/>
    <n v="1408558092"/>
    <b v="1"/>
    <n v="183"/>
    <b v="1"/>
    <s v="theater/plays"/>
    <n v="1.273042"/>
    <s v="70 USD"/>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s v="116 USD"/>
    <x v="1"/>
    <x v="6"/>
  </r>
  <r>
    <n v="3244"/>
    <s v="'Time Please'"/>
    <s v="'Time Please' is a black comedy set in a failing public house in a run-down part of town, where things are about to get messy."/>
    <n v="1600"/>
    <n v="1647"/>
    <x v="0"/>
    <x v="1"/>
    <s v="GBP"/>
    <n v="1480613982"/>
    <n v="1478018382"/>
    <b v="0"/>
    <n v="69"/>
    <b v="1"/>
    <s v="theater/plays"/>
    <n v="1.0293749999999999"/>
    <s v="24 GBP"/>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s v="81 USD"/>
    <x v="1"/>
    <x v="6"/>
  </r>
  <r>
    <n v="3246"/>
    <s v="The Gray Man"/>
    <s v="The Gray Man isnâ€™t real. Heâ€™s a ghost story, a boogeyman, a tale mothers make up to keep their children safe."/>
    <n v="10000"/>
    <n v="11122"/>
    <x v="0"/>
    <x v="0"/>
    <s v="USD"/>
    <n v="1442030340"/>
    <n v="1439551200"/>
    <b v="1"/>
    <n v="193"/>
    <b v="1"/>
    <s v="theater/plays"/>
    <n v="1.1122000000000001"/>
    <s v="58 USD"/>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s v="46 GBP"/>
    <x v="1"/>
    <x v="6"/>
  </r>
  <r>
    <n v="3248"/>
    <s v="Honest Accomplice Theatre 2015-16 Season"/>
    <s v="Honest Accomplice Theatre produces theatre for social change."/>
    <n v="12000"/>
    <n v="12095"/>
    <x v="0"/>
    <x v="0"/>
    <s v="USD"/>
    <n v="1428178757"/>
    <n v="1425590357"/>
    <b v="1"/>
    <n v="200"/>
    <b v="1"/>
    <s v="theater/plays"/>
    <n v="1.0079166666666666"/>
    <s v="60 USD"/>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s v="66 USD"/>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s v="119 USD"/>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s v="83 USD"/>
    <x v="1"/>
    <x v="6"/>
  </r>
  <r>
    <n v="3252"/>
    <s v="Modern Love"/>
    <s v="How do we navigate the boundaries between friendship, sexual intimacy and obsessive desire?"/>
    <n v="2250"/>
    <n v="2876"/>
    <x v="0"/>
    <x v="1"/>
    <s v="GBP"/>
    <n v="1473247240"/>
    <n v="1470655240"/>
    <b v="1"/>
    <n v="50"/>
    <b v="1"/>
    <s v="theater/plays"/>
    <n v="1.2782222222222221"/>
    <s v="58 GBP"/>
    <x v="1"/>
    <x v="6"/>
  </r>
  <r>
    <n v="3253"/>
    <s v="EMPATHITRAX, a new play by Ana Nogueira"/>
    <s v="Can you ever truly feel what someone else is feeling?_x000a_Do you want to?"/>
    <n v="20000"/>
    <n v="20365"/>
    <x v="0"/>
    <x v="0"/>
    <s v="USD"/>
    <n v="1473306300"/>
    <n v="1471701028"/>
    <b v="1"/>
    <n v="115"/>
    <b v="1"/>
    <s v="theater/plays"/>
    <n v="1.0182500000000001"/>
    <s v="177 USD"/>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s v="71 GBP"/>
    <x v="1"/>
    <x v="6"/>
  </r>
  <r>
    <n v="3255"/>
    <s v="Henry V"/>
    <s v="5 Actors, 30 Characters, 90 Minutes._x000a_Let us transport you from London to the fields of Agincourt, using the power of your imagination."/>
    <n v="300"/>
    <n v="525"/>
    <x v="0"/>
    <x v="1"/>
    <s v="GBP"/>
    <n v="1412706375"/>
    <n v="1410114375"/>
    <b v="1"/>
    <n v="18"/>
    <b v="1"/>
    <s v="theater/plays"/>
    <n v="1.75"/>
    <s v="29 GBP"/>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s v="73 USD"/>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s v="52 GBP"/>
    <x v="1"/>
    <x v="6"/>
  </r>
  <r>
    <n v="3258"/>
    <s v="Bluebirds by Joe Brondo"/>
    <s v="A guy named Walt steals a book and plans to sell it to get his life on track... until his wife finds out."/>
    <n v="7000"/>
    <n v="7365"/>
    <x v="0"/>
    <x v="0"/>
    <s v="USD"/>
    <n v="1420751861"/>
    <n v="1418159861"/>
    <b v="1"/>
    <n v="75"/>
    <b v="1"/>
    <s v="theater/plays"/>
    <n v="1.052142857142857"/>
    <s v="98 USD"/>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s v="252 USD"/>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s v="75 USD"/>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s v="68 USD"/>
    <x v="1"/>
    <x v="6"/>
  </r>
  <r>
    <n v="3262"/>
    <s v="Prison Boxing: A New Play by Leah Joki"/>
    <s v="A one-woman theatrical exploration of the prison system and its inhabitants."/>
    <n v="12200"/>
    <n v="12571"/>
    <x v="0"/>
    <x v="0"/>
    <s v="USD"/>
    <n v="1419220800"/>
    <n v="1416555262"/>
    <b v="1"/>
    <n v="134"/>
    <b v="1"/>
    <s v="theater/plays"/>
    <n v="1.0304098360655738"/>
    <s v="94 USD"/>
    <x v="1"/>
    <x v="6"/>
  </r>
  <r>
    <n v="3263"/>
    <s v="Titus Andronicus (with an all-female cast &amp; crew)"/>
    <s v="Shakespeare's bloodiest tragedy, performed and produced exclusively by women."/>
    <n v="2500"/>
    <n v="2804.16"/>
    <x v="0"/>
    <x v="0"/>
    <s v="USD"/>
    <n v="1446238800"/>
    <n v="1444220588"/>
    <b v="1"/>
    <n v="68"/>
    <b v="1"/>
    <s v="theater/plays"/>
    <n v="1.121664"/>
    <s v="41 USD"/>
    <x v="1"/>
    <x v="6"/>
  </r>
  <r>
    <n v="3264"/>
    <s v="Kapow-i GoGo at The PIT"/>
    <s v="The three part comedic saga of Kapow-i GoGo, who saves the world.  Again.  And again."/>
    <n v="2500"/>
    <n v="2575"/>
    <x v="0"/>
    <x v="0"/>
    <s v="USD"/>
    <n v="1422482400"/>
    <n v="1421089938"/>
    <b v="1"/>
    <n v="49"/>
    <b v="1"/>
    <s v="theater/plays"/>
    <n v="1.03"/>
    <s v="53 USD"/>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s v="70 EUR"/>
    <x v="1"/>
    <x v="6"/>
  </r>
  <r>
    <n v="3266"/>
    <s v="Macbeth"/>
    <s v="An original version of Shakespeare's masterpiece that emphasizes family and explores the destruction of blood ties"/>
    <n v="6000"/>
    <n v="7877"/>
    <x v="0"/>
    <x v="0"/>
    <s v="USD"/>
    <n v="1434142800"/>
    <n v="1431435122"/>
    <b v="1"/>
    <n v="163"/>
    <b v="1"/>
    <s v="theater/plays"/>
    <n v="1.3128333333333333"/>
    <s v="48 USD"/>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s v="53 USD"/>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s v="61 USD"/>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s v="116 GBP"/>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s v="61 GBP"/>
    <x v="1"/>
    <x v="6"/>
  </r>
  <r>
    <n v="3271"/>
    <s v="Saxon Court at Southwark Playhouse"/>
    <s v="A razor sharp satire to darken your Christmas."/>
    <n v="1500"/>
    <n v="1950"/>
    <x v="0"/>
    <x v="1"/>
    <s v="GBP"/>
    <n v="1414927775"/>
    <n v="1412332175"/>
    <b v="1"/>
    <n v="51"/>
    <b v="1"/>
    <s v="theater/plays"/>
    <n v="1.3"/>
    <s v="38 GBP"/>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s v="107 USD"/>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s v="205 USD"/>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s v="55 USD"/>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s v="150 USD"/>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s v="53 CAD"/>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s v="54 GBP"/>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s v="76 GBP"/>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s v="105 USD"/>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s v="69 USD"/>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s v="129 USD"/>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s v="134 USD"/>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s v="18 GBP"/>
    <x v="1"/>
    <x v="6"/>
  </r>
  <r>
    <n v="3284"/>
    <s v="Help fund Black Enough!"/>
    <s v="Black Enough is an LSU student-staged performance exploring the effects of white supremacy on the black community."/>
    <n v="3000"/>
    <n v="3048"/>
    <x v="0"/>
    <x v="0"/>
    <s v="USD"/>
    <n v="1454047140"/>
    <n v="1452546853"/>
    <b v="0"/>
    <n v="15"/>
    <b v="1"/>
    <s v="theater/plays"/>
    <n v="1.016"/>
    <s v="203 USD"/>
    <x v="1"/>
    <x v="6"/>
  </r>
  <r>
    <n v="3285"/>
    <s v="By Morning"/>
    <s v="A new play by Matthew Gasda"/>
    <n v="4999"/>
    <n v="5604"/>
    <x v="0"/>
    <x v="0"/>
    <s v="USD"/>
    <n v="1488258000"/>
    <n v="1485556626"/>
    <b v="0"/>
    <n v="81"/>
    <b v="1"/>
    <s v="theater/plays"/>
    <n v="1.1210242048409682"/>
    <s v="69 USD"/>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s v="125 USD"/>
    <x v="1"/>
    <x v="6"/>
  </r>
  <r>
    <n v="3287"/>
    <s v="Three Things: Stories About Life"/>
    <s v="An inspirational one-man play about crisis, community, and the search for wholeness."/>
    <n v="2500"/>
    <n v="2500"/>
    <x v="0"/>
    <x v="5"/>
    <s v="CAD"/>
    <n v="1448733628"/>
    <n v="1446573628"/>
    <b v="0"/>
    <n v="34"/>
    <b v="1"/>
    <s v="theater/plays"/>
    <n v="1"/>
    <s v="74 CAD"/>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s v="48 GBP"/>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s v="27 GBP"/>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s v="34 GBP"/>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s v="41 USD"/>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s v="19 GBP"/>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s v="84 NZD"/>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s v="30 GBP"/>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s v="27 GBP"/>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s v="46 GBP"/>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s v="125 GBP"/>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s v="141 USD"/>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s v="55 USD"/>
    <x v="1"/>
    <x v="6"/>
  </r>
  <r>
    <n v="3300"/>
    <s v="MAX &amp; ELSA: NO MUSIC. NO CHILDREN."/>
    <s v="A subversive parody about the two people for whom the hills were NOT alive with THE SOUND OF MUSIC."/>
    <n v="3000"/>
    <n v="4085"/>
    <x v="0"/>
    <x v="0"/>
    <s v="USD"/>
    <n v="1430329862"/>
    <n v="1428515462"/>
    <b v="0"/>
    <n v="88"/>
    <b v="1"/>
    <s v="theater/plays"/>
    <n v="1.3616666666666666"/>
    <s v="46 USD"/>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s v="57 USD"/>
    <x v="1"/>
    <x v="6"/>
  </r>
  <r>
    <n v="3302"/>
    <s v="El muro de BorÃ­s KiÃ©n"/>
    <s v="FilosofÃ­a de los anÃ³nimos"/>
    <n v="8400"/>
    <n v="8685"/>
    <x v="0"/>
    <x v="3"/>
    <s v="EUR"/>
    <n v="1481099176"/>
    <n v="1478507176"/>
    <b v="0"/>
    <n v="50"/>
    <b v="1"/>
    <s v="theater/plays"/>
    <n v="1.0339285714285715"/>
    <s v="174 EUR"/>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s v="60 USD"/>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s v="90 USD"/>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s v="204 USD"/>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s v="49 USD"/>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s v="53 USD"/>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s v="75 USD"/>
    <x v="1"/>
    <x v="6"/>
  </r>
  <r>
    <n v="3309"/>
    <s v="Collision Course"/>
    <s v="Two unlikely friends, a garage, tinned beans &amp; the end of the world."/>
    <n v="350"/>
    <n v="558"/>
    <x v="0"/>
    <x v="1"/>
    <s v="GBP"/>
    <n v="1476632178"/>
    <n v="1473953778"/>
    <b v="0"/>
    <n v="31"/>
    <b v="1"/>
    <s v="theater/plays"/>
    <n v="1.5942857142857143"/>
    <s v="18 GBP"/>
    <x v="1"/>
    <x v="6"/>
  </r>
  <r>
    <n v="3310"/>
    <s v="The Island Boys: A New Play"/>
    <s v="A new play about coming coming home, recovery, and trying to find God in the process."/>
    <n v="6500"/>
    <n v="6505"/>
    <x v="0"/>
    <x v="0"/>
    <s v="USD"/>
    <n v="1444169825"/>
    <n v="1441577825"/>
    <b v="0"/>
    <n v="31"/>
    <b v="1"/>
    <s v="theater/plays"/>
    <n v="1.0007692307692309"/>
    <s v="210 USD"/>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s v="61 USD"/>
    <x v="1"/>
    <x v="6"/>
  </r>
  <r>
    <n v="3312"/>
    <s v="Richard III"/>
    <s v="Bare Theatre presents one of Shakespeare's most notorious characters in the final chapter of the War of the Roses saga."/>
    <n v="2500"/>
    <n v="2501"/>
    <x v="0"/>
    <x v="0"/>
    <s v="USD"/>
    <n v="1478901600"/>
    <n v="1477077946"/>
    <b v="0"/>
    <n v="41"/>
    <b v="1"/>
    <s v="theater/plays"/>
    <n v="1.0004"/>
    <s v="61 USD"/>
    <x v="1"/>
    <x v="6"/>
  </r>
  <r>
    <n v="3313"/>
    <s v="Melbin the Accidental"/>
    <s v="A modern reworking of Shakespeare's histories and tragedies in iambic pentameter to talk of death, love, and race."/>
    <n v="2000"/>
    <n v="2321"/>
    <x v="0"/>
    <x v="0"/>
    <s v="USD"/>
    <n v="1453856400"/>
    <n v="1452664317"/>
    <b v="0"/>
    <n v="29"/>
    <b v="1"/>
    <s v="theater/plays"/>
    <n v="1.1605000000000001"/>
    <s v="80 USD"/>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s v="29 GBP"/>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s v="49 GBP"/>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s v="94 USD"/>
    <x v="1"/>
    <x v="6"/>
  </r>
  <r>
    <n v="3317"/>
    <s v="Seven Minutes in Eternity"/>
    <s v="Andy Boyd's epic new satire about heroes and villains, humankind's search for glory, and fascism in America"/>
    <n v="1050"/>
    <n v="1115"/>
    <x v="0"/>
    <x v="0"/>
    <s v="USD"/>
    <n v="1465347424"/>
    <n v="1462755424"/>
    <b v="0"/>
    <n v="18"/>
    <b v="1"/>
    <s v="theater/plays"/>
    <n v="1.0619047619047619"/>
    <s v="62 USD"/>
    <x v="1"/>
    <x v="6"/>
  </r>
  <r>
    <n v="3318"/>
    <s v="ROOMIES - Atlantic Canada Tour 2016-17"/>
    <s v="Help us strengthen and inspire disability arts in Atlantic Canada"/>
    <n v="2000"/>
    <n v="2512"/>
    <x v="0"/>
    <x v="5"/>
    <s v="CAD"/>
    <n v="1460341800"/>
    <n v="1456902893"/>
    <b v="0"/>
    <n v="32"/>
    <b v="1"/>
    <s v="theater/plays"/>
    <n v="1.256"/>
    <s v="79 CAD"/>
    <x v="1"/>
    <x v="6"/>
  </r>
  <r>
    <n v="3319"/>
    <s v="Down the Rabbit Hole"/>
    <s v="Down the Rabbit Hole is an exciting new play by Not Just Theatre Productions. To be performed at Matthew's Yard Theatre in Feb 2015"/>
    <n v="500"/>
    <n v="540"/>
    <x v="0"/>
    <x v="1"/>
    <s v="GBP"/>
    <n v="1422712986"/>
    <n v="1418824986"/>
    <b v="0"/>
    <n v="16"/>
    <b v="1"/>
    <s v="theater/plays"/>
    <n v="1.08"/>
    <s v="34 GBP"/>
    <x v="1"/>
    <x v="6"/>
  </r>
  <r>
    <n v="3320"/>
    <s v="Mama Threw Me So High &amp; He Who Speaks"/>
    <s v="Imaginary Theater Company presents two modern day tall tales about family, resilience and redemption."/>
    <n v="2500"/>
    <n v="2525"/>
    <x v="0"/>
    <x v="0"/>
    <s v="USD"/>
    <n v="1466557557"/>
    <n v="1463965557"/>
    <b v="0"/>
    <n v="38"/>
    <b v="1"/>
    <s v="theater/plays"/>
    <n v="1.01"/>
    <s v="66 USD"/>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s v="36 USD"/>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s v="146 USD"/>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s v="26 GBP"/>
    <x v="1"/>
    <x v="6"/>
  </r>
  <r>
    <n v="3324"/>
    <s v="At Swim, Two Boys"/>
    <s v="The play tells the story of Jim and Doyler and their friendship on the brink of Irish independence."/>
    <n v="1500"/>
    <n v="1525"/>
    <x v="0"/>
    <x v="17"/>
    <s v="EUR"/>
    <n v="1465135190"/>
    <n v="1463925590"/>
    <b v="0"/>
    <n v="10"/>
    <b v="1"/>
    <s v="theater/plays"/>
    <n v="1.0166666666666666"/>
    <s v="153 EUR"/>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s v="30 GBP"/>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s v="142 USD"/>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s v="25 GBP"/>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s v="293 USD"/>
    <x v="1"/>
    <x v="6"/>
  </r>
  <r>
    <n v="3329"/>
    <s v="Jestia and Raedon"/>
    <s v="Jestia and Raedon is a brand new romantic comedy play going to the Edinburgh Fringe Festival this summer."/>
    <n v="1000"/>
    <n v="1168"/>
    <x v="0"/>
    <x v="1"/>
    <s v="GBP"/>
    <n v="1406502000"/>
    <n v="1405583108"/>
    <b v="0"/>
    <n v="26"/>
    <b v="1"/>
    <s v="theater/plays"/>
    <n v="1.1679999999999999"/>
    <s v="45 GBP"/>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s v="23 GBP"/>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s v="80 USD"/>
    <x v="1"/>
    <x v="6"/>
  </r>
  <r>
    <n v="3332"/>
    <s v="Cortez"/>
    <s v="Two marine biologists are at odds during an important expedition. When a stranded shark refuses to die, things get weird."/>
    <n v="6000"/>
    <n v="6000"/>
    <x v="0"/>
    <x v="0"/>
    <s v="USD"/>
    <n v="1405802330"/>
    <n v="1403210330"/>
    <b v="0"/>
    <n v="83"/>
    <b v="1"/>
    <s v="theater/plays"/>
    <n v="1"/>
    <s v="72 USD"/>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s v="33 USD"/>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s v="117 USD"/>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s v="80 GBP"/>
    <x v="1"/>
    <x v="6"/>
  </r>
  <r>
    <n v="3336"/>
    <s v="WILDE TALES"/>
    <s v="A theatrical adaptation of Oscar Wilde's short stories, presented by Suitcase Civilians at The Space, April 5-10 2016."/>
    <n v="250"/>
    <n v="250"/>
    <x v="0"/>
    <x v="1"/>
    <s v="GBP"/>
    <n v="1459845246"/>
    <n v="1457429646"/>
    <b v="0"/>
    <n v="9"/>
    <b v="1"/>
    <s v="theater/plays"/>
    <n v="1"/>
    <s v="28 GBP"/>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s v="81 GBP"/>
    <x v="1"/>
    <x v="6"/>
  </r>
  <r>
    <n v="3338"/>
    <s v="The Last Days of Judas Iscariot"/>
    <s v="Join Estelle Parsons in support of Theater That Looks and Sounds Like America"/>
    <n v="15000"/>
    <n v="15327"/>
    <x v="0"/>
    <x v="0"/>
    <s v="USD"/>
    <n v="1487944080"/>
    <n v="1486129680"/>
    <b v="0"/>
    <n v="112"/>
    <b v="1"/>
    <s v="theater/plays"/>
    <n v="1.0218"/>
    <s v="137 USD"/>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s v="178 USD"/>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s v="109 USD"/>
    <x v="1"/>
    <x v="6"/>
  </r>
  <r>
    <n v="3341"/>
    <s v="Today I Live"/>
    <s v="A London flat, two stories play simultaneously. Irish mapmaker 1821, Iranian artist present day. Each senses the other. Worlds collide."/>
    <n v="3350"/>
    <n v="3350"/>
    <x v="0"/>
    <x v="1"/>
    <s v="GBP"/>
    <n v="1465750800"/>
    <n v="1463771421"/>
    <b v="0"/>
    <n v="28"/>
    <b v="1"/>
    <s v="theater/plays"/>
    <n v="1"/>
    <s v="120 GBP"/>
    <x v="1"/>
    <x v="6"/>
  </r>
  <r>
    <n v="3342"/>
    <s v="Uprising Theatre Company's First Production"/>
    <s v="We believe in the power of stories to change the world. Theatre that inspires transformation."/>
    <n v="6000"/>
    <n v="6100"/>
    <x v="0"/>
    <x v="0"/>
    <s v="USD"/>
    <n v="1427864340"/>
    <n v="1425020810"/>
    <b v="0"/>
    <n v="78"/>
    <b v="1"/>
    <s v="theater/plays"/>
    <n v="1.0166666666666666"/>
    <s v="78 USD"/>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s v="52 GBP"/>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s v="114 USD"/>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s v="50 USD"/>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s v="92 USD"/>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s v="109 GBP"/>
    <x v="1"/>
    <x v="6"/>
  </r>
  <r>
    <n v="3348"/>
    <s v="Macbeth"/>
    <s v="Old Hat's new production explores the bleak culture of war and the cosmic powers of guilt and imagination in Shakespeare's tragedy."/>
    <n v="5500"/>
    <n v="5516"/>
    <x v="0"/>
    <x v="0"/>
    <s v="USD"/>
    <n v="1461988740"/>
    <n v="1459949080"/>
    <b v="0"/>
    <n v="79"/>
    <b v="1"/>
    <s v="theater/plays"/>
    <n v="1.002909090909091"/>
    <s v="70 USD"/>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s v="110 USD"/>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s v="72 EUR"/>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s v="94 GBP"/>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s v="77 GBP"/>
    <x v="1"/>
    <x v="6"/>
  </r>
  <r>
    <n v="3353"/>
    <s v="Nude: A play by Paul Hewitt"/>
    <s v="A new spoken word play, written by Paul Hewitt, in 3 parts about love and fate, inspired by the Ruba'iyat of Omar Khayyam."/>
    <n v="500"/>
    <n v="1575"/>
    <x v="0"/>
    <x v="1"/>
    <s v="GBP"/>
    <n v="1462230000"/>
    <n v="1461061350"/>
    <b v="0"/>
    <n v="44"/>
    <b v="1"/>
    <s v="theater/plays"/>
    <n v="3.15"/>
    <s v="36 GBP"/>
    <x v="1"/>
    <x v="6"/>
  </r>
  <r>
    <n v="3354"/>
    <s v="Strangeloop Theatre - A Focus on New Works"/>
    <s v="Help Strangeloop Theatre create and support new work by sponsoring our 2015-2016 season."/>
    <n v="3000"/>
    <n v="3058"/>
    <x v="0"/>
    <x v="0"/>
    <s v="USD"/>
    <n v="1446091260"/>
    <n v="1443029206"/>
    <b v="0"/>
    <n v="55"/>
    <b v="1"/>
    <s v="theater/plays"/>
    <n v="1.0193333333333334"/>
    <s v="56 USD"/>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s v="147 GBP"/>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s v="56 GBP"/>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s v="96 GBP"/>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s v="64 USD"/>
    <x v="1"/>
    <x v="6"/>
  </r>
  <r>
    <n v="3359"/>
    <s v="BEIRUT, LADY OF LEBANON"/>
    <s v="A Theatrical Production Celebrating the Lebanese Culture and the Human Spirit in Time of War."/>
    <n v="4000"/>
    <n v="4250"/>
    <x v="0"/>
    <x v="0"/>
    <s v="USD"/>
    <n v="1487985734"/>
    <n v="1484097734"/>
    <b v="0"/>
    <n v="23"/>
    <b v="1"/>
    <s v="theater/plays"/>
    <n v="1.0625"/>
    <s v="185 USD"/>
    <x v="1"/>
    <x v="6"/>
  </r>
  <r>
    <n v="3360"/>
    <s v="Pretty Butch"/>
    <s v="World Premiere, an M1 Singapore Fringe Festival 2017 commission."/>
    <n v="9000"/>
    <n v="9124"/>
    <x v="0"/>
    <x v="20"/>
    <s v="SGD"/>
    <n v="1481731140"/>
    <n v="1479866343"/>
    <b v="0"/>
    <n v="72"/>
    <b v="1"/>
    <s v="theater/plays"/>
    <n v="1.0137777777777779"/>
    <s v="127 SGD"/>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s v="83 USD"/>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s v="55 USD"/>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s v="302 USD"/>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s v="44 GBP"/>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s v="867 USD"/>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s v="61 USD"/>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s v="30 GBP"/>
    <x v="1"/>
    <x v="6"/>
  </r>
  <r>
    <n v="3368"/>
    <s v="Peter Pan by J.M. Barrie @ Open Space Arts"/>
    <s v="Help a non-profit community theatre create an unforgettable production of J.M. Barrie's classic play."/>
    <n v="1000"/>
    <n v="1046"/>
    <x v="0"/>
    <x v="0"/>
    <s v="USD"/>
    <n v="1420088400"/>
    <n v="1416977259"/>
    <b v="0"/>
    <n v="23"/>
    <b v="1"/>
    <s v="theater/plays"/>
    <n v="1.046"/>
    <s v="45 USD"/>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s v="96 EUR"/>
    <x v="1"/>
    <x v="6"/>
  </r>
  <r>
    <n v="3370"/>
    <s v="&quot;I'm Alright&quot;...an Enso Theatre Education production."/>
    <s v="I'm Alright. A story of young women, told by young women, for the world."/>
    <n v="1500"/>
    <n v="1766"/>
    <x v="0"/>
    <x v="0"/>
    <s v="USD"/>
    <n v="1481961600"/>
    <n v="1479283285"/>
    <b v="0"/>
    <n v="26"/>
    <b v="1"/>
    <s v="theater/plays"/>
    <n v="1.1773333333333333"/>
    <s v="68 USD"/>
    <x v="1"/>
    <x v="6"/>
  </r>
  <r>
    <n v="3371"/>
    <s v="Red Planet (or One Way Ticket) Staged Reading"/>
    <s v="Help support Red Planet, a new science fiction play based off the Mars One exploration."/>
    <n v="200"/>
    <n v="277"/>
    <x v="0"/>
    <x v="0"/>
    <s v="USD"/>
    <n v="1449089965"/>
    <n v="1446670765"/>
    <b v="0"/>
    <n v="9"/>
    <b v="1"/>
    <s v="theater/plays"/>
    <n v="1.385"/>
    <s v="31 USD"/>
    <x v="1"/>
    <x v="6"/>
  </r>
  <r>
    <n v="3372"/>
    <s v="All the Best, Jack"/>
    <s v="This play tells the story of the toxicity of sensationalism shown through one man's struggle with notoriety."/>
    <n v="1000"/>
    <n v="1035"/>
    <x v="0"/>
    <x v="0"/>
    <s v="USD"/>
    <n v="1408942740"/>
    <n v="1407157756"/>
    <b v="0"/>
    <n v="27"/>
    <b v="1"/>
    <s v="theater/plays"/>
    <n v="1.0349999999999999"/>
    <s v="38 USD"/>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s v="67 GBP"/>
    <x v="1"/>
    <x v="6"/>
  </r>
  <r>
    <n v="3374"/>
    <s v="HELP BUILD &quot;THE CASTLE&quot;"/>
    <s v="A rare  production of World acclaimed playwright Howard Barker's groundbreaking &amp; provocative 'The Castle'."/>
    <n v="3500"/>
    <n v="3730"/>
    <x v="0"/>
    <x v="5"/>
    <s v="CAD"/>
    <n v="1446053616"/>
    <n v="1443461616"/>
    <b v="0"/>
    <n v="52"/>
    <b v="1"/>
    <s v="theater/plays"/>
    <n v="1.0657142857142856"/>
    <s v="72 CAD"/>
    <x v="1"/>
    <x v="6"/>
  </r>
  <r>
    <n v="3375"/>
    <s v="The Frida Kahlo of Penge West"/>
    <s v="Production of wickedly funny new play for two women, written by iconic songwriter and ex-London's Burning man, Chris Larner"/>
    <n v="3000"/>
    <n v="3000"/>
    <x v="0"/>
    <x v="1"/>
    <s v="GBP"/>
    <n v="1400423973"/>
    <n v="1399387173"/>
    <b v="0"/>
    <n v="17"/>
    <b v="1"/>
    <s v="theater/plays"/>
    <n v="1"/>
    <s v="176 GBP"/>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s v="421 USD"/>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s v="105 GBP"/>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s v="28 GBP"/>
    <x v="1"/>
    <x v="6"/>
  </r>
  <r>
    <n v="3379"/>
    <s v="The Promise"/>
    <s v="A play by Alexei Arbuzov about the lives of three teenagers during the Nazi siege of Leningrad, 1942, in a new adaptation by Nick Dear."/>
    <n v="2000"/>
    <n v="2073"/>
    <x v="0"/>
    <x v="1"/>
    <s v="GBP"/>
    <n v="1440630000"/>
    <n v="1439122800"/>
    <b v="0"/>
    <n v="38"/>
    <b v="1"/>
    <s v="theater/plays"/>
    <n v="1.0365"/>
    <s v="55 GBP"/>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s v="112 USD"/>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s v="85 USD"/>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s v="77 GBP"/>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s v="65 USD"/>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s v="94 USD"/>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s v="133 USD"/>
    <x v="1"/>
    <x v="6"/>
  </r>
  <r>
    <n v="3386"/>
    <s v="Going To Market"/>
    <s v="Stories from the Bronx make for an uncommon play. Help us finish funding this production, supported by the Kevin Spacey Foundation."/>
    <n v="2000"/>
    <n v="2100"/>
    <x v="0"/>
    <x v="0"/>
    <s v="USD"/>
    <n v="1417620506"/>
    <n v="1415028506"/>
    <b v="0"/>
    <n v="41"/>
    <b v="1"/>
    <s v="theater/plays"/>
    <n v="1.05"/>
    <s v="51 USD"/>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s v="100 USD"/>
    <x v="1"/>
    <x v="6"/>
  </r>
  <r>
    <n v="3388"/>
    <s v="ICONS"/>
    <s v="ICONS is a unique new play about the Amazon warrior women from Greek myth and re-imagines them from a contemporary female perspective."/>
    <n v="1500"/>
    <n v="1557"/>
    <x v="0"/>
    <x v="1"/>
    <s v="GBP"/>
    <n v="1434625441"/>
    <n v="1432033441"/>
    <b v="0"/>
    <n v="45"/>
    <b v="1"/>
    <s v="theater/plays"/>
    <n v="1.038"/>
    <s v="35 GBP"/>
    <x v="1"/>
    <x v="6"/>
  </r>
  <r>
    <n v="3389"/>
    <s v="Chimera Ensemble Productions Fund"/>
    <s v="Chimera Ensemble is launching 2 inaugural theater productions, and we need support to do high quality work!"/>
    <n v="10000"/>
    <n v="11450"/>
    <x v="0"/>
    <x v="0"/>
    <s v="USD"/>
    <n v="1464960682"/>
    <n v="1462368682"/>
    <b v="0"/>
    <n v="62"/>
    <b v="1"/>
    <s v="theater/plays"/>
    <n v="1.145"/>
    <s v="185 USD"/>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s v="70 USD"/>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s v="62 USD"/>
    <x v="1"/>
    <x v="6"/>
  </r>
  <r>
    <n v="3392"/>
    <s v="1 in 3"/>
    <s v="Life is more than the days you have left. 1 in 3 tells of two normal people &amp; their confrontation with mortality and the dice of fate."/>
    <n v="500"/>
    <n v="500"/>
    <x v="0"/>
    <x v="1"/>
    <s v="GBP"/>
    <n v="1462565855"/>
    <n v="1458245855"/>
    <b v="0"/>
    <n v="12"/>
    <b v="1"/>
    <s v="theater/plays"/>
    <n v="1"/>
    <s v="42 GBP"/>
    <x v="1"/>
    <x v="6"/>
  </r>
  <r>
    <n v="3393"/>
    <s v="The Maltese Bodkin"/>
    <s v="hiSTORYstage presents a film noir-style comedy mystery with a Shakespearean twist performed as a 1944 radio drama."/>
    <n v="1500"/>
    <n v="1587"/>
    <x v="0"/>
    <x v="0"/>
    <s v="USD"/>
    <n v="1415234760"/>
    <n v="1413065230"/>
    <b v="0"/>
    <n v="44"/>
    <b v="1"/>
    <s v="theater/plays"/>
    <n v="1.0580000000000001"/>
    <s v="36 USD"/>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s v="29 GBP"/>
    <x v="1"/>
    <x v="6"/>
  </r>
  <r>
    <n v="3395"/>
    <s v="MIRAMAR"/>
    <s v="Miramar is a a darkly funny play exploring what it is we call â€˜homeâ€™."/>
    <n v="500"/>
    <n v="920"/>
    <x v="0"/>
    <x v="1"/>
    <s v="GBP"/>
    <n v="1433009400"/>
    <n v="1431795944"/>
    <b v="0"/>
    <n v="38"/>
    <b v="1"/>
    <s v="theater/plays"/>
    <n v="1.84"/>
    <s v="24 GBP"/>
    <x v="1"/>
    <x v="6"/>
  </r>
  <r>
    <n v="3396"/>
    <s v="Rainbowtown"/>
    <s v="&quot;Rainbowtown&quot; is a new play for kids. Help us bring it to the Main Line during the 2014 Philadelphia Fringe Festival!"/>
    <n v="1500"/>
    <n v="1565"/>
    <x v="0"/>
    <x v="0"/>
    <s v="USD"/>
    <n v="1401595140"/>
    <n v="1399286589"/>
    <b v="0"/>
    <n v="28"/>
    <b v="1"/>
    <s v="theater/plays"/>
    <n v="1.0433333333333332"/>
    <s v="56 USD"/>
    <x v="1"/>
    <x v="6"/>
  </r>
  <r>
    <n v="3397"/>
    <s v="Waiting for Godot - Blue Sky Theatre &amp; Arts"/>
    <s v="Help a group of recovering alcoholics bring Samuel Beckett's classic to a seaside town!"/>
    <n v="250"/>
    <n v="280"/>
    <x v="0"/>
    <x v="1"/>
    <s v="GBP"/>
    <n v="1455832800"/>
    <n v="1452338929"/>
    <b v="0"/>
    <n v="24"/>
    <b v="1"/>
    <s v="theater/plays"/>
    <n v="1.1200000000000001"/>
    <s v="12 GBP"/>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s v="68 USD"/>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s v="27 GBP"/>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s v="118 USD"/>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s v="45 GBP"/>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s v="100 USD"/>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s v="118 GBP"/>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s v="203 USD"/>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s v="28 GBP"/>
    <x v="1"/>
    <x v="6"/>
  </r>
  <r>
    <n v="3406"/>
    <s v="Voices of Swords"/>
    <s v="A funny and moving new play about two families dealing with aging parents in very different ways!"/>
    <n v="10000"/>
    <n v="10031"/>
    <x v="0"/>
    <x v="0"/>
    <s v="USD"/>
    <n v="1405511376"/>
    <n v="1401623376"/>
    <b v="0"/>
    <n v="91"/>
    <b v="1"/>
    <s v="theater/plays"/>
    <n v="1.0031000000000001"/>
    <s v="110 USD"/>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s v="32 GBP"/>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s v="59 USD"/>
    <x v="1"/>
    <x v="6"/>
  </r>
  <r>
    <n v="3409"/>
    <s v="Who Said Theatre Presents: The Calm"/>
    <s v="Exciting and visceral new-writing that challenges the way we view the fine line between war and terror..."/>
    <n v="500"/>
    <n v="618"/>
    <x v="0"/>
    <x v="1"/>
    <s v="GBP"/>
    <n v="1469998680"/>
    <n v="1466710358"/>
    <b v="0"/>
    <n v="21"/>
    <b v="1"/>
    <s v="theater/plays"/>
    <n v="1.236"/>
    <s v="29 GBP"/>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s v="81 USD"/>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s v="199 USD"/>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s v="115 GBP"/>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s v="46 USD"/>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s v="71 USD"/>
    <x v="1"/>
    <x v="6"/>
  </r>
  <r>
    <n v="3415"/>
    <s v="Balm in Gilead at Columbia"/>
    <s v="We are raising funds to allow for enhanced scenic, costume, and lighting design. Every dollar helps!"/>
    <n v="200"/>
    <n v="200"/>
    <x v="0"/>
    <x v="0"/>
    <s v="USD"/>
    <n v="1460935800"/>
    <n v="1459999656"/>
    <b v="0"/>
    <n v="9"/>
    <b v="1"/>
    <s v="theater/plays"/>
    <n v="1"/>
    <s v="22 USD"/>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s v="159 GBP"/>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s v="38 USD"/>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s v="72 USD"/>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s v="64 EUR"/>
    <x v="1"/>
    <x v="6"/>
  </r>
  <r>
    <n v="3420"/>
    <s v="Rounds. Set design campaign."/>
    <s v="A powerful and urgent tale of the first line of defence for the NHS. Based on true stories from junior doctors."/>
    <n v="700"/>
    <n v="966"/>
    <x v="0"/>
    <x v="1"/>
    <s v="GBP"/>
    <n v="1455408000"/>
    <n v="1454638202"/>
    <b v="0"/>
    <n v="34"/>
    <b v="1"/>
    <s v="theater/plays"/>
    <n v="1.38"/>
    <s v="28 GBP"/>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s v="103 USD"/>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s v="71 GBP"/>
    <x v="1"/>
    <x v="6"/>
  </r>
  <r>
    <n v="3423"/>
    <s v="And That's How The Story Goes"/>
    <s v="Forest Hills Eastern's Student Run Show 2015. Our goal is to present a professional quality show on a budget."/>
    <n v="250"/>
    <n v="350"/>
    <x v="0"/>
    <x v="0"/>
    <s v="USD"/>
    <n v="1429912341"/>
    <n v="1427320341"/>
    <b v="0"/>
    <n v="10"/>
    <b v="1"/>
    <s v="theater/plays"/>
    <n v="1.4"/>
    <s v="35 USD"/>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s v="82 USD"/>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s v="297 USD"/>
    <x v="1"/>
    <x v="6"/>
  </r>
  <r>
    <n v="3426"/>
    <s v="Holocene"/>
    <s v="Part ghost story, part cautionary tale, Holocene is a play about the end of our world, and the beginning of another."/>
    <n v="3750"/>
    <n v="4055"/>
    <x v="0"/>
    <x v="0"/>
    <s v="USD"/>
    <n v="1411264800"/>
    <n v="1409620903"/>
    <b v="0"/>
    <n v="87"/>
    <b v="1"/>
    <s v="theater/plays"/>
    <n v="1.0813333333333333"/>
    <s v="47 USD"/>
    <x v="1"/>
    <x v="6"/>
  </r>
  <r>
    <n v="3427"/>
    <s v="We Were Kings"/>
    <s v="A new play developed in collaboration with graduating theatre makers, premiering at the Edinburgh Fringe Festival 2014."/>
    <n v="1500"/>
    <n v="1500"/>
    <x v="0"/>
    <x v="1"/>
    <s v="GBP"/>
    <n v="1404314952"/>
    <n v="1401722952"/>
    <b v="0"/>
    <n v="29"/>
    <b v="1"/>
    <s v="theater/plays"/>
    <n v="1"/>
    <s v="52 GBP"/>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s v="40 GBP"/>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s v="16 GBP"/>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s v="30 GBP"/>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s v="95 USD"/>
    <x v="1"/>
    <x v="6"/>
  </r>
  <r>
    <n v="3432"/>
    <s v="Love Letters"/>
    <s v="Bare Theatre stages A.R. Gurney's Pulitzer Finalist script about a relationship spanning a lifetime and long distance."/>
    <n v="2000"/>
    <n v="2193"/>
    <x v="0"/>
    <x v="0"/>
    <s v="USD"/>
    <n v="1454709600"/>
    <n v="1452520614"/>
    <b v="0"/>
    <n v="42"/>
    <b v="1"/>
    <s v="theater/plays"/>
    <n v="1.0965"/>
    <s v="52 USD"/>
    <x v="1"/>
    <x v="6"/>
  </r>
  <r>
    <n v="3433"/>
    <s v="The Dybbuk"/>
    <s v="death&amp;pretzels presents their first Chicago based project:_x000a_The Dybbuk by S. Ansky"/>
    <n v="9500"/>
    <n v="9525"/>
    <x v="0"/>
    <x v="0"/>
    <s v="USD"/>
    <n v="1402974000"/>
    <n v="1400290255"/>
    <b v="0"/>
    <n v="71"/>
    <b v="1"/>
    <s v="theater/plays"/>
    <n v="1.0026315789473683"/>
    <s v="134 USD"/>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s v="63 USD"/>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s v="59 USD"/>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s v="143 USD"/>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s v="84 USD"/>
    <x v="1"/>
    <x v="6"/>
  </r>
  <r>
    <n v="3438"/>
    <s v="KLIPPIES"/>
    <s v="Klippies is the debut play from Johannesburg-born writer Jessica SiÃ¢n, premiering at the Southwark Playhouse, London in May 2015."/>
    <n v="2500"/>
    <n v="2605"/>
    <x v="0"/>
    <x v="1"/>
    <s v="GBP"/>
    <n v="1430600400"/>
    <n v="1428358567"/>
    <b v="0"/>
    <n v="14"/>
    <b v="1"/>
    <s v="theater/plays"/>
    <n v="1.042"/>
    <s v="186 GBP"/>
    <x v="1"/>
    <x v="6"/>
  </r>
  <r>
    <n v="3439"/>
    <s v="Cirque Inspired Alice's Adventures in Wonderland"/>
    <s v="Help a small theater produce an original adaptation of Lewis Carroll's classic story."/>
    <n v="1200"/>
    <n v="1616.14"/>
    <x v="0"/>
    <x v="0"/>
    <s v="USD"/>
    <n v="1453179540"/>
    <n v="1452030730"/>
    <b v="0"/>
    <n v="18"/>
    <b v="1"/>
    <s v="theater/plays"/>
    <n v="1.3467833333333334"/>
    <s v="90 USD"/>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s v="64 USD"/>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s v="60 USD"/>
    <x v="1"/>
    <x v="6"/>
  </r>
  <r>
    <n v="3442"/>
    <s v="An Evening of Radio"/>
    <s v="An Evening of Radio aims to showcase original work written by undergraduate playwriting students in the style of live staged readings."/>
    <n v="250"/>
    <n v="250"/>
    <x v="0"/>
    <x v="0"/>
    <s v="USD"/>
    <n v="1433016672"/>
    <n v="1430424672"/>
    <b v="0"/>
    <n v="8"/>
    <b v="1"/>
    <s v="theater/plays"/>
    <n v="1"/>
    <s v="31 USD"/>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s v="41 USD"/>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s v="43 AUD"/>
    <x v="1"/>
    <x v="6"/>
  </r>
  <r>
    <n v="3445"/>
    <s v="Axon Theatre - First Project (Phase 1)"/>
    <s v="Rehearsal &amp; development of our first project as Axon Theatre: &quot;The Star-Spangled Girl&quot; in South Wales."/>
    <n v="2000"/>
    <n v="2000"/>
    <x v="0"/>
    <x v="1"/>
    <s v="GBP"/>
    <n v="1445604236"/>
    <n v="1443185036"/>
    <b v="0"/>
    <n v="31"/>
    <b v="1"/>
    <s v="theater/plays"/>
    <n v="1"/>
    <s v="65 GBP"/>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s v="43 GBP"/>
    <x v="1"/>
    <x v="6"/>
  </r>
  <r>
    <n v="3447"/>
    <s v="The Vagabond Halfback"/>
    <s v="&quot;He was a poet, a vagrant, a philosopher, a lady's man and a hard drinker&quot;"/>
    <n v="1000"/>
    <n v="1078"/>
    <x v="0"/>
    <x v="0"/>
    <s v="USD"/>
    <n v="1458332412"/>
    <n v="1454448012"/>
    <b v="0"/>
    <n v="14"/>
    <b v="1"/>
    <s v="theater/plays"/>
    <n v="1.0780000000000001"/>
    <s v="77 USD"/>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s v="51 USD"/>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s v="68 USD"/>
    <x v="1"/>
    <x v="6"/>
  </r>
  <r>
    <n v="3450"/>
    <s v="The Beautiful House"/>
    <s v="The Beautiful House' is a story of modern mummification and the present day post-humanist crisis in our relationship with death."/>
    <n v="500"/>
    <n v="760"/>
    <x v="0"/>
    <x v="1"/>
    <s v="GBP"/>
    <n v="1427990071"/>
    <n v="1422809671"/>
    <b v="0"/>
    <n v="39"/>
    <b v="1"/>
    <s v="theater/plays"/>
    <n v="1.52"/>
    <s v="19 GBP"/>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s v="41 USD"/>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s v="41 USD"/>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s v="28 GBP"/>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s v="34 GBP"/>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s v="146 USD"/>
    <x v="1"/>
    <x v="6"/>
  </r>
  <r>
    <n v="3456"/>
    <s v="THIEF"/>
    <s v="&quot;Thief,&quot; a one man touring show, a theatrical experience portraying a supernatural story about the 3 days Jesus spent in the grave."/>
    <n v="3000"/>
    <n v="5739"/>
    <x v="0"/>
    <x v="0"/>
    <s v="USD"/>
    <n v="1406876340"/>
    <n v="1404190567"/>
    <b v="0"/>
    <n v="16"/>
    <b v="1"/>
    <s v="theater/plays"/>
    <n v="1.913"/>
    <s v="359 USD"/>
    <x v="1"/>
    <x v="6"/>
  </r>
  <r>
    <n v="3457"/>
    <s v="The Impossible Adventures Of Supernova Jones"/>
    <s v="Robots, Space Battles, Mystery, and Intrigue. Nothing is Impossible..."/>
    <n v="2000"/>
    <n v="2804"/>
    <x v="0"/>
    <x v="0"/>
    <s v="USD"/>
    <n v="1423720740"/>
    <n v="1421081857"/>
    <b v="0"/>
    <n v="55"/>
    <b v="1"/>
    <s v="theater/plays"/>
    <n v="1.4019999999999999"/>
    <s v="51 USD"/>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s v="45 USD"/>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s v="18 GBP"/>
    <x v="1"/>
    <x v="6"/>
  </r>
  <r>
    <n v="3460"/>
    <s v="Pushers"/>
    <s v="'Pushers' is an exciting new play and the first project for brand new theatre company, Ain't Got No Home Productions."/>
    <n v="500"/>
    <n v="950"/>
    <x v="0"/>
    <x v="1"/>
    <s v="GBP"/>
    <n v="1408106352"/>
    <n v="1406896752"/>
    <b v="0"/>
    <n v="19"/>
    <b v="1"/>
    <s v="theater/plays"/>
    <n v="1.9"/>
    <s v="50 GBP"/>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s v="58 USD"/>
    <x v="1"/>
    <x v="6"/>
  </r>
  <r>
    <n v="3462"/>
    <s v="Upstart Crows of Santa Fe Stage Weapons"/>
    <s v="Help the Upstart Crows of Santa Fe bring Shakespeare's Julius Caesar to life with quality wooden stage swords!"/>
    <n v="250"/>
    <n v="505"/>
    <x v="0"/>
    <x v="0"/>
    <s v="USD"/>
    <n v="1436551200"/>
    <n v="1435181628"/>
    <b v="0"/>
    <n v="17"/>
    <b v="1"/>
    <s v="theater/plays"/>
    <n v="2.02"/>
    <s v="30 USD"/>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s v="91 CAD"/>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s v="55 USD"/>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s v="57 GBP"/>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s v="73 USD"/>
    <x v="1"/>
    <x v="6"/>
  </r>
  <r>
    <n v="3467"/>
    <s v="Venus in Fur, Los Angeles."/>
    <s v="Venus in Fur, By David Ives."/>
    <n v="3000"/>
    <n v="3030"/>
    <x v="0"/>
    <x v="0"/>
    <s v="USD"/>
    <n v="1426864032"/>
    <n v="1424275632"/>
    <b v="0"/>
    <n v="47"/>
    <b v="1"/>
    <s v="theater/plays"/>
    <n v="1.01"/>
    <s v="64 USD"/>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s v="716 USD"/>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s v="50 USD"/>
    <x v="1"/>
    <x v="6"/>
  </r>
  <r>
    <n v="3470"/>
    <s v="She Kills Monsters"/>
    <s v="The New Artist's Circle is a theatre company dedicated to bringing the arts to young people."/>
    <n v="250"/>
    <n v="375"/>
    <x v="0"/>
    <x v="0"/>
    <s v="USD"/>
    <n v="1468618680"/>
    <n v="1465345902"/>
    <b v="0"/>
    <n v="9"/>
    <b v="1"/>
    <s v="theater/plays"/>
    <n v="1.5"/>
    <s v="42 USD"/>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s v="36 GBP"/>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s v="89 USD"/>
    <x v="1"/>
    <x v="6"/>
  </r>
  <r>
    <n v="3473"/>
    <s v="King Sisyphus"/>
    <s v="A modern telling of the Greek myth. Sisyphus defies the Gods and attempts to change the world order... but can he overcome his fate?"/>
    <n v="4900"/>
    <n v="4900"/>
    <x v="0"/>
    <x v="0"/>
    <s v="USD"/>
    <n v="1426883220"/>
    <n v="1425067296"/>
    <b v="0"/>
    <n v="33"/>
    <b v="1"/>
    <s v="theater/plays"/>
    <n v="1"/>
    <s v="148 USD"/>
    <x v="1"/>
    <x v="6"/>
  </r>
  <r>
    <n v="3474"/>
    <s v="Be Prepared"/>
    <s v="Help us get actor-writer Ian Bonar's debut play - a hilarious, heartbreaking story of grief and loss - to the 2016 Edinburgh Fringe."/>
    <n v="2000"/>
    <n v="2020"/>
    <x v="0"/>
    <x v="1"/>
    <s v="GBP"/>
    <n v="1469016131"/>
    <n v="1466424131"/>
    <b v="0"/>
    <n v="39"/>
    <b v="1"/>
    <s v="theater/plays"/>
    <n v="1.01"/>
    <s v="52 GBP"/>
    <x v="1"/>
    <x v="6"/>
  </r>
  <r>
    <n v="3475"/>
    <s v="Score"/>
    <s v="Score is a musical play inspired by true stories of parents who have recovered from addiction and regained their children."/>
    <n v="300"/>
    <n v="340"/>
    <x v="0"/>
    <x v="1"/>
    <s v="GBP"/>
    <n v="1414972800"/>
    <n v="1412629704"/>
    <b v="0"/>
    <n v="17"/>
    <b v="1"/>
    <s v="theater/plays"/>
    <n v="1.1333333333333333"/>
    <s v="20 GBP"/>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s v="52 USD"/>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s v="53 USD"/>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s v="40 USD"/>
    <x v="1"/>
    <x v="6"/>
  </r>
  <r>
    <n v="3479"/>
    <s v="Civil Rogues"/>
    <s v="A new comedy about what happened to a band of foolhardy actors when the Puritans closed the theatres in the 1640s."/>
    <n v="1500"/>
    <n v="1918"/>
    <x v="0"/>
    <x v="1"/>
    <s v="GBP"/>
    <n v="1403382680"/>
    <n v="1400790680"/>
    <b v="0"/>
    <n v="56"/>
    <b v="1"/>
    <s v="theater/plays"/>
    <n v="1.2786666666666666"/>
    <s v="34 GBP"/>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s v="165 USD"/>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s v="125 AUD"/>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s v="52 GBP"/>
    <x v="1"/>
    <x v="6"/>
  </r>
  <r>
    <n v="3483"/>
    <s v="The Faculty Lounge"/>
    <s v="Join 5 high school teachers in the lounge of every high school in America.  Hear what they never say in the classroom."/>
    <n v="3350"/>
    <n v="5358"/>
    <x v="0"/>
    <x v="0"/>
    <s v="USD"/>
    <n v="1404403381"/>
    <n v="1401811381"/>
    <b v="0"/>
    <n v="133"/>
    <b v="1"/>
    <s v="theater/plays"/>
    <n v="1.599402985074627"/>
    <s v="40 USD"/>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s v="65 USD"/>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s v="55 USD"/>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s v="83 USD"/>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s v="39 GBP"/>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s v="125 USD"/>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s v="78 GBP"/>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s v="47 USD"/>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s v="79 USD"/>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s v="114 USD"/>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s v="52 USD"/>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s v="31 USD"/>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s v="74 CAD"/>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s v="48 USD"/>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s v="34 USD"/>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s v="40 CAD"/>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s v="60 USD"/>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s v="25 USD"/>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s v="36 GBP"/>
    <x v="1"/>
    <x v="6"/>
  </r>
  <r>
    <n v="3502"/>
    <s v="Dickhead"/>
    <s v="Dickhead is a play about one man's struggle with the dicks in his head. If you want to know more stop being a twat and put out...please"/>
    <n v="4000"/>
    <n v="4216"/>
    <x v="0"/>
    <x v="0"/>
    <s v="USD"/>
    <n v="1458100740"/>
    <n v="1456862924"/>
    <b v="0"/>
    <n v="31"/>
    <b v="1"/>
    <s v="theater/plays"/>
    <n v="1.054"/>
    <s v="136 USD"/>
    <x v="1"/>
    <x v="6"/>
  </r>
  <r>
    <n v="3503"/>
    <s v="Tarantella"/>
    <s v="A group of Sicilian immigrants in New York struggle to deal with conflict from both within the family and from without."/>
    <n v="2500"/>
    <n v="2689"/>
    <x v="0"/>
    <x v="1"/>
    <s v="GBP"/>
    <n v="1469359728"/>
    <n v="1466767728"/>
    <b v="0"/>
    <n v="38"/>
    <b v="1"/>
    <s v="theater/plays"/>
    <n v="1.0755999999999999"/>
    <s v="71 GBP"/>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s v="125 USD"/>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s v="67 USD"/>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s v="105 USD"/>
    <x v="1"/>
    <x v="6"/>
  </r>
  <r>
    <n v="3507"/>
    <s v="The Chameleon Fools Theatre Troupe Project"/>
    <s v="Please help our troupe bring our first project from planning to reality! Join us on one exciting ride!"/>
    <n v="10000"/>
    <n v="10440"/>
    <x v="0"/>
    <x v="0"/>
    <s v="USD"/>
    <n v="1464732537"/>
    <n v="1462140537"/>
    <b v="0"/>
    <n v="72"/>
    <b v="1"/>
    <s v="theater/plays"/>
    <n v="1.044"/>
    <s v="145 USD"/>
    <x v="1"/>
    <x v="6"/>
  </r>
  <r>
    <n v="3508"/>
    <s v="Roll The Dice Theatre Company"/>
    <s v="Roll The Dice Theatre Company revolves around taking risks in the game of life vicariously through beloved childhood games."/>
    <n v="100"/>
    <n v="180"/>
    <x v="0"/>
    <x v="1"/>
    <s v="GBP"/>
    <n v="1462914000"/>
    <n v="1460914253"/>
    <b v="0"/>
    <n v="15"/>
    <b v="1"/>
    <s v="theater/plays"/>
    <n v="1.8"/>
    <s v="12 GBP"/>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s v="97 USD"/>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s v="60 USD"/>
    <x v="1"/>
    <x v="6"/>
  </r>
  <r>
    <n v="3511"/>
    <s v="Silent Planet"/>
    <s v="The world premiere of the first full-length play by Eve Leigh, at the intimate Finborough Theatre in London."/>
    <n v="1500"/>
    <n v="1518"/>
    <x v="0"/>
    <x v="1"/>
    <s v="GBP"/>
    <n v="1415385000"/>
    <n v="1413406695"/>
    <b v="0"/>
    <n v="19"/>
    <b v="1"/>
    <s v="theater/plays"/>
    <n v="1.012"/>
    <s v="80 GBP"/>
    <x v="1"/>
    <x v="6"/>
  </r>
  <r>
    <n v="3512"/>
    <s v="With My Eyes Wide Open"/>
    <s v="We're making a hard hitting, innovative play which will open your eyes to what mental illness is like in the mind of the sufferer."/>
    <n v="1000"/>
    <n v="1000"/>
    <x v="0"/>
    <x v="1"/>
    <s v="GBP"/>
    <n v="1429789992"/>
    <n v="1424609592"/>
    <b v="0"/>
    <n v="17"/>
    <b v="1"/>
    <s v="theater/plays"/>
    <n v="1"/>
    <s v="59 GBP"/>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s v="75 USD"/>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s v="55 USD"/>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s v="67 USD"/>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s v="227 USD"/>
    <x v="1"/>
    <x v="6"/>
  </r>
  <r>
    <n v="3517"/>
    <s v="A Bright Room Called Day by Tony Kushner"/>
    <s v="Support an outstanding cast of actors to take on a professional production of a masterpiece of modern theatre"/>
    <n v="4000"/>
    <n v="4000"/>
    <x v="0"/>
    <x v="1"/>
    <s v="GBP"/>
    <n v="1404471600"/>
    <n v="1401910634"/>
    <b v="0"/>
    <n v="13"/>
    <b v="1"/>
    <s v="theater/plays"/>
    <n v="1"/>
    <s v="308 GBP"/>
    <x v="1"/>
    <x v="6"/>
  </r>
  <r>
    <n v="3518"/>
    <s v="BEASTS OF BAVERLY GROVE"/>
    <s v="One play.  Two theaters.  See the story from both sides and then decide for yourself - who are the BEASTS OF BAVERLY GROVE?"/>
    <n v="1500"/>
    <n v="1650.69"/>
    <x v="0"/>
    <x v="0"/>
    <s v="USD"/>
    <n v="1412259660"/>
    <n v="1410461299"/>
    <b v="0"/>
    <n v="33"/>
    <b v="1"/>
    <s v="theater/plays"/>
    <n v="1.10046"/>
    <s v="50 USD"/>
    <x v="1"/>
    <x v="6"/>
  </r>
  <r>
    <n v="3519"/>
    <s v="Bookstory"/>
    <s v="Bookstory is a tiny puppet musical with some very big ideas that tells the story of the story in the digital age"/>
    <n v="2000"/>
    <n v="2027"/>
    <x v="0"/>
    <x v="1"/>
    <s v="GBP"/>
    <n v="1425478950"/>
    <n v="1422886950"/>
    <b v="0"/>
    <n v="28"/>
    <b v="1"/>
    <s v="theater/plays"/>
    <n v="1.0135000000000001"/>
    <s v="72 GBP"/>
    <x v="1"/>
    <x v="6"/>
  </r>
  <r>
    <n v="3520"/>
    <s v="Protocols"/>
    <s v="Help us to bring &quot;Protocols&quot; at the 2015 Camden Fringe. The most controversial play of the year."/>
    <n v="2000"/>
    <n v="2015"/>
    <x v="0"/>
    <x v="1"/>
    <s v="GBP"/>
    <n v="1441547220"/>
    <n v="1439322412"/>
    <b v="0"/>
    <n v="21"/>
    <b v="1"/>
    <s v="theater/plays"/>
    <n v="1.0075000000000001"/>
    <s v="96 GBP"/>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s v="46 USD"/>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s v="41 GBP"/>
    <x v="1"/>
    <x v="6"/>
  </r>
  <r>
    <n v="3523"/>
    <s v="Magnificence"/>
    <s v="An old play about our world. Set in 1970s England, Magnificence is a gut-wrenching story of radicalisation, idealism and pity."/>
    <n v="4000"/>
    <n v="4546"/>
    <x v="0"/>
    <x v="1"/>
    <s v="GBP"/>
    <n v="1474844400"/>
    <n v="1469871148"/>
    <b v="0"/>
    <n v="80"/>
    <b v="1"/>
    <s v="theater/plays"/>
    <n v="1.1365000000000001"/>
    <s v="57 GBP"/>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s v="137 USD"/>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s v="76 USD"/>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s v="99 USD"/>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s v="82 USD"/>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s v="45 GBP"/>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s v="37 USD"/>
    <x v="1"/>
    <x v="6"/>
  </r>
  <r>
    <n v="3530"/>
    <s v="Far From Fiction"/>
    <s v="â€œFar From Fictionâ€ is a powerful play, written by Sally Willis, offering insights into a new understanding of  female psychology."/>
    <n v="2750"/>
    <n v="2750"/>
    <x v="0"/>
    <x v="1"/>
    <s v="GBP"/>
    <n v="1460318400"/>
    <n v="1457881057"/>
    <b v="0"/>
    <n v="22"/>
    <b v="1"/>
    <s v="theater/plays"/>
    <n v="1"/>
    <s v="125 GBP"/>
    <x v="1"/>
    <x v="6"/>
  </r>
  <r>
    <n v="3531"/>
    <s v="The Reinvention of Lily Johnson"/>
    <s v="A political comedy for a crazy election year"/>
    <n v="1000"/>
    <n v="1280"/>
    <x v="0"/>
    <x v="0"/>
    <s v="USD"/>
    <n v="1467301334"/>
    <n v="1464709334"/>
    <b v="0"/>
    <n v="26"/>
    <b v="1"/>
    <s v="theater/plays"/>
    <n v="1.28"/>
    <s v="49 USD"/>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s v="42 USD"/>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s v="79 USD"/>
    <x v="1"/>
    <x v="6"/>
  </r>
  <r>
    <n v="3534"/>
    <s v="Night of Ashes"/>
    <s v="A Theatrical Prequel to Hell's Rebels, the current Pathfinder Adventure Path from Paizo Publishing"/>
    <n v="5000"/>
    <n v="7810"/>
    <x v="0"/>
    <x v="0"/>
    <s v="USD"/>
    <n v="1443711623"/>
    <n v="1440687623"/>
    <b v="0"/>
    <n v="204"/>
    <b v="1"/>
    <s v="theater/plays"/>
    <n v="1.5620000000000001"/>
    <s v="38 USD"/>
    <x v="1"/>
    <x v="6"/>
  </r>
  <r>
    <n v="3535"/>
    <s v="Twelve Angry Women"/>
    <s v="On the 60th anniversary of Twelve Angry Men, 12 female writers create 12 short pieces about what makes them angry."/>
    <n v="2000"/>
    <n v="2063"/>
    <x v="0"/>
    <x v="1"/>
    <s v="GBP"/>
    <n v="1443808800"/>
    <n v="1441120910"/>
    <b v="0"/>
    <n v="46"/>
    <b v="1"/>
    <s v="theater/plays"/>
    <n v="1.0315000000000001"/>
    <s v="45 GBP"/>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s v="14 GBP"/>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s v="44 CAD"/>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s v="31 GBP"/>
    <x v="1"/>
    <x v="6"/>
  </r>
  <r>
    <n v="3539"/>
    <s v="Chokehold"/>
    <s v="A searing new play that takes  an unflinching look at the terrible costs of police shootings in the African American community."/>
    <n v="600"/>
    <n v="718"/>
    <x v="0"/>
    <x v="0"/>
    <s v="USD"/>
    <n v="1473358122"/>
    <n v="1471543722"/>
    <b v="0"/>
    <n v="13"/>
    <b v="1"/>
    <s v="theater/plays"/>
    <n v="1.1966666666666668"/>
    <s v="55 USD"/>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s v="46 GBP"/>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s v="39 GBP"/>
    <x v="1"/>
    <x v="6"/>
  </r>
  <r>
    <n v="3542"/>
    <s v="Gifts of War"/>
    <s v="Ancient Greece. Giddy, champagne soaked debauchery celebrating the Trojan War's end leads to a shocking and deadly surprise."/>
    <n v="5500"/>
    <n v="5623"/>
    <x v="0"/>
    <x v="0"/>
    <s v="USD"/>
    <n v="1410099822"/>
    <n v="1404915822"/>
    <b v="0"/>
    <n v="85"/>
    <b v="1"/>
    <s v="theater/plays"/>
    <n v="1.0223636363636364"/>
    <s v="66 USD"/>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s v="54 EUR"/>
    <x v="1"/>
    <x v="6"/>
  </r>
  <r>
    <n v="3544"/>
    <s v="Gruoch, or Lady Macbeth"/>
    <s v="Death &amp; Pretzels presents the world premiere of Paul Pasulka's Gruoch, or Lady Macbeth"/>
    <n v="2500"/>
    <n v="2500"/>
    <x v="0"/>
    <x v="0"/>
    <s v="USD"/>
    <n v="1425758257"/>
    <n v="1423166257"/>
    <b v="0"/>
    <n v="24"/>
    <b v="1"/>
    <s v="theater/plays"/>
    <n v="1"/>
    <s v="104 USD"/>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s v="31 USD"/>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s v="59 USD"/>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s v="119 USD"/>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s v="165 USD"/>
    <x v="1"/>
    <x v="6"/>
  </r>
  <r>
    <n v="3549"/>
    <s v="The Munitionettes"/>
    <s v="Help us bring to life tales of hardship, danger and community of extraordinary women working in WW1 munitions factories."/>
    <n v="1000"/>
    <n v="1020"/>
    <x v="0"/>
    <x v="1"/>
    <s v="GBP"/>
    <n v="1441358873"/>
    <n v="1438939673"/>
    <b v="0"/>
    <n v="42"/>
    <b v="1"/>
    <s v="theater/plays"/>
    <n v="1.02"/>
    <s v="24 GBP"/>
    <x v="1"/>
    <x v="6"/>
  </r>
  <r>
    <n v="3550"/>
    <s v="MOONFACE"/>
    <s v="MOONFACE explores the formative f***k-ups of adolescence. Fresh, incisive new writing. Monologue, movement and striking naturalism."/>
    <n v="2500"/>
    <n v="2620"/>
    <x v="0"/>
    <x v="1"/>
    <s v="GBP"/>
    <n v="1462224398"/>
    <n v="1459632398"/>
    <b v="0"/>
    <n v="64"/>
    <b v="1"/>
    <s v="theater/plays"/>
    <n v="1.048"/>
    <s v="41 GBP"/>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s v="61 USD"/>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s v="39 GBP"/>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s v="56 USD"/>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s v="107 USD"/>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s v="171 EUR"/>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s v="111 GBP"/>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s v="179 USD"/>
    <x v="1"/>
    <x v="6"/>
  </r>
  <r>
    <n v="3558"/>
    <s v="SPILL - A verbatim show about sex"/>
    <s v="We're making a show about sex. Because it's important, everyone wants to talk about it and it's at the start of everything."/>
    <n v="350"/>
    <n v="504"/>
    <x v="0"/>
    <x v="1"/>
    <s v="GBP"/>
    <n v="1435352400"/>
    <n v="1431718575"/>
    <b v="0"/>
    <n v="22"/>
    <b v="1"/>
    <s v="theater/plays"/>
    <n v="1.44"/>
    <s v="23 GBP"/>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s v="43 AUD"/>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s v="47 CAD"/>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s v="47 USD"/>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s v="15 GBP"/>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s v="21 GBP"/>
    <x v="1"/>
    <x v="6"/>
  </r>
  <r>
    <n v="3564"/>
    <s v="The Pillowman Aberdeen"/>
    <s v="Multi Award-Winng play THE PILLOWMAN coming to the Arts Centre Theatre, Aberdeen"/>
    <n v="1000"/>
    <n v="1005"/>
    <x v="0"/>
    <x v="1"/>
    <s v="GBP"/>
    <n v="1444060800"/>
    <n v="1440082649"/>
    <b v="0"/>
    <n v="17"/>
    <b v="1"/>
    <s v="theater/plays"/>
    <n v="1.0049999999999999"/>
    <s v="59 GBP"/>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s v="98 USD"/>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s v="55 GBP"/>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s v="27 GBP"/>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s v="58 USD"/>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s v="123 USD"/>
    <x v="1"/>
    <x v="6"/>
  </r>
  <r>
    <n v="3570"/>
    <s v="The Lower Depths"/>
    <s v="Theatre Machine presents an all-new adaptation of Maxim Gorky's classic of Russian theatre, The Lower Depths."/>
    <n v="2000"/>
    <n v="2287"/>
    <x v="0"/>
    <x v="0"/>
    <s v="USD"/>
    <n v="1420009200"/>
    <n v="1417593483"/>
    <b v="0"/>
    <n v="26"/>
    <b v="1"/>
    <s v="theater/plays"/>
    <n v="1.1435"/>
    <s v="88 USD"/>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s v="73 GBP"/>
    <x v="1"/>
    <x v="6"/>
  </r>
  <r>
    <n v="3572"/>
    <s v="Monster"/>
    <s v="A darkly comic one woman show by Abram Rooney as part of The Camden Fringe 2015."/>
    <n v="500"/>
    <n v="500"/>
    <x v="0"/>
    <x v="1"/>
    <s v="GBP"/>
    <n v="1434894082"/>
    <n v="1432302082"/>
    <b v="0"/>
    <n v="9"/>
    <b v="1"/>
    <s v="theater/plays"/>
    <n v="1"/>
    <s v="56 GBP"/>
    <x v="1"/>
    <x v="6"/>
  </r>
  <r>
    <n v="3573"/>
    <s v="Licensed To Ill"/>
    <s v="London based theatre makers collaborating to create a new show about the history of HipHop."/>
    <n v="3000"/>
    <n v="3084"/>
    <x v="0"/>
    <x v="1"/>
    <s v="GBP"/>
    <n v="1415440846"/>
    <n v="1412845246"/>
    <b v="0"/>
    <n v="78"/>
    <b v="1"/>
    <s v="theater/plays"/>
    <n v="1.028"/>
    <s v="40 GBP"/>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s v="137 USD"/>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s v="99 USD"/>
    <x v="1"/>
    <x v="6"/>
  </r>
  <r>
    <n v="3576"/>
    <s v="Vote for Next Season's Shows!"/>
    <s v="Vote here for whatever show you want to see next year! No gimmick, no stretch goals, just a simple vote and a free ticket."/>
    <n v="100"/>
    <n v="100"/>
    <x v="0"/>
    <x v="0"/>
    <s v="USD"/>
    <n v="1480947054"/>
    <n v="1475759454"/>
    <b v="0"/>
    <n v="5"/>
    <b v="1"/>
    <s v="theater/plays"/>
    <n v="1"/>
    <s v="20 USD"/>
    <x v="1"/>
    <x v="6"/>
  </r>
  <r>
    <n v="3577"/>
    <s v="The Laramie Project in Utah County"/>
    <s v="Our goal is to bring this story of one town's processing of tragedy and their own community identity to Utah County."/>
    <n v="600"/>
    <n v="780"/>
    <x v="0"/>
    <x v="0"/>
    <s v="USD"/>
    <n v="1430029680"/>
    <n v="1427741583"/>
    <b v="0"/>
    <n v="27"/>
    <b v="1"/>
    <s v="theater/plays"/>
    <n v="1.3"/>
    <s v="29 USD"/>
    <x v="1"/>
    <x v="6"/>
  </r>
  <r>
    <n v="3578"/>
    <s v="Home"/>
    <s v="An unsparing, slightly surreal look at the effects of the private rented sector on two young women. Based on real events."/>
    <n v="1500"/>
    <n v="1500.2"/>
    <x v="0"/>
    <x v="1"/>
    <s v="GBP"/>
    <n v="1462037777"/>
    <n v="1459445777"/>
    <b v="0"/>
    <n v="37"/>
    <b v="1"/>
    <s v="theater/plays"/>
    <n v="1.0001333333333333"/>
    <s v="41 GBP"/>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s v="36 GBP"/>
    <x v="1"/>
    <x v="6"/>
  </r>
  <r>
    <n v="3580"/>
    <s v="Annabel Lost"/>
    <s v="Annabel Lost combines visual art and performance poetry to tell the story of two orphaned refugees, Quetzal and Rhime."/>
    <n v="900"/>
    <n v="1025"/>
    <x v="0"/>
    <x v="0"/>
    <s v="USD"/>
    <n v="1425185940"/>
    <n v="1421900022"/>
    <b v="0"/>
    <n v="27"/>
    <b v="1"/>
    <s v="theater/plays"/>
    <n v="1.1388888888888888"/>
    <s v="38 USD"/>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s v="33 GBP"/>
    <x v="1"/>
    <x v="6"/>
  </r>
  <r>
    <n v="3582"/>
    <s v="REALLY REALLY"/>
    <s v="A contemporary American play touching on the scorching realities of growing up in the Millennial generation."/>
    <n v="1000"/>
    <n v="2870"/>
    <x v="0"/>
    <x v="0"/>
    <s v="USD"/>
    <n v="1459822682"/>
    <n v="1458613082"/>
    <b v="0"/>
    <n v="49"/>
    <b v="1"/>
    <s v="theater/plays"/>
    <n v="2.87"/>
    <s v="59 USD"/>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s v="136 USD"/>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s v="31 GBP"/>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s v="176 USD"/>
    <x v="1"/>
    <x v="6"/>
  </r>
  <r>
    <n v="3586"/>
    <s v="Actors &amp; Musicians who are Blind or Autistic"/>
    <s v="See Theatre In A New Light"/>
    <n v="7500"/>
    <n v="8207"/>
    <x v="0"/>
    <x v="0"/>
    <s v="USD"/>
    <n v="1474649070"/>
    <n v="1469465070"/>
    <b v="0"/>
    <n v="54"/>
    <b v="1"/>
    <s v="theater/plays"/>
    <n v="1.0942666666666667"/>
    <s v="152 USD"/>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s v="23 GBP"/>
    <x v="1"/>
    <x v="6"/>
  </r>
  <r>
    <n v="3588"/>
    <s v="MENTAL Play short-tour 2015!"/>
    <s v="Touring the fast-paced, playful and poignant story of three twenty-somethings in a mental-health support group."/>
    <n v="200"/>
    <n v="201"/>
    <x v="0"/>
    <x v="1"/>
    <s v="GBP"/>
    <n v="1430348400"/>
    <n v="1428436410"/>
    <b v="0"/>
    <n v="11"/>
    <b v="1"/>
    <s v="theater/plays"/>
    <n v="1.0049999999999999"/>
    <s v="18 GBP"/>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s v="82 USD"/>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s v="69 GBP"/>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s v="68 USD"/>
    <x v="1"/>
    <x v="6"/>
  </r>
  <r>
    <n v="3592"/>
    <s v="boom- a play by Peter Sinn Nachtrieb"/>
    <s v="Sex. Fish. A COMET THAT DESTROYS THE WORLD. boom a play by Peter Sinn Nachtrieb- Feb 19-21 at The Bridge in NYC."/>
    <n v="2000"/>
    <n v="2545"/>
    <x v="0"/>
    <x v="0"/>
    <s v="USD"/>
    <n v="1423630740"/>
    <n v="1418673307"/>
    <b v="0"/>
    <n v="35"/>
    <b v="1"/>
    <s v="theater/plays"/>
    <n v="1.2725"/>
    <s v="73 USD"/>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s v="77 USD"/>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s v="56 USD"/>
    <x v="1"/>
    <x v="6"/>
  </r>
  <r>
    <n v="3595"/>
    <s v="The Flu Season"/>
    <s v="A new theatre company staging Will Eno's The Flu Season in Seattle"/>
    <n v="2600"/>
    <n v="3081"/>
    <x v="0"/>
    <x v="0"/>
    <s v="USD"/>
    <n v="1426229940"/>
    <n v="1423959123"/>
    <b v="0"/>
    <n v="62"/>
    <b v="1"/>
    <s v="theater/plays"/>
    <n v="1.1850000000000001"/>
    <s v="50 USD"/>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s v="79 CAD"/>
    <x v="1"/>
    <x v="6"/>
  </r>
  <r>
    <n v="3597"/>
    <s v="Akvavit Theatre presents NOTHING OF ME by Arne Lygre"/>
    <s v="&quot;I think that I have my own will. I can stop this, I tell myself. But it's not true.&quot;"/>
    <n v="2500"/>
    <n v="2565"/>
    <x v="0"/>
    <x v="0"/>
    <s v="USD"/>
    <n v="1456984740"/>
    <n v="1455717790"/>
    <b v="0"/>
    <n v="33"/>
    <b v="1"/>
    <s v="theater/plays"/>
    <n v="1.026"/>
    <s v="78 USD"/>
    <x v="1"/>
    <x v="6"/>
  </r>
  <r>
    <n v="3598"/>
    <s v="Cinderella"/>
    <s v="River City Theatre Company needs your support as we embark on our thirteenth production, CINDERELLA!"/>
    <n v="1000"/>
    <n v="1101"/>
    <x v="0"/>
    <x v="0"/>
    <s v="USD"/>
    <n v="1409720340"/>
    <n v="1408129822"/>
    <b v="0"/>
    <n v="27"/>
    <b v="1"/>
    <s v="theater/plays"/>
    <n v="1.101"/>
    <s v="41 USD"/>
    <x v="1"/>
    <x v="6"/>
  </r>
  <r>
    <n v="3599"/>
    <s v="Promised Land"/>
    <s v="Help Chrysalis get this production off the ground!  An original play, we only need $500 to get this production on its feet!"/>
    <n v="500"/>
    <n v="1010"/>
    <x v="0"/>
    <x v="0"/>
    <s v="USD"/>
    <n v="1440892800"/>
    <n v="1438715077"/>
    <b v="0"/>
    <n v="17"/>
    <b v="1"/>
    <s v="theater/plays"/>
    <n v="2.02"/>
    <s v="59 USD"/>
    <x v="1"/>
    <x v="6"/>
  </r>
  <r>
    <n v="3600"/>
    <s v="Pariah"/>
    <s v="The First Play From The Man Who Brought You The Black James Bond!"/>
    <n v="10"/>
    <n v="13"/>
    <x v="0"/>
    <x v="0"/>
    <s v="USD"/>
    <n v="1476390164"/>
    <n v="1473970964"/>
    <b v="0"/>
    <n v="4"/>
    <b v="1"/>
    <s v="theater/plays"/>
    <n v="1.3"/>
    <s v="3 USD"/>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s v="39 GBP"/>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s v="82 USD"/>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s v="45 USD"/>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s v="49 USD"/>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s v="31 GBP"/>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s v="61 GBP"/>
    <x v="1"/>
    <x v="6"/>
  </r>
  <r>
    <n v="3607"/>
    <s v="E15 at The Pleasance and CPT"/>
    <s v="'E15' is a verbatim project that looks at the story of the Focus E15 Campaign"/>
    <n v="550"/>
    <n v="580"/>
    <x v="0"/>
    <x v="1"/>
    <s v="GBP"/>
    <n v="1450137600"/>
    <n v="1448924882"/>
    <b v="0"/>
    <n v="20"/>
    <b v="1"/>
    <s v="theater/plays"/>
    <n v="1.0545454545454545"/>
    <s v="29 GBP"/>
    <x v="1"/>
    <x v="6"/>
  </r>
  <r>
    <n v="3608"/>
    <s v="Petrification"/>
    <s v="Help us get the show on the road! Petrification is a new play about home, memory and identity and we need your help to tour."/>
    <n v="800"/>
    <n v="800"/>
    <x v="0"/>
    <x v="1"/>
    <s v="GBP"/>
    <n v="1466172000"/>
    <n v="1463418090"/>
    <b v="0"/>
    <n v="27"/>
    <b v="1"/>
    <s v="theater/plays"/>
    <n v="1"/>
    <s v="30 GBP"/>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s v="143 GBP"/>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s v="52 GBP"/>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s v="67 GBP"/>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s v="127 CAD"/>
    <x v="1"/>
    <x v="6"/>
  </r>
  <r>
    <n v="3613"/>
    <s v="HIS NAME IS ARTHUR HOLMBERG"/>
    <s v="a woman walks into a bar except she looks like a man and no one's serving drinks. one night only"/>
    <n v="1250"/>
    <n v="1250"/>
    <x v="0"/>
    <x v="0"/>
    <s v="USD"/>
    <n v="1403964574"/>
    <n v="1401372574"/>
    <b v="0"/>
    <n v="20"/>
    <b v="1"/>
    <s v="theater/plays"/>
    <n v="1"/>
    <s v="63 USD"/>
    <x v="1"/>
    <x v="6"/>
  </r>
  <r>
    <n v="3614"/>
    <s v="Gruesome Playground Injuries"/>
    <s v="A production of &quot;Gruesome Playground Injuries&quot; by Rajiv Joseph July 24th-August 9th at The Bakery in Denver, CO."/>
    <n v="2500"/>
    <n v="2520"/>
    <x v="0"/>
    <x v="0"/>
    <s v="USD"/>
    <n v="1434675616"/>
    <n v="1432083616"/>
    <b v="0"/>
    <n v="71"/>
    <b v="1"/>
    <s v="theater/plays"/>
    <n v="1.008"/>
    <s v="35 USD"/>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s v="37 GBP"/>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s v="69 GBP"/>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s v="17 GBP"/>
    <x v="1"/>
    <x v="6"/>
  </r>
  <r>
    <n v="3618"/>
    <s v="Checkpoint 22"/>
    <s v="The play yet to be described as &quot;A surefire Edinburgh Fringe Festival Cult Hit&quot;. Coming to the Underbelly, Edinburgh, 5th-30th August."/>
    <n v="2000"/>
    <n v="2020"/>
    <x v="0"/>
    <x v="1"/>
    <s v="GBP"/>
    <n v="1433343850"/>
    <n v="1430751850"/>
    <b v="0"/>
    <n v="56"/>
    <b v="1"/>
    <s v="theater/plays"/>
    <n v="1.01"/>
    <s v="36 GBP"/>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s v="66 USD"/>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s v="56 USD"/>
    <x v="1"/>
    <x v="6"/>
  </r>
  <r>
    <n v="3621"/>
    <s v="EverScape"/>
    <s v="Bare Theatre and Sonorous Road collaborate on the NC debut of  Allan Maule's gamer fantasy play that was extended in New York."/>
    <n v="3000"/>
    <n v="3292"/>
    <x v="0"/>
    <x v="0"/>
    <s v="USD"/>
    <n v="1475269200"/>
    <n v="1473200844"/>
    <b v="0"/>
    <n v="70"/>
    <b v="1"/>
    <s v="theater/plays"/>
    <n v="1.0973333333333333"/>
    <s v="47 USD"/>
    <x v="1"/>
    <x v="6"/>
  </r>
  <r>
    <n v="3622"/>
    <s v="Shakespeare's Pericles, Prince of Tyre"/>
    <s v="5 actors. 39 characters. 1 epic adventure. Presented by the Cradle Theatre Company."/>
    <n v="1000"/>
    <n v="1000.99"/>
    <x v="0"/>
    <x v="0"/>
    <s v="USD"/>
    <n v="1411874580"/>
    <n v="1409030371"/>
    <b v="0"/>
    <n v="21"/>
    <b v="1"/>
    <s v="theater/plays"/>
    <n v="1.00099"/>
    <s v="48 USD"/>
    <x v="1"/>
    <x v="6"/>
  </r>
  <r>
    <n v="3623"/>
    <s v="Since I've Been Here"/>
    <s v="An original play exploring the complications of romantic relationships in all forms."/>
    <n v="2500"/>
    <n v="3000"/>
    <x v="0"/>
    <x v="0"/>
    <s v="USD"/>
    <n v="1406358000"/>
    <n v="1404841270"/>
    <b v="0"/>
    <n v="34"/>
    <b v="1"/>
    <s v="theater/plays"/>
    <n v="1.2"/>
    <s v="88 USD"/>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s v="81 USD"/>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s v="39 GBP"/>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s v="85 GBP"/>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s v="69 USD"/>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s v="0 USD"/>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s v="1 USD"/>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s v="1 GBP"/>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s v="148 USD"/>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s v="100 GBP"/>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s v="57 USD"/>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s v="177 CAD"/>
    <x v="1"/>
    <x v="40"/>
  </r>
  <r>
    <n v="3635"/>
    <s v="Mary's Son"/>
    <s v="Mary's Son is a pop opera about Jesus and the hope he brings to all people."/>
    <n v="3500"/>
    <n v="1276"/>
    <x v="2"/>
    <x v="0"/>
    <s v="USD"/>
    <n v="1461186676"/>
    <n v="1458594676"/>
    <b v="0"/>
    <n v="10"/>
    <b v="0"/>
    <s v="theater/musical"/>
    <n v="0.36457142857142855"/>
    <s v="128 USD"/>
    <x v="1"/>
    <x v="40"/>
  </r>
  <r>
    <n v="3636"/>
    <s v="The Brother's of B-Block"/>
    <s v="The Brotherâ€™s of B-block is a musical play. A new take on &quot;OZ&quot; _x000a_The Wizard of OZ meets HBO's OZ."/>
    <n v="150000"/>
    <n v="0"/>
    <x v="2"/>
    <x v="0"/>
    <s v="USD"/>
    <n v="1442248829"/>
    <n v="1439224829"/>
    <b v="0"/>
    <n v="0"/>
    <b v="0"/>
    <s v="theater/musical"/>
    <n v="0"/>
    <s v="0 USD"/>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s v="66 USD"/>
    <x v="1"/>
    <x v="40"/>
  </r>
  <r>
    <n v="3638"/>
    <s v="Project Hedwig and the Angry Inch"/>
    <s v="A rock and roll journey that explores love, loss, redemption, duality and ascension."/>
    <n v="3300"/>
    <n v="216"/>
    <x v="2"/>
    <x v="5"/>
    <s v="CAD"/>
    <n v="1429456132"/>
    <n v="1424275732"/>
    <b v="0"/>
    <n v="2"/>
    <b v="0"/>
    <s v="theater/musical"/>
    <n v="6.545454545454546E-2"/>
    <s v="108 CAD"/>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s v="1 USD"/>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s v="18 USD"/>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0 USD"/>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s v="8 EUR"/>
    <x v="1"/>
    <x v="40"/>
  </r>
  <r>
    <n v="3643"/>
    <s v="Puberty: The Musical"/>
    <s v="It feels like the first time. Like the very first time everyone's coming-of-age comes to the stage. Think 'Wicked', with bad acne."/>
    <n v="25000"/>
    <n v="0"/>
    <x v="2"/>
    <x v="0"/>
    <s v="USD"/>
    <n v="1447734439"/>
    <n v="1444274839"/>
    <b v="0"/>
    <n v="0"/>
    <b v="0"/>
    <s v="theater/musical"/>
    <n v="0"/>
    <s v="0 USD"/>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s v="68 USD"/>
    <x v="1"/>
    <x v="40"/>
  </r>
  <r>
    <n v="3645"/>
    <s v="If the Shoe Fits"/>
    <s v="This new musical comedy empowers women and girls of all ages to be themselves in their shoes, whatever shoes they choose."/>
    <n v="1000"/>
    <n v="1"/>
    <x v="2"/>
    <x v="5"/>
    <s v="CAD"/>
    <n v="1479773838"/>
    <n v="1477178238"/>
    <b v="0"/>
    <n v="1"/>
    <b v="0"/>
    <s v="theater/musical"/>
    <n v="1E-3"/>
    <s v="1 CAD"/>
    <x v="1"/>
    <x v="40"/>
  </r>
  <r>
    <n v="3646"/>
    <s v="Our Sacred Honor"/>
    <s v="Develop demo materials for new, true story of teen Revolutionary War heroes - for hybrid film/live stage musical"/>
    <n v="10000"/>
    <n v="481"/>
    <x v="2"/>
    <x v="0"/>
    <s v="USD"/>
    <n v="1434497400"/>
    <n v="1431770802"/>
    <b v="0"/>
    <n v="8"/>
    <b v="0"/>
    <s v="theater/musical"/>
    <n v="4.8099999999999997E-2"/>
    <s v="60 USD"/>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s v="15 GBP"/>
    <x v="1"/>
    <x v="40"/>
  </r>
  <r>
    <n v="3648"/>
    <s v="Moth Theater Lives"/>
    <s v="Help Moth Live! Support Moth and its artist collective to achieve its 2014/15 season."/>
    <n v="40000"/>
    <n v="40153"/>
    <x v="0"/>
    <x v="0"/>
    <s v="USD"/>
    <n v="1412492445"/>
    <n v="1409900445"/>
    <b v="0"/>
    <n v="73"/>
    <b v="1"/>
    <s v="theater/plays"/>
    <n v="1.003825"/>
    <s v="550 USD"/>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s v="98 CAD"/>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s v="29 GBP"/>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s v="58 USD"/>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s v="44 CAD"/>
    <x v="1"/>
    <x v="6"/>
  </r>
  <r>
    <n v="3653"/>
    <s v="ALLIE"/>
    <s v="ALLIE is a new dark comedy play which will premiere at the Edinburgh Festival Fringe 2015. Written and produced by Ruaraidh Murray."/>
    <n v="2000"/>
    <n v="2010"/>
    <x v="0"/>
    <x v="1"/>
    <s v="GBP"/>
    <n v="1438764207"/>
    <n v="1436172207"/>
    <b v="0"/>
    <n v="33"/>
    <b v="1"/>
    <s v="theater/plays"/>
    <n v="1.0049999999999999"/>
    <s v="61 GBP"/>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s v="69 GBP"/>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s v="74 USD"/>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s v="115 CHF"/>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s v="111 DKK"/>
    <x v="1"/>
    <x v="6"/>
  </r>
  <r>
    <n v="3658"/>
    <s v="Mr. Marmalade"/>
    <s v="Life is hard when your own imaginary friend can't make time for you."/>
    <n v="1500"/>
    <n v="1510"/>
    <x v="0"/>
    <x v="0"/>
    <s v="USD"/>
    <n v="1404273540"/>
    <n v="1400272580"/>
    <b v="0"/>
    <n v="20"/>
    <b v="1"/>
    <s v="theater/plays"/>
    <n v="1.0066666666666666"/>
    <s v="76 USD"/>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s v="235 USD"/>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s v="11 GBP"/>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s v="93 USD"/>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s v="203 CAD"/>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s v="26 GBP"/>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s v="46 USD"/>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s v="51 EUR"/>
    <x v="1"/>
    <x v="6"/>
  </r>
  <r>
    <n v="3666"/>
    <s v="Israel LÃ³pez @ Ojai Playwrights Conference"/>
    <s v="Artistic Internship @ Ojai Playwrights Conference"/>
    <n v="1200"/>
    <n v="1200"/>
    <x v="0"/>
    <x v="0"/>
    <s v="USD"/>
    <n v="1406185200"/>
    <n v="1404337382"/>
    <b v="0"/>
    <n v="38"/>
    <b v="1"/>
    <s v="theater/plays"/>
    <n v="1"/>
    <s v="32 USD"/>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s v="53 GBP"/>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s v="37 USD"/>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s v="81 GBP"/>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s v="20 GBP"/>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s v="88 USD"/>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s v="53 GBP"/>
    <x v="1"/>
    <x v="6"/>
  </r>
  <r>
    <n v="3673"/>
    <s v="CHILD Z"/>
    <s v="Zoe is a teenage girl growing up in a deeply disturbing society. If those paid to protect her aren't listening, then who is?"/>
    <n v="4000"/>
    <n v="4545"/>
    <x v="0"/>
    <x v="1"/>
    <s v="GBP"/>
    <n v="1415191920"/>
    <n v="1412233497"/>
    <b v="0"/>
    <n v="114"/>
    <b v="1"/>
    <s v="theater/plays"/>
    <n v="1.13625"/>
    <s v="40 GBP"/>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s v="145 EUR"/>
    <x v="1"/>
    <x v="6"/>
  </r>
  <r>
    <n v="3675"/>
    <s v="Memoir of a Forgotten Past"/>
    <s v="3 decades, 3 generations, 3 friends, one house. Real Eyes Theatre explore how our lives are influenced by the decades we grow up in."/>
    <n v="50"/>
    <n v="70"/>
    <x v="0"/>
    <x v="1"/>
    <s v="GBP"/>
    <n v="1463353200"/>
    <n v="1462285182"/>
    <b v="0"/>
    <n v="3"/>
    <b v="1"/>
    <s v="theater/plays"/>
    <n v="1.4"/>
    <s v="23 GBP"/>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s v="64 USD"/>
    <x v="1"/>
    <x v="6"/>
  </r>
  <r>
    <n v="3677"/>
    <s v="Goldfish Memory Productions"/>
    <s v="Goldfish Memory Productions seeks at least $12,000 to begin their first 3 professional projects."/>
    <n v="12000"/>
    <n v="12348.5"/>
    <x v="0"/>
    <x v="0"/>
    <s v="USD"/>
    <n v="1404359940"/>
    <n v="1402580818"/>
    <b v="0"/>
    <n v="199"/>
    <b v="1"/>
    <s v="theater/plays"/>
    <n v="1.0290416666666666"/>
    <s v="62 USD"/>
    <x v="1"/>
    <x v="6"/>
  </r>
  <r>
    <n v="3678"/>
    <s v="Some big Some bang"/>
    <s v="The Ugly Collective takes Some big Some bang to the Underbelly Venues at the Edinburgh Fringe!"/>
    <n v="2000"/>
    <n v="2050"/>
    <x v="0"/>
    <x v="1"/>
    <s v="GBP"/>
    <n v="1433076298"/>
    <n v="1430052298"/>
    <b v="0"/>
    <n v="31"/>
    <b v="1"/>
    <s v="theater/plays"/>
    <n v="1.0249999999999999"/>
    <s v="66 GBP"/>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s v="73 USD"/>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s v="100 USD"/>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s v="62 USD"/>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s v="62 USD"/>
    <x v="1"/>
    <x v="6"/>
  </r>
  <r>
    <n v="3683"/>
    <s v="A Krumpus Story - World Premiere"/>
    <s v="A Krumpus Story is a dark holiday comedy for anyone who wants a little more spice in their holiday fare."/>
    <n v="3500"/>
    <n v="3880"/>
    <x v="0"/>
    <x v="0"/>
    <s v="USD"/>
    <n v="1476931696"/>
    <n v="1474339696"/>
    <b v="0"/>
    <n v="66"/>
    <b v="1"/>
    <s v="theater/plays"/>
    <n v="1.1085714285714285"/>
    <s v="59 USD"/>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s v="45 USD"/>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s v="42 USD"/>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s v="59 USD"/>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s v="200 USD"/>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s v="84 GBP"/>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s v="57 USD"/>
    <x v="1"/>
    <x v="6"/>
  </r>
  <r>
    <n v="3690"/>
    <s v="We Rise"/>
    <s v="A play honoring the lives and legacies of the activists and those remembered at the 1992 ACT UP Ashes Action at The White House"/>
    <n v="1500"/>
    <n v="1800"/>
    <x v="0"/>
    <x v="0"/>
    <s v="USD"/>
    <n v="1417101683"/>
    <n v="1414506083"/>
    <b v="0"/>
    <n v="31"/>
    <b v="1"/>
    <s v="theater/plays"/>
    <n v="1.2"/>
    <s v="58 USD"/>
    <x v="1"/>
    <x v="6"/>
  </r>
  <r>
    <n v="3691"/>
    <s v="Most Dangerous Man in America (WEB DuBois) by Amiri  Baraka"/>
    <s v="World Premiere of last play written by Amiri Baraka"/>
    <n v="40000"/>
    <n v="51184"/>
    <x v="0"/>
    <x v="0"/>
    <s v="USD"/>
    <n v="1425272340"/>
    <n v="1421426929"/>
    <b v="0"/>
    <n v="274"/>
    <b v="1"/>
    <s v="theater/plays"/>
    <n v="1.2796000000000001"/>
    <s v="187 USD"/>
    <x v="1"/>
    <x v="6"/>
  </r>
  <r>
    <n v="3692"/>
    <s v="An Evening With Durang"/>
    <s v="Help us independently produce two great comedies by Christopher Durang."/>
    <n v="1000"/>
    <n v="1260"/>
    <x v="0"/>
    <x v="0"/>
    <s v="USD"/>
    <n v="1411084800"/>
    <n v="1410304179"/>
    <b v="0"/>
    <n v="17"/>
    <b v="1"/>
    <s v="theater/plays"/>
    <n v="1.26"/>
    <s v="74 USD"/>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s v="31 GBP"/>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s v="63 USD"/>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s v="121 USD"/>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s v="40 GBP"/>
    <x v="1"/>
    <x v="6"/>
  </r>
  <r>
    <n v="3697"/>
    <s v="Sid the tour 2016"/>
    <s v="With your support this one-man show will tour various theatres in the UK - it's a story of hero worship and love beyond the grave."/>
    <n v="2000"/>
    <n v="2160"/>
    <x v="0"/>
    <x v="1"/>
    <s v="GBP"/>
    <n v="1462878648"/>
    <n v="1461064248"/>
    <b v="0"/>
    <n v="30"/>
    <b v="1"/>
    <s v="theater/plays"/>
    <n v="1.08"/>
    <s v="72 GBP"/>
    <x v="1"/>
    <x v="6"/>
  </r>
  <r>
    <n v="3698"/>
    <s v="CORIOLANUS | THE NORMAL HEART @ The Lab Theater"/>
    <s v="Two great political plays, separated in authorship by four hundred years but united in their urgency."/>
    <n v="5000"/>
    <n v="5526"/>
    <x v="0"/>
    <x v="0"/>
    <s v="USD"/>
    <n v="1456946487"/>
    <n v="1454354487"/>
    <b v="0"/>
    <n v="136"/>
    <b v="1"/>
    <s v="theater/plays"/>
    <n v="1.1052"/>
    <s v="41 USD"/>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s v="63 USD"/>
    <x v="1"/>
    <x v="6"/>
  </r>
  <r>
    <n v="3700"/>
    <s v="Generations (Senior Project)"/>
    <s v="Help me produce the play I have written for my senior project!"/>
    <n v="500"/>
    <n v="606"/>
    <x v="0"/>
    <x v="0"/>
    <s v="USD"/>
    <n v="1412092800"/>
    <n v="1409493800"/>
    <b v="0"/>
    <n v="18"/>
    <b v="1"/>
    <s v="theater/plays"/>
    <n v="1.212"/>
    <s v="34 USD"/>
    <x v="1"/>
    <x v="6"/>
  </r>
  <r>
    <n v="3701"/>
    <s v="Dog Show"/>
    <s v="Part-silent film, part-thriller, Dog Show sees four actors play a community of dogs and their owners. One autumn, a killer strikes."/>
    <n v="1500"/>
    <n v="1505"/>
    <x v="0"/>
    <x v="1"/>
    <s v="GBP"/>
    <n v="1433422793"/>
    <n v="1430830793"/>
    <b v="0"/>
    <n v="39"/>
    <b v="1"/>
    <s v="theater/plays"/>
    <n v="1.0033333333333334"/>
    <s v="39 GBP"/>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s v="156 GBP"/>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s v="43 USD"/>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s v="15 GBP"/>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s v="84 USD"/>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s v="140 USD"/>
    <x v="1"/>
    <x v="6"/>
  </r>
  <r>
    <n v="3707"/>
    <s v="A KC Fringe World Premiere: DESPERATE ACTS"/>
    <s v="Support this collection of new plays by Kansas City writers and the artists who are bringing it to life!"/>
    <n v="1000"/>
    <n v="1860"/>
    <x v="0"/>
    <x v="0"/>
    <s v="USD"/>
    <n v="1469165160"/>
    <n v="1467335378"/>
    <b v="0"/>
    <n v="23"/>
    <b v="1"/>
    <s v="theater/plays"/>
    <n v="1.86"/>
    <s v="81 USD"/>
    <x v="1"/>
    <x v="6"/>
  </r>
  <r>
    <n v="3708"/>
    <s v="Much Ado About Nothing"/>
    <s v="Dear Stone Theater Company brings its inaugural production of Much Ado About Nothing to Logan Square, Chicago. Thanks for watching!"/>
    <n v="700"/>
    <n v="2100"/>
    <x v="0"/>
    <x v="0"/>
    <s v="USD"/>
    <n v="1404444286"/>
    <n v="1403234686"/>
    <b v="0"/>
    <n v="39"/>
    <b v="1"/>
    <s v="theater/plays"/>
    <n v="3"/>
    <s v="54 USD"/>
    <x v="1"/>
    <x v="6"/>
  </r>
  <r>
    <n v="3709"/>
    <s v="The Ruby Darlings Show"/>
    <s v="The filthily talented Ruby and Darling, take you on a raunch-tastic musical discovery of life with a vagina. #sayno"/>
    <n v="1000"/>
    <n v="1082.5"/>
    <x v="0"/>
    <x v="1"/>
    <s v="GBP"/>
    <n v="1403715546"/>
    <n v="1401123546"/>
    <b v="0"/>
    <n v="35"/>
    <b v="1"/>
    <s v="theater/plays"/>
    <n v="1.0825"/>
    <s v="31 GBP"/>
    <x v="1"/>
    <x v="6"/>
  </r>
  <r>
    <n v="3710"/>
    <s v="&quot;Loving Alanis&quot; Rocky Mountain Regional Premier"/>
    <s v="A comedy about, life, death, men, women, and the power of a good Kegel."/>
    <n v="1300"/>
    <n v="1835"/>
    <x v="0"/>
    <x v="0"/>
    <s v="USD"/>
    <n v="1428068988"/>
    <n v="1425908988"/>
    <b v="0"/>
    <n v="27"/>
    <b v="1"/>
    <s v="theater/plays"/>
    <n v="1.4115384615384616"/>
    <s v="68 USD"/>
    <x v="1"/>
    <x v="6"/>
  </r>
  <r>
    <n v="3711"/>
    <s v="The Youth Shakespeare Project 2014"/>
    <s v="Two teachers and twenty kids bring one of Shakespeare's plays to life!"/>
    <n v="500"/>
    <n v="570"/>
    <x v="0"/>
    <x v="0"/>
    <s v="USD"/>
    <n v="1402848000"/>
    <n v="1400606573"/>
    <b v="0"/>
    <n v="21"/>
    <b v="1"/>
    <s v="theater/plays"/>
    <n v="1.1399999999999999"/>
    <s v="27 USD"/>
    <x v="1"/>
    <x v="6"/>
  </r>
  <r>
    <n v="3712"/>
    <s v="IT'S JUST MY LIFE"/>
    <s v="Married, Single, Divorced, Straight, Gay, Transgendered, Birth Mother, Adoptive Mother.... Everyone has a story.  These are ours."/>
    <n v="7500"/>
    <n v="11530"/>
    <x v="0"/>
    <x v="0"/>
    <s v="USD"/>
    <n v="1433055540"/>
    <n v="1431230867"/>
    <b v="0"/>
    <n v="104"/>
    <b v="1"/>
    <s v="theater/plays"/>
    <n v="1.5373333333333334"/>
    <s v="111 USD"/>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s v="107 USD"/>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s v="106 USD"/>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s v="133 GBP"/>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s v="52 USD"/>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s v="310 GBP"/>
    <x v="1"/>
    <x v="6"/>
  </r>
  <r>
    <n v="3718"/>
    <s v="PUNK ROCK"/>
    <s v="William Carlisle has the world at his feet but its weight on his shoulders. He is intelligent, articulate and fucked."/>
    <n v="500"/>
    <n v="1197"/>
    <x v="0"/>
    <x v="1"/>
    <s v="GBP"/>
    <n v="1425057075"/>
    <n v="1422465075"/>
    <b v="0"/>
    <n v="46"/>
    <b v="1"/>
    <s v="theater/plays"/>
    <n v="2.3940000000000001"/>
    <s v="26 GBP"/>
    <x v="1"/>
    <x v="6"/>
  </r>
  <r>
    <n v="3719"/>
    <s v="Corium"/>
    <s v="A new piece of physical theatre about love, regret and longing."/>
    <n v="200"/>
    <n v="420"/>
    <x v="0"/>
    <x v="1"/>
    <s v="GBP"/>
    <n v="1434994266"/>
    <n v="1432402266"/>
    <b v="0"/>
    <n v="4"/>
    <b v="1"/>
    <s v="theater/plays"/>
    <n v="2.1"/>
    <s v="105 GBP"/>
    <x v="1"/>
    <x v="6"/>
  </r>
  <r>
    <n v="3720"/>
    <s v="Lakotas and the American Theatre"/>
    <s v="Breaking the American Indian stereotype in the American Theatre."/>
    <n v="3300"/>
    <n v="3449"/>
    <x v="0"/>
    <x v="0"/>
    <s v="USD"/>
    <n v="1435881006"/>
    <n v="1433980206"/>
    <b v="0"/>
    <n v="40"/>
    <b v="1"/>
    <s v="theater/plays"/>
    <n v="1.0451515151515152"/>
    <s v="86 USD"/>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s v="115 USD"/>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s v="48 CAD"/>
    <x v="1"/>
    <x v="6"/>
  </r>
  <r>
    <n v="3723"/>
    <s v="Beauty and the Beast"/>
    <s v="Saltmine Theatre Company present Beauty and the Beast:"/>
    <n v="4500"/>
    <n v="4592"/>
    <x v="0"/>
    <x v="1"/>
    <s v="GBP"/>
    <n v="1417374262"/>
    <n v="1414778662"/>
    <b v="0"/>
    <n v="63"/>
    <b v="1"/>
    <s v="theater/plays"/>
    <n v="1.0204444444444445"/>
    <s v="73 GBP"/>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s v="50 GBP"/>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s v="25 GBP"/>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s v="63 USD"/>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s v="61 USD"/>
    <x v="1"/>
    <x v="6"/>
  </r>
  <r>
    <n v="3728"/>
    <s v="Bare Bones Shakespeare 2015-16 Season"/>
    <s v="Bare Bones Shakespeare's first season will start with a DFW school touring show: Romeo and Juliet."/>
    <n v="20000"/>
    <n v="1862"/>
    <x v="2"/>
    <x v="0"/>
    <s v="USD"/>
    <n v="1439957176"/>
    <n v="1437365176"/>
    <b v="0"/>
    <n v="31"/>
    <b v="0"/>
    <s v="theater/plays"/>
    <n v="9.3100000000000002E-2"/>
    <s v="60 USD"/>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s v="72 USD"/>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s v="100 USD"/>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s v="52 USD"/>
    <x v="1"/>
    <x v="6"/>
  </r>
  <r>
    <n v="3732"/>
    <s v="Elektra Bekent - Afstudeervoorstelling"/>
    <s v="Mijn solo voorstelling gaat over Elektra (Sophokles) en hoe zij als jongere alles beleeft en meemaakt!"/>
    <n v="850"/>
    <n v="131"/>
    <x v="2"/>
    <x v="9"/>
    <s v="EUR"/>
    <n v="1422100800"/>
    <n v="1416932133"/>
    <b v="0"/>
    <n v="4"/>
    <b v="0"/>
    <s v="theater/plays"/>
    <n v="0.15411764705882353"/>
    <s v="33 EUR"/>
    <x v="1"/>
    <x v="6"/>
  </r>
  <r>
    <n v="3733"/>
    <s v="laughter in the hood"/>
    <s v="want to donate tickets to residents who live in the community that cant afford the 35.00 price of ticket"/>
    <n v="1500"/>
    <n v="0"/>
    <x v="2"/>
    <x v="0"/>
    <s v="USD"/>
    <n v="1429396200"/>
    <n v="1428539708"/>
    <b v="0"/>
    <n v="0"/>
    <b v="0"/>
    <s v="theater/plays"/>
    <n v="0"/>
    <s v="0 USD"/>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s v="61 USD"/>
    <x v="1"/>
    <x v="6"/>
  </r>
  <r>
    <n v="3735"/>
    <s v="Women Beware Women"/>
    <s v="Young Actor's taking on a Jacobean tragedy. Family, betrayal, love, lust, sex and death."/>
    <n v="150"/>
    <n v="20"/>
    <x v="2"/>
    <x v="1"/>
    <s v="GBP"/>
    <n v="1432831089"/>
    <n v="1430239089"/>
    <b v="0"/>
    <n v="2"/>
    <b v="0"/>
    <s v="theater/plays"/>
    <n v="0.13333333333333333"/>
    <s v="10 GBP"/>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s v="10 GBP"/>
    <x v="1"/>
    <x v="6"/>
  </r>
  <r>
    <n v="3737"/>
    <s v="Measure For Measure"/>
    <s v="The ASU Theatre and Shakespeare Club presents Measure For Measure directed by Jordyn Ochser."/>
    <n v="700"/>
    <n v="150"/>
    <x v="2"/>
    <x v="0"/>
    <s v="USD"/>
    <n v="1447311540"/>
    <n v="1445358903"/>
    <b v="0"/>
    <n v="4"/>
    <b v="0"/>
    <s v="theater/plays"/>
    <n v="0.21428571428571427"/>
    <s v="38 USD"/>
    <x v="1"/>
    <x v="6"/>
  </r>
  <r>
    <n v="3738"/>
    <s v="'GULF' - a new play by PIVOT THEATRE"/>
    <s v="A filmic, fast-paced exploration of trust, making its debut at Camden People's Theatre this July."/>
    <n v="1500"/>
    <n v="270"/>
    <x v="2"/>
    <x v="1"/>
    <s v="GBP"/>
    <n v="1405461600"/>
    <n v="1403562705"/>
    <b v="0"/>
    <n v="6"/>
    <b v="0"/>
    <s v="theater/plays"/>
    <n v="0.18"/>
    <s v="45 GBP"/>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s v="101 GBP"/>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s v="26 USD"/>
    <x v="1"/>
    <x v="6"/>
  </r>
  <r>
    <n v="3741"/>
    <s v="Open House Theater"/>
    <s v="A small community with a love for theater would like to continue. Help the children of this community continue."/>
    <n v="20000"/>
    <n v="0"/>
    <x v="2"/>
    <x v="0"/>
    <s v="USD"/>
    <n v="1450389950"/>
    <n v="1447797950"/>
    <b v="0"/>
    <n v="0"/>
    <b v="0"/>
    <s v="theater/plays"/>
    <n v="0"/>
    <s v="0 USD"/>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s v="25 USD"/>
    <x v="1"/>
    <x v="6"/>
  </r>
  <r>
    <n v="3743"/>
    <s v="Down the Mississippi"/>
    <s v="I'm taking the Adventures of Huckleberry Finn puppet show down the Mississippi River!"/>
    <n v="2200"/>
    <n v="0"/>
    <x v="2"/>
    <x v="0"/>
    <s v="USD"/>
    <n v="1404406964"/>
    <n v="1401814964"/>
    <b v="0"/>
    <n v="0"/>
    <b v="0"/>
    <s v="theater/plays"/>
    <n v="0"/>
    <s v="0 USD"/>
    <x v="1"/>
    <x v="6"/>
  </r>
  <r>
    <n v="3744"/>
    <s v="The Game's Afoot - Spotlight"/>
    <s v="This summer, The Spotlight Players are celebrating Christmas in July with a presentation of Ken Ludwig's side splitting comedy."/>
    <n v="1200"/>
    <n v="0"/>
    <x v="2"/>
    <x v="0"/>
    <s v="USD"/>
    <n v="1404532740"/>
    <n v="1401823952"/>
    <b v="0"/>
    <n v="0"/>
    <b v="0"/>
    <s v="theater/plays"/>
    <n v="0"/>
    <s v="0 USD"/>
    <x v="1"/>
    <x v="6"/>
  </r>
  <r>
    <n v="3745"/>
    <s v="Tyke Theatre Web Show"/>
    <s v="Tyke wants to expand her puppet theater show to weekly online web shows and is looking for backers."/>
    <n v="100"/>
    <n v="10"/>
    <x v="2"/>
    <x v="0"/>
    <s v="USD"/>
    <n v="1407689102"/>
    <n v="1405097102"/>
    <b v="0"/>
    <n v="1"/>
    <b v="0"/>
    <s v="theater/plays"/>
    <n v="0.1"/>
    <s v="10 USD"/>
    <x v="1"/>
    <x v="6"/>
  </r>
  <r>
    <n v="3746"/>
    <s v="Stage Play Production - &quot;I Love You to Death&quot;"/>
    <s v="Generational curses CAN be broken...right?"/>
    <n v="8500"/>
    <n v="202"/>
    <x v="2"/>
    <x v="0"/>
    <s v="USD"/>
    <n v="1475918439"/>
    <n v="1473326439"/>
    <b v="0"/>
    <n v="1"/>
    <b v="0"/>
    <s v="theater/plays"/>
    <n v="2.3764705882352941E-2"/>
    <s v="202 USD"/>
    <x v="1"/>
    <x v="6"/>
  </r>
  <r>
    <n v="3747"/>
    <s v="Counting Stars"/>
    <s v="The world premiere of an astonishing new play by acclaimed writer Atiha Sen Gupta."/>
    <n v="2500"/>
    <n v="25"/>
    <x v="2"/>
    <x v="1"/>
    <s v="GBP"/>
    <n v="1436137140"/>
    <n v="1433833896"/>
    <b v="0"/>
    <n v="1"/>
    <b v="0"/>
    <s v="theater/plays"/>
    <n v="0.01"/>
    <s v="25 GBP"/>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s v="100 USD"/>
    <x v="1"/>
    <x v="40"/>
  </r>
  <r>
    <n v="3749"/>
    <s v="Dante's Capstone Project: Who am I?"/>
    <s v="A night of music, fellowship, and a reflection of my experiences over the past 4 years at Ball State University."/>
    <n v="500"/>
    <n v="525"/>
    <x v="0"/>
    <x v="0"/>
    <s v="USD"/>
    <n v="1461902340"/>
    <n v="1459220588"/>
    <b v="0"/>
    <n v="7"/>
    <b v="1"/>
    <s v="theater/musical"/>
    <n v="1.05"/>
    <s v="75 USD"/>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s v="215 USD"/>
    <x v="1"/>
    <x v="40"/>
  </r>
  <r>
    <n v="3751"/>
    <s v="GGC Productions 2016"/>
    <s v="I will be performing in TWO productions to kick off the 2016 season. NEED HELP TO FUND THESE GREAT SHOWS!"/>
    <n v="1000"/>
    <n v="1326"/>
    <x v="0"/>
    <x v="0"/>
    <s v="USD"/>
    <n v="1459641073"/>
    <n v="1454460673"/>
    <b v="0"/>
    <n v="11"/>
    <b v="1"/>
    <s v="theater/musical"/>
    <n v="1.3260000000000001"/>
    <s v="121 USD"/>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s v="38 GBP"/>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s v="172 USD"/>
    <x v="1"/>
    <x v="40"/>
  </r>
  <r>
    <n v="3754"/>
    <s v="Little Shop of Horrors"/>
    <s v="CitÃ© des Arts needs your help in funding their fall production of the hit musical comedy &quot;Little Shop of Horrors.&quot;"/>
    <n v="2500"/>
    <n v="3000"/>
    <x v="0"/>
    <x v="0"/>
    <s v="USD"/>
    <n v="1406350740"/>
    <n v="1403125737"/>
    <b v="0"/>
    <n v="27"/>
    <b v="1"/>
    <s v="theater/musical"/>
    <n v="1.2"/>
    <s v="111 USD"/>
    <x v="1"/>
    <x v="40"/>
  </r>
  <r>
    <n v="3755"/>
    <s v="Retro Rhapsody"/>
    <s v="We have formed an innovative company that aims to create musical comedic performances suitable for a range of venues."/>
    <n v="550"/>
    <n v="713"/>
    <x v="0"/>
    <x v="1"/>
    <s v="GBP"/>
    <n v="1460753307"/>
    <n v="1458161307"/>
    <b v="0"/>
    <n v="28"/>
    <b v="1"/>
    <s v="theater/musical"/>
    <n v="1.2963636363636364"/>
    <s v="25 GBP"/>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s v="268 USD"/>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s v="76 USD"/>
    <x v="1"/>
    <x v="40"/>
  </r>
  <r>
    <n v="3758"/>
    <s v="Luigi's Ladies"/>
    <s v="LUIGI'S LADIES: an original one-woman musical comedy"/>
    <n v="1500"/>
    <n v="1535"/>
    <x v="0"/>
    <x v="0"/>
    <s v="USD"/>
    <n v="1400475600"/>
    <n v="1397819938"/>
    <b v="0"/>
    <n v="26"/>
    <b v="1"/>
    <s v="theater/musical"/>
    <n v="1.0233333333333334"/>
    <s v="59 USD"/>
    <x v="1"/>
    <x v="40"/>
  </r>
  <r>
    <n v="3759"/>
    <s v="Pared Down Productions"/>
    <s v="A production company specializing in small-scale musicals"/>
    <n v="4000"/>
    <n v="4409.7700000000004"/>
    <x v="0"/>
    <x v="0"/>
    <s v="USD"/>
    <n v="1440556553"/>
    <n v="1435372553"/>
    <b v="0"/>
    <n v="88"/>
    <b v="1"/>
    <s v="theater/musical"/>
    <n v="1.1024425000000002"/>
    <s v="50 USD"/>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s v="56 USD"/>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s v="167 GBP"/>
    <x v="1"/>
    <x v="40"/>
  </r>
  <r>
    <n v="3762"/>
    <s v="iolite the musical"/>
    <s v="We are trying to raise money to perform a musical we have written, called &quot;Iolite&quot;, at the Edinburgh Fringe in 2015."/>
    <n v="1250"/>
    <n v="1328"/>
    <x v="0"/>
    <x v="1"/>
    <s v="GBP"/>
    <n v="1438543889"/>
    <n v="1436383889"/>
    <b v="0"/>
    <n v="28"/>
    <b v="1"/>
    <s v="theater/musical"/>
    <n v="1.0624"/>
    <s v="47 GBP"/>
    <x v="1"/>
    <x v="40"/>
  </r>
  <r>
    <n v="3763"/>
    <s v="[title of show] â€” The Chicago Storefront Premiere"/>
    <s v="A musical about two guys writing a musical about...two guys writing a musical."/>
    <n v="5000"/>
    <n v="5000"/>
    <x v="0"/>
    <x v="0"/>
    <s v="USD"/>
    <n v="1427907626"/>
    <n v="1425319226"/>
    <b v="0"/>
    <n v="77"/>
    <b v="1"/>
    <s v="theater/musical"/>
    <n v="1"/>
    <s v="65 USD"/>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s v="56 USD"/>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s v="74 USD"/>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s v="107 USD"/>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s v="42 USD"/>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s v="74 USD"/>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s v="73 USD"/>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s v="100 GBP"/>
    <x v="1"/>
    <x v="40"/>
  </r>
  <r>
    <n v="3771"/>
    <s v="COME OUT SWINGIN'!"/>
    <s v="I would like to make a demo recording of six songs from COME OUT SWINGIN'!"/>
    <n v="1000"/>
    <n v="1460"/>
    <x v="0"/>
    <x v="0"/>
    <s v="USD"/>
    <n v="1463529600"/>
    <n v="1462307652"/>
    <b v="0"/>
    <n v="38"/>
    <b v="1"/>
    <s v="theater/musical"/>
    <n v="1.46"/>
    <s v="38 USD"/>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s v="167 USD"/>
    <x v="1"/>
    <x v="40"/>
  </r>
  <r>
    <n v="3773"/>
    <s v="Dundee: A Hip-Hopera"/>
    <s v="A dramatic hip-hopera, inspired from monologues written by the performers."/>
    <n v="5000"/>
    <n v="5410"/>
    <x v="0"/>
    <x v="0"/>
    <s v="USD"/>
    <n v="1479175680"/>
    <n v="1476317247"/>
    <b v="0"/>
    <n v="57"/>
    <b v="1"/>
    <s v="theater/musical"/>
    <n v="1.0820000000000001"/>
    <s v="95 USD"/>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s v="100 CAD"/>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s v="143 USD"/>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s v="91 USD"/>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s v="49 USD"/>
    <x v="1"/>
    <x v="40"/>
  </r>
  <r>
    <n v="3778"/>
    <s v="Give a Puppet a Hand"/>
    <s v="Sponsor an AVENUE Q puppet for The Barn Players April 2015 production."/>
    <n v="2400"/>
    <n v="2521"/>
    <x v="0"/>
    <x v="0"/>
    <s v="USD"/>
    <n v="1423942780"/>
    <n v="1418758780"/>
    <b v="0"/>
    <n v="36"/>
    <b v="1"/>
    <s v="theater/musical"/>
    <n v="1.0504166666666668"/>
    <s v="70 USD"/>
    <x v="1"/>
    <x v="40"/>
  </r>
  <r>
    <n v="3779"/>
    <s v="&quot;The Last Adam&quot; A New Musical, NYC reading"/>
    <s v="A fresh, re-telling of the Jesus story for a new generation."/>
    <n v="15000"/>
    <n v="15597"/>
    <x v="0"/>
    <x v="0"/>
    <s v="USD"/>
    <n v="1459010340"/>
    <n v="1456421940"/>
    <b v="0"/>
    <n v="115"/>
    <b v="1"/>
    <s v="theater/musical"/>
    <n v="1.0398000000000001"/>
    <s v="136 USD"/>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s v="100 USD"/>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s v="95 USD"/>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s v="75 GBP"/>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s v="64 USD"/>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s v="115 CAD"/>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s v="101 GBP"/>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s v="94 USD"/>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s v="35 USD"/>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s v="500 USD"/>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s v="29 GBP"/>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0 USD"/>
    <x v="1"/>
    <x v="40"/>
  </r>
  <r>
    <n v="3791"/>
    <s v="Spin! at The Cumming Playhouse"/>
    <s v="Spin! is an original musical comedy-drama presented by Blue Palm Productions."/>
    <n v="1500"/>
    <n v="0"/>
    <x v="2"/>
    <x v="0"/>
    <s v="USD"/>
    <n v="1404664592"/>
    <n v="1399480592"/>
    <b v="0"/>
    <n v="0"/>
    <b v="0"/>
    <s v="theater/musical"/>
    <n v="0"/>
    <s v="0 USD"/>
    <x v="1"/>
    <x v="40"/>
  </r>
  <r>
    <n v="3792"/>
    <s v="BorikÃ©n: The Show"/>
    <s v="A cultural and historic journey through Puerto Rico's music and dance!"/>
    <n v="12500"/>
    <n v="35"/>
    <x v="2"/>
    <x v="0"/>
    <s v="USD"/>
    <n v="1436957022"/>
    <n v="1434365022"/>
    <b v="0"/>
    <n v="2"/>
    <b v="0"/>
    <s v="theater/musical"/>
    <n v="2.8E-3"/>
    <s v="18 USD"/>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s v="174 USD"/>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s v="50 GBP"/>
    <x v="1"/>
    <x v="40"/>
  </r>
  <r>
    <n v="3795"/>
    <s v="Duodeca"/>
    <s v="Poppin Productions are currently entering the development stage of their very first production -  &quot;Duodeca&quot;."/>
    <n v="600"/>
    <n v="10"/>
    <x v="2"/>
    <x v="1"/>
    <s v="GBP"/>
    <n v="1440801000"/>
    <n v="1437042490"/>
    <b v="0"/>
    <n v="2"/>
    <b v="0"/>
    <s v="theater/musical"/>
    <n v="1.6666666666666666E-2"/>
    <s v="5 GBP"/>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s v="1 USD"/>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s v="145 USD"/>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s v="205 USD"/>
    <x v="1"/>
    <x v="40"/>
  </r>
  <r>
    <n v="3799"/>
    <s v="A Story Once Told"/>
    <s v="An original musical on it's way to the stage in Minneapolis, MN. Feel free to ask any questions."/>
    <n v="10000"/>
    <n v="402"/>
    <x v="2"/>
    <x v="0"/>
    <s v="USD"/>
    <n v="1457734843"/>
    <n v="1455142843"/>
    <b v="0"/>
    <n v="4"/>
    <b v="0"/>
    <s v="theater/musical"/>
    <n v="4.02E-2"/>
    <s v="101 USD"/>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s v="55 USD"/>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s v="47 USD"/>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s v="0 USD"/>
    <x v="1"/>
    <x v="40"/>
  </r>
  <r>
    <n v="3803"/>
    <s v="Benjamin Button the Musical Concept Album"/>
    <s v="A fully orchestrated concept album of Benjamin Button the Musical!"/>
    <n v="12000"/>
    <n v="2358"/>
    <x v="2"/>
    <x v="0"/>
    <s v="USD"/>
    <n v="1457133568"/>
    <n v="1454541568"/>
    <b v="0"/>
    <n v="40"/>
    <b v="0"/>
    <s v="theater/musical"/>
    <n v="0.19650000000000001"/>
    <s v="59 USD"/>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0 USD"/>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s v="2 USD"/>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s v="5 AUD"/>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s v="51 USD"/>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s v="42 GBP"/>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s v="53 GBP"/>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s v="70 USD"/>
    <x v="1"/>
    <x v="6"/>
  </r>
  <r>
    <n v="3811"/>
    <s v="The Merchant of Venice"/>
    <s v="The University of Exeter Shakespeare Society is touring its acclaimed show The Merchant of Venice to Stratford-upon-Avon!"/>
    <n v="250"/>
    <n v="825"/>
    <x v="0"/>
    <x v="1"/>
    <s v="GBP"/>
    <n v="1464692400"/>
    <n v="1461769373"/>
    <b v="0"/>
    <n v="19"/>
    <b v="1"/>
    <s v="theater/plays"/>
    <n v="3.3"/>
    <s v="43 GBP"/>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s v="199 CAD"/>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s v="79 USD"/>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s v="62 USD"/>
    <x v="1"/>
    <x v="6"/>
  </r>
  <r>
    <n v="3815"/>
    <s v="The Canterbury Shakespeare Festival - first season"/>
    <s v="Come and help us make the Canterbury Shakespeare Festival a reality"/>
    <n v="1000"/>
    <n v="1000.01"/>
    <x v="0"/>
    <x v="1"/>
    <s v="GBP"/>
    <n v="1440111600"/>
    <n v="1437545657"/>
    <b v="0"/>
    <n v="20"/>
    <b v="1"/>
    <s v="theater/plays"/>
    <n v="1.0000100000000001"/>
    <s v="50 GBP"/>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s v="48 USD"/>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s v="107 USD"/>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s v="57 USD"/>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s v="41 USD"/>
    <x v="1"/>
    <x v="6"/>
  </r>
  <r>
    <n v="3820"/>
    <s v="TUSENTACK THEATRE"/>
    <s v="Tusentack Theatre is a professional theatre company providing opportunities to adults who access Mental Health Services."/>
    <n v="300"/>
    <n v="430"/>
    <x v="0"/>
    <x v="1"/>
    <s v="GBP"/>
    <n v="1436110717"/>
    <n v="1433518717"/>
    <b v="0"/>
    <n v="20"/>
    <b v="1"/>
    <s v="theater/plays"/>
    <n v="1.4333333333333333"/>
    <s v="22 GBP"/>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s v="80 USD"/>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s v="72 EUR"/>
    <x v="1"/>
    <x v="6"/>
  </r>
  <r>
    <n v="3823"/>
    <s v="FEED"/>
    <s v="Feed, a new play by Garrett Markgraf (based on the novel by M.T. Anderson), Directed by Anna Marck at Oakland University."/>
    <n v="2500"/>
    <n v="2650"/>
    <x v="0"/>
    <x v="0"/>
    <s v="USD"/>
    <n v="1437364740"/>
    <n v="1434405044"/>
    <b v="0"/>
    <n v="41"/>
    <b v="1"/>
    <s v="theater/plays"/>
    <n v="1.06"/>
    <s v="65 USD"/>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s v="39 GBP"/>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s v="108 USD"/>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s v="28 GBP"/>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s v="70 GBP"/>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s v="179 USD"/>
    <x v="1"/>
    <x v="6"/>
  </r>
  <r>
    <n v="3829"/>
    <s v="Returning Home."/>
    <s v="A play that illustrates the symptoms of PTSD, shows its effect on families, and demonstrates some of the difficulties of treating it."/>
    <n v="500"/>
    <n v="501"/>
    <x v="0"/>
    <x v="0"/>
    <s v="USD"/>
    <n v="1472676371"/>
    <n v="1470948371"/>
    <b v="0"/>
    <n v="8"/>
    <b v="1"/>
    <s v="theater/plays"/>
    <n v="1.002"/>
    <s v="63 USD"/>
    <x v="1"/>
    <x v="6"/>
  </r>
  <r>
    <n v="3830"/>
    <s v="Run Away"/>
    <s v="The Aeon Theatre company is producing another original play by Parker Hale at the Manhattan Reportory Theatre"/>
    <n v="100"/>
    <n v="225"/>
    <x v="0"/>
    <x v="0"/>
    <s v="USD"/>
    <n v="1464371211"/>
    <n v="1463161611"/>
    <b v="0"/>
    <n v="3"/>
    <b v="1"/>
    <s v="theater/plays"/>
    <n v="2.25"/>
    <s v="75 USD"/>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s v="59 USD"/>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s v="140 USD"/>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s v="70 CAD"/>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s v="57 GBP"/>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s v="40 GBP"/>
    <x v="1"/>
    <x v="6"/>
  </r>
  <r>
    <n v="3836"/>
    <s v="Home (The Place Where My Stuff Resides)"/>
    <s v="&quot;The surveyor said the foundation was shaky&quot;. A woman finds what it means to rebuild her marriage."/>
    <n v="800"/>
    <n v="900"/>
    <x v="0"/>
    <x v="0"/>
    <s v="USD"/>
    <n v="1470197340"/>
    <n v="1467497652"/>
    <b v="0"/>
    <n v="14"/>
    <b v="1"/>
    <s v="theater/plays"/>
    <n v="1.125"/>
    <s v="64 USD"/>
    <x v="1"/>
    <x v="6"/>
  </r>
  <r>
    <n v="3837"/>
    <s v="Farcical Elements Presents Boeing-Boeing"/>
    <s v="A high-flying French farce with the thrust of a well-tuned jet engine"/>
    <n v="2000"/>
    <n v="2042"/>
    <x v="0"/>
    <x v="1"/>
    <s v="GBP"/>
    <n v="1435947758"/>
    <n v="1432837358"/>
    <b v="0"/>
    <n v="17"/>
    <b v="1"/>
    <s v="theater/plays"/>
    <n v="1.0209999999999999"/>
    <s v="120 GBP"/>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s v="1008 SEK"/>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s v="63 USD"/>
    <x v="1"/>
    <x v="6"/>
  </r>
  <r>
    <n v="3840"/>
    <s v="Tonight I'll be April"/>
    <s v="A gritty play looking at a modern day relationship, highlighting issues of mental health and abuse suffered by men."/>
    <n v="1"/>
    <n v="65"/>
    <x v="0"/>
    <x v="1"/>
    <s v="GBP"/>
    <n v="1459180229"/>
    <n v="1457023829"/>
    <b v="0"/>
    <n v="3"/>
    <b v="1"/>
    <s v="theater/plays"/>
    <n v="65"/>
    <s v="22 GBP"/>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s v="26 USD"/>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s v="48 GBP"/>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s v="56 USD"/>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s v="81 USD"/>
    <x v="1"/>
    <x v="6"/>
  </r>
  <r>
    <n v="3845"/>
    <s v="Marilyn Madness &amp; Me"/>
    <s v="He met Marilyn. He became obsessed with Norma Jean. That changed everything._x000a__x000a_                                A play by Frank Furino"/>
    <n v="40000"/>
    <n v="842"/>
    <x v="2"/>
    <x v="0"/>
    <s v="USD"/>
    <n v="1443711774"/>
    <n v="1441119774"/>
    <b v="1"/>
    <n v="12"/>
    <b v="0"/>
    <s v="theater/plays"/>
    <n v="2.1049999999999999E-2"/>
    <s v="70 USD"/>
    <x v="1"/>
    <x v="6"/>
  </r>
  <r>
    <n v="3846"/>
    <s v="My Insane Shakespeare"/>
    <s v="My Insane Shakespeare. An original play by Arthur Elbakyan premiering October 13th at United Solo, New York City."/>
    <n v="7000"/>
    <n v="189"/>
    <x v="2"/>
    <x v="0"/>
    <s v="USD"/>
    <n v="1412405940"/>
    <n v="1409721542"/>
    <b v="1"/>
    <n v="8"/>
    <b v="0"/>
    <s v="theater/plays"/>
    <n v="2.7E-2"/>
    <s v="24 USD"/>
    <x v="1"/>
    <x v="6"/>
  </r>
  <r>
    <n v="3847"/>
    <s v="Madame X"/>
    <s v="The production of the original play &quot;Madame X&quot; by Amanda Davison. Inspired by the painting by John Singer Sargent."/>
    <n v="10500"/>
    <n v="1697"/>
    <x v="2"/>
    <x v="0"/>
    <s v="USD"/>
    <n v="1437283391"/>
    <n v="1433395391"/>
    <b v="1"/>
    <n v="9"/>
    <b v="0"/>
    <s v="theater/plays"/>
    <n v="0.16161904761904761"/>
    <s v="189 USD"/>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s v="50 USD"/>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s v="75 EUR"/>
    <x v="1"/>
    <x v="6"/>
  </r>
  <r>
    <n v="3850"/>
    <s v="The Vagina Monologues 2015"/>
    <s v="V-Day is a global activist movement to end violence against women and girls."/>
    <n v="1000"/>
    <n v="38"/>
    <x v="2"/>
    <x v="0"/>
    <s v="USD"/>
    <n v="1420081143"/>
    <n v="1417489143"/>
    <b v="1"/>
    <n v="4"/>
    <b v="0"/>
    <s v="theater/plays"/>
    <n v="3.7999999999999999E-2"/>
    <s v="10 USD"/>
    <x v="1"/>
    <x v="6"/>
  </r>
  <r>
    <n v="3851"/>
    <s v="Waving Goodbye"/>
    <s v="A play about the horrible choices we have to make every day. Should we take a risk, or take the road most travelled?"/>
    <n v="2500"/>
    <n v="852"/>
    <x v="2"/>
    <x v="1"/>
    <s v="GBP"/>
    <n v="1437129179"/>
    <n v="1434537179"/>
    <b v="1"/>
    <n v="24"/>
    <b v="0"/>
    <s v="theater/plays"/>
    <n v="0.34079999999999999"/>
    <s v="36 GBP"/>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s v="10 USD"/>
    <x v="1"/>
    <x v="6"/>
  </r>
  <r>
    <n v="3853"/>
    <s v="The Original Laughter Therapist"/>
    <s v="A dose of One-woman &quot;Dramedy&quot; to cure those daily blues is just what the doctor ordered!"/>
    <n v="100000"/>
    <n v="26"/>
    <x v="2"/>
    <x v="0"/>
    <s v="USD"/>
    <n v="1409602178"/>
    <n v="1406578178"/>
    <b v="0"/>
    <n v="2"/>
    <b v="0"/>
    <s v="theater/plays"/>
    <n v="2.5999999999999998E-4"/>
    <s v="13 USD"/>
    <x v="1"/>
    <x v="6"/>
  </r>
  <r>
    <n v="3854"/>
    <s v="The Case Of Soghomon Tehlirian"/>
    <s v="A play dedicated to the 100th anniversary of the Armenian Genocide."/>
    <n v="11000"/>
    <n v="1788"/>
    <x v="2"/>
    <x v="0"/>
    <s v="USD"/>
    <n v="1431206058"/>
    <n v="1428614058"/>
    <b v="0"/>
    <n v="20"/>
    <b v="0"/>
    <s v="theater/plays"/>
    <n v="0.16254545454545455"/>
    <s v="89 USD"/>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s v="25 USD"/>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s v="1 USD"/>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s v="65 USD"/>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s v="10 GBP"/>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s v="1 USD"/>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s v="82 USD"/>
    <x v="1"/>
    <x v="6"/>
  </r>
  <r>
    <n v="3861"/>
    <s v="READY OR NOT HERE I COME"/>
    <s v="THE COMING OF THE LORD!"/>
    <n v="2000"/>
    <n v="100"/>
    <x v="2"/>
    <x v="0"/>
    <s v="USD"/>
    <n v="1415828820"/>
    <n v="1412258977"/>
    <b v="0"/>
    <n v="1"/>
    <b v="0"/>
    <s v="theater/plays"/>
    <n v="0.05"/>
    <s v="100 USD"/>
    <x v="1"/>
    <x v="6"/>
  </r>
  <r>
    <n v="3862"/>
    <s v="The Container Play"/>
    <s v="The hit immersive theatre experience of England comes to Corpus Christi!"/>
    <n v="7500"/>
    <n v="1"/>
    <x v="2"/>
    <x v="0"/>
    <s v="USD"/>
    <n v="1473699540"/>
    <n v="1472451356"/>
    <b v="0"/>
    <n v="1"/>
    <b v="0"/>
    <s v="theater/plays"/>
    <n v="1.3333333333333334E-4"/>
    <s v="1 USD"/>
    <x v="1"/>
    <x v="6"/>
  </r>
  <r>
    <n v="3863"/>
    <s v="Umma Yemaya"/>
    <s v="Umma Yemaya is  a play that examines the challenges of unconventional love. The Lady  and the Artist create their own world for love."/>
    <n v="6000"/>
    <n v="0"/>
    <x v="2"/>
    <x v="0"/>
    <s v="USD"/>
    <n v="1446739905"/>
    <n v="1441552305"/>
    <b v="0"/>
    <n v="0"/>
    <b v="0"/>
    <s v="theater/plays"/>
    <n v="0"/>
    <s v="0 USD"/>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s v="20 USD"/>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s v="46 CAD"/>
    <x v="1"/>
    <x v="6"/>
  </r>
  <r>
    <n v="3866"/>
    <s v="a feminine ending, brought to you by the East End Theatre Co"/>
    <s v="A funny, moving, witty piece about a girl, her oboe, and her dreams."/>
    <n v="2000"/>
    <n v="11"/>
    <x v="2"/>
    <x v="0"/>
    <s v="USD"/>
    <n v="1458703740"/>
    <n v="1454453021"/>
    <b v="0"/>
    <n v="2"/>
    <b v="0"/>
    <s v="theater/plays"/>
    <n v="5.4999999999999997E-3"/>
    <s v="6 USD"/>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s v="50 USD"/>
    <x v="1"/>
    <x v="6"/>
  </r>
  <r>
    <n v="3868"/>
    <s v="1000 words (Canceled)"/>
    <s v="New collection of music by Scott Evan Davis!"/>
    <n v="5000"/>
    <n v="10"/>
    <x v="1"/>
    <x v="1"/>
    <s v="GBP"/>
    <n v="1410191405"/>
    <n v="1408031405"/>
    <b v="0"/>
    <n v="1"/>
    <b v="0"/>
    <s v="theater/musical"/>
    <n v="2E-3"/>
    <s v="10 GBP"/>
    <x v="1"/>
    <x v="40"/>
  </r>
  <r>
    <n v="3869"/>
    <s v="The Masturbation Musical (Canceled)"/>
    <s v="A Musical about 3 women who pursue their Pleasure and end up finding themselves."/>
    <n v="13111"/>
    <n v="452"/>
    <x v="1"/>
    <x v="0"/>
    <s v="USD"/>
    <n v="1426302660"/>
    <n v="1423761792"/>
    <b v="0"/>
    <n v="15"/>
    <b v="0"/>
    <s v="theater/musical"/>
    <n v="3.44748684310884E-2"/>
    <s v="30 USD"/>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s v="150 USD"/>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s v="13 USD"/>
    <x v="1"/>
    <x v="40"/>
  </r>
  <r>
    <n v="3872"/>
    <s v="Shining Star Players (Canceled)"/>
    <s v="We are a brand new theatrical teen production company, and we need enough money to put on our first musical production."/>
    <n v="15000"/>
    <n v="0"/>
    <x v="1"/>
    <x v="0"/>
    <s v="USD"/>
    <n v="1439522996"/>
    <n v="1435202996"/>
    <b v="0"/>
    <n v="0"/>
    <b v="0"/>
    <s v="theater/musical"/>
    <n v="0"/>
    <s v="0 USD"/>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0 USD"/>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0 NZD"/>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0 DKK"/>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s v="45 GBP"/>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s v="89 USD"/>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s v="10 USD"/>
    <x v="1"/>
    <x v="40"/>
  </r>
  <r>
    <n v="3879"/>
    <s v="Theatre 'Portable' Royal (Canceled)"/>
    <s v="Theatre â€˜Portableâ€™ Royal is a portable, fully working, 40 seater theatre which will tour the UK and beyond!"/>
    <n v="15000"/>
    <n v="0"/>
    <x v="1"/>
    <x v="1"/>
    <s v="GBP"/>
    <n v="1422218396"/>
    <n v="1419626396"/>
    <b v="0"/>
    <n v="0"/>
    <b v="0"/>
    <s v="theater/musical"/>
    <n v="0"/>
    <s v="0 GBP"/>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s v="58 GBP"/>
    <x v="1"/>
    <x v="40"/>
  </r>
  <r>
    <n v="3881"/>
    <s v="My Real Mother's Name is... (Canceled)"/>
    <s v="A musical journey coming to the Blue Venue at the 2017 Orlando Fringe Festival!"/>
    <n v="500"/>
    <n v="25"/>
    <x v="1"/>
    <x v="0"/>
    <s v="USD"/>
    <n v="1487550399"/>
    <n v="1484958399"/>
    <b v="0"/>
    <n v="1"/>
    <b v="0"/>
    <s v="theater/musical"/>
    <n v="0.05"/>
    <s v="25 USD"/>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s v="0 AUD"/>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s v="0 GBP"/>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0 USD"/>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0 USD"/>
    <x v="1"/>
    <x v="40"/>
  </r>
  <r>
    <n v="3886"/>
    <s v="a (Canceled)"/>
    <n v="1"/>
    <n v="10000"/>
    <n v="0"/>
    <x v="1"/>
    <x v="2"/>
    <s v="AUD"/>
    <n v="1418275702"/>
    <n v="1415683702"/>
    <b v="0"/>
    <n v="0"/>
    <b v="0"/>
    <s v="theater/musical"/>
    <n v="0"/>
    <s v="0 AUD"/>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s v="18 USD"/>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s v="39 GBP"/>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s v="13 USD"/>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s v="316 USD"/>
    <x v="1"/>
    <x v="6"/>
  </r>
  <r>
    <n v="3891"/>
    <s v="Out of the Box: A Mime Story"/>
    <s v="A comedy about a mime who dreams of becoming a stand up comedian."/>
    <n v="800"/>
    <n v="260"/>
    <x v="2"/>
    <x v="0"/>
    <s v="USD"/>
    <n v="1427086740"/>
    <n v="1424488244"/>
    <b v="0"/>
    <n v="7"/>
    <b v="0"/>
    <s v="theater/plays"/>
    <n v="0.32500000000000001"/>
    <s v="37 USD"/>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0 USD"/>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s v="128 USD"/>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s v="47 USD"/>
    <x v="1"/>
    <x v="6"/>
  </r>
  <r>
    <n v="3895"/>
    <s v="Vestige"/>
    <s v="A Transgender makeup artist calls into question the loyalty of her best friend in a 1980's circus while dealing with her dying mother."/>
    <n v="1000"/>
    <n v="50"/>
    <x v="2"/>
    <x v="0"/>
    <s v="USD"/>
    <n v="1425103218"/>
    <n v="1422424818"/>
    <b v="0"/>
    <n v="1"/>
    <b v="0"/>
    <s v="theater/plays"/>
    <n v="0.05"/>
    <s v="50 USD"/>
    <x v="1"/>
    <x v="6"/>
  </r>
  <r>
    <n v="3896"/>
    <s v="Yorick and Company"/>
    <s v="Yorick and Co. is a comedy about a struggling theatre company whose mysterious benefactor starts haunting the show!"/>
    <n v="1600"/>
    <n v="170"/>
    <x v="2"/>
    <x v="0"/>
    <s v="USD"/>
    <n v="1402979778"/>
    <n v="1401770178"/>
    <b v="0"/>
    <n v="4"/>
    <b v="0"/>
    <s v="theater/plays"/>
    <n v="0.10625"/>
    <s v="43 USD"/>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s v="44 NZD"/>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s v="51 GBP"/>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s v="63 USD"/>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s v="27 USD"/>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s v="25 USD"/>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s v="47 GBP"/>
    <x v="1"/>
    <x v="6"/>
  </r>
  <r>
    <n v="3903"/>
    <s v="Know Thy Law"/>
    <s v="Based on the novel â€œKnow Thy Lawâ€, this powerful play gives the insight and understanding of the power of knowing the law of the land."/>
    <n v="1500"/>
    <n v="0"/>
    <x v="2"/>
    <x v="0"/>
    <s v="USD"/>
    <n v="1439581080"/>
    <n v="1435709765"/>
    <b v="0"/>
    <n v="0"/>
    <b v="0"/>
    <s v="theater/plays"/>
    <n v="0"/>
    <s v="0 USD"/>
    <x v="1"/>
    <x v="6"/>
  </r>
  <r>
    <n v="3904"/>
    <s v="Black America from Prophets to Pimps"/>
    <s v="A play that will cover 4000 years of black history."/>
    <n v="10000"/>
    <n v="3"/>
    <x v="2"/>
    <x v="0"/>
    <s v="USD"/>
    <n v="1429074240"/>
    <n v="1427866200"/>
    <b v="0"/>
    <n v="2"/>
    <b v="0"/>
    <s v="theater/plays"/>
    <n v="2.9999999999999997E-4"/>
    <s v="2 USD"/>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s v="25 GBP"/>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s v="63 GBP"/>
    <x v="1"/>
    <x v="6"/>
  </r>
  <r>
    <n v="3907"/>
    <s v="Burqa&amp;Rifle: A Drama: Two Women, Two Cultues, Two Histories"/>
    <s v="Burqa&amp;Rifle dramatizes the  encounter between two women -- a vigilante and a convert to Islam."/>
    <n v="1000"/>
    <n v="153"/>
    <x v="2"/>
    <x v="0"/>
    <s v="USD"/>
    <n v="1414354080"/>
    <n v="1411587606"/>
    <b v="0"/>
    <n v="4"/>
    <b v="0"/>
    <s v="theater/plays"/>
    <n v="0.153"/>
    <s v="38 USD"/>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s v="16 USD"/>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s v="34 USD"/>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s v="62 USD"/>
    <x v="1"/>
    <x v="6"/>
  </r>
  <r>
    <n v="3911"/>
    <s v="Ministers of Grace"/>
    <s v="â€˜Ministers of Graceâ€™ imagines what the movie Ghostbusters would be like if written by William Shakespeare."/>
    <n v="8000"/>
    <n v="2993"/>
    <x v="2"/>
    <x v="0"/>
    <s v="USD"/>
    <n v="1417033777"/>
    <n v="1414438177"/>
    <b v="0"/>
    <n v="36"/>
    <b v="0"/>
    <s v="theater/plays"/>
    <n v="0.37412499999999999"/>
    <s v="83 USD"/>
    <x v="1"/>
    <x v="6"/>
  </r>
  <r>
    <n v="3912"/>
    <s v="JoLee Productions"/>
    <s v="Producing &amp; directing Jake's Women by Neil Simon opening July 9 and running through July 26 for Sonoma Arts Live"/>
    <n v="15000"/>
    <n v="1"/>
    <x v="2"/>
    <x v="0"/>
    <s v="USD"/>
    <n v="1429936500"/>
    <n v="1424759330"/>
    <b v="0"/>
    <n v="1"/>
    <b v="0"/>
    <s v="theater/plays"/>
    <n v="6.666666666666667E-5"/>
    <s v="1 USD"/>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s v="143 USD"/>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s v="34 GBP"/>
    <x v="1"/>
    <x v="6"/>
  </r>
  <r>
    <n v="3915"/>
    <s v="Hardcross"/>
    <s v="Following the enormous success of Hardcross, we are looking for new ways to bring this wonderful play to a wider audience."/>
    <n v="1500"/>
    <n v="5"/>
    <x v="2"/>
    <x v="1"/>
    <s v="GBP"/>
    <n v="1464824309"/>
    <n v="1462232309"/>
    <b v="0"/>
    <n v="1"/>
    <b v="0"/>
    <s v="theater/plays"/>
    <n v="3.3333333333333335E-3"/>
    <s v="5 GBP"/>
    <x v="1"/>
    <x v="6"/>
  </r>
  <r>
    <n v="3916"/>
    <s v="Final exam"/>
    <s v="We're a small group of University students who need a little help making our final exam production the best product possible."/>
    <n v="2000"/>
    <n v="0"/>
    <x v="2"/>
    <x v="8"/>
    <s v="DKK"/>
    <n v="1464952752"/>
    <n v="1462360752"/>
    <b v="0"/>
    <n v="0"/>
    <b v="0"/>
    <s v="theater/plays"/>
    <n v="0"/>
    <s v="0 DKK"/>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s v="10 GBP"/>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s v="40 GBP"/>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s v="30 GBP"/>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s v="45 GBP"/>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0 GBP"/>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s v="10 USD"/>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s v="81 GBP"/>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s v="57 USD"/>
    <x v="1"/>
    <x v="6"/>
  </r>
  <r>
    <n v="3925"/>
    <s v="Help Save High School Theater"/>
    <s v="Help Save High School Theater Program_x000a_Your donations will be used to purchase props, build sets, and costumes."/>
    <n v="150"/>
    <n v="15"/>
    <x v="2"/>
    <x v="0"/>
    <s v="USD"/>
    <n v="1406753639"/>
    <n v="1404161639"/>
    <b v="0"/>
    <n v="3"/>
    <b v="0"/>
    <s v="theater/plays"/>
    <n v="0.1"/>
    <s v="5 USD"/>
    <x v="1"/>
    <x v="6"/>
  </r>
  <r>
    <n v="3926"/>
    <s v="Caryl Churchill's 'Top Girls' - NSW HSC Text"/>
    <s v="Producing syllabus-relevant theatre targeted to HSC students on the NSW Central Coast"/>
    <n v="5000"/>
    <n v="15"/>
    <x v="2"/>
    <x v="2"/>
    <s v="AUD"/>
    <n v="1419645748"/>
    <n v="1417053748"/>
    <b v="0"/>
    <n v="1"/>
    <b v="0"/>
    <s v="theater/plays"/>
    <n v="3.0000000000000001E-3"/>
    <s v="15 AUD"/>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s v="13 GBP"/>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s v="93 USD"/>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s v="32 USD"/>
    <x v="1"/>
    <x v="6"/>
  </r>
  <r>
    <n v="3930"/>
    <s v="Foundry Theatre Brisbane"/>
    <s v="We are a new and exciting semi-pro  theatre company who will support &amp; hire local actors &amp; writers in Brisbane &amp; Queensland."/>
    <n v="10000"/>
    <n v="0"/>
    <x v="2"/>
    <x v="2"/>
    <s v="AUD"/>
    <n v="1459490400"/>
    <n v="1457078868"/>
    <b v="0"/>
    <n v="0"/>
    <b v="0"/>
    <s v="theater/plays"/>
    <n v="0"/>
    <s v="0 AUD"/>
    <x v="1"/>
    <x v="6"/>
  </r>
  <r>
    <n v="3931"/>
    <s v="Still I Weep"/>
    <s v="An original stage play designed to bring to light the long-term effects on adult survivors of childhood sexual abuse. We do survive!"/>
    <n v="8000"/>
    <n v="0"/>
    <x v="2"/>
    <x v="0"/>
    <s v="USD"/>
    <n v="1441510707"/>
    <n v="1439350707"/>
    <b v="0"/>
    <n v="0"/>
    <b v="0"/>
    <s v="theater/plays"/>
    <n v="0"/>
    <s v="0 USD"/>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s v="1 USD"/>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s v="92 USD"/>
    <x v="1"/>
    <x v="6"/>
  </r>
  <r>
    <n v="3934"/>
    <s v="&quot;A Measure of Normalcy&quot;"/>
    <s v="Lost youth and lost souls struggle to find meaning amid dingy basements, vanishing malls, and a bleak Midwestern summer."/>
    <n v="5000"/>
    <n v="550"/>
    <x v="2"/>
    <x v="0"/>
    <s v="USD"/>
    <n v="1443704400"/>
    <n v="1439827639"/>
    <b v="0"/>
    <n v="12"/>
    <b v="0"/>
    <s v="theater/plays"/>
    <n v="0.11"/>
    <s v="46 USD"/>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s v="57 GBP"/>
    <x v="1"/>
    <x v="6"/>
  </r>
  <r>
    <n v="3936"/>
    <s v="End Breast Cancer"/>
    <s v="This stage play is a true story about one woman's fight against breast cancer while still having to deal with the adversities of life."/>
    <n v="20000"/>
    <n v="0"/>
    <x v="2"/>
    <x v="0"/>
    <s v="USD"/>
    <n v="1480576720"/>
    <n v="1477981120"/>
    <b v="0"/>
    <n v="0"/>
    <b v="0"/>
    <s v="theater/plays"/>
    <n v="0"/>
    <s v="0 USD"/>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s v="249 USD"/>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s v="79 USD"/>
    <x v="1"/>
    <x v="6"/>
  </r>
  <r>
    <n v="3939"/>
    <s v="'Potter.' Funding 2015"/>
    <s v="'Potter.' is a parody of the popular Harry Potter series allowing aspiring actors a chance to work in a professional production."/>
    <n v="5000"/>
    <n v="5"/>
    <x v="2"/>
    <x v="2"/>
    <s v="AUD"/>
    <n v="1412656200"/>
    <n v="1412328979"/>
    <b v="0"/>
    <n v="1"/>
    <b v="0"/>
    <s v="theater/plays"/>
    <n v="1E-3"/>
    <s v="5 AUD"/>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s v="6 USD"/>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s v="25 USD"/>
    <x v="1"/>
    <x v="6"/>
  </r>
  <r>
    <n v="3942"/>
    <s v="Epic Proportions"/>
    <s v="In the 30's, two brothers, Benny and Phil, who go to the Arizona desert to be extras in a huge Biblical epic. Riotous comedy!"/>
    <n v="1200"/>
    <n v="0"/>
    <x v="2"/>
    <x v="0"/>
    <s v="USD"/>
    <n v="1434490914"/>
    <n v="1429306914"/>
    <b v="0"/>
    <n v="0"/>
    <b v="0"/>
    <s v="theater/plays"/>
    <n v="0"/>
    <s v="0 USD"/>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s v="137 USD"/>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0 USD"/>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s v="5 USD"/>
    <x v="1"/>
    <x v="6"/>
  </r>
  <r>
    <n v="3946"/>
    <s v="DR. Mecurio's Mythical Marvels &amp; Beastiry"/>
    <s v="Dr. Mecurio's is an original work of fantasy designed and written for the stage."/>
    <n v="6000"/>
    <n v="195"/>
    <x v="2"/>
    <x v="0"/>
    <s v="USD"/>
    <n v="1425110400"/>
    <n v="1422388822"/>
    <b v="0"/>
    <n v="5"/>
    <b v="0"/>
    <s v="theater/plays"/>
    <n v="3.2500000000000001E-2"/>
    <s v="39 USD"/>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s v="51 USD"/>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s v="0 AUD"/>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s v="49 AUD"/>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s v="25 USD"/>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s v="1 EUR"/>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s v="25 USD"/>
    <x v="1"/>
    <x v="6"/>
  </r>
  <r>
    <n v="3953"/>
    <s v="A Time Pirate's Love"/>
    <s v="Actors and actresses are needed to help me create a stage play. A stage play needs to be adapted from the book I wrote."/>
    <n v="17600"/>
    <n v="0"/>
    <x v="2"/>
    <x v="0"/>
    <s v="USD"/>
    <n v="1469834940"/>
    <n v="1467162586"/>
    <b v="0"/>
    <n v="0"/>
    <b v="0"/>
    <s v="theater/plays"/>
    <n v="0"/>
    <s v="0 USD"/>
    <x v="1"/>
    <x v="6"/>
  </r>
  <r>
    <n v="3954"/>
    <s v="City of Joy"/>
    <s v="Despite hunger and conditions of a Calcutta slum, the people there know that life is precious. They have named it â€˜City of Joy.â€™"/>
    <n v="25000"/>
    <n v="0"/>
    <x v="2"/>
    <x v="5"/>
    <s v="CAD"/>
    <n v="1405352264"/>
    <n v="1400168264"/>
    <b v="0"/>
    <n v="0"/>
    <b v="0"/>
    <s v="theater/plays"/>
    <n v="0"/>
    <s v="0 CAD"/>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s v="53 USD"/>
    <x v="1"/>
    <x v="6"/>
  </r>
  <r>
    <n v="3956"/>
    <s v="The Woman in Me"/>
    <s v="This saucy stage play chronicles the highs and lows of my life involving gangs, drugs and prison. The story is a transforming ministry."/>
    <n v="5500"/>
    <n v="0"/>
    <x v="2"/>
    <x v="0"/>
    <s v="USD"/>
    <n v="1461543600"/>
    <n v="1459203727"/>
    <b v="0"/>
    <n v="0"/>
    <b v="0"/>
    <s v="theater/plays"/>
    <n v="0"/>
    <s v="0 USD"/>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s v="7 USD"/>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s v="40 USD"/>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s v="24 USD"/>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s v="11 USD"/>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s v="11 GBP"/>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s v="15 GBP"/>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s v="0 CAD"/>
    <x v="1"/>
    <x v="6"/>
  </r>
  <r>
    <n v="3964"/>
    <s v="MAMA'Z BA-B: The StagePlay"/>
    <s v="&quot;MAMA'Z BA-B&quot; is the story of Marcus Williams who struggles to find a place for himself as a young black male."/>
    <n v="2000"/>
    <n v="126"/>
    <x v="2"/>
    <x v="0"/>
    <s v="USD"/>
    <n v="1429460386"/>
    <n v="1424279986"/>
    <b v="0"/>
    <n v="3"/>
    <b v="0"/>
    <s v="theater/plays"/>
    <n v="6.3E-2"/>
    <s v="42 USD"/>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s v="71 USD"/>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s v="23 USD"/>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s v="41 USD"/>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s v="48 USD"/>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s v="35 USD"/>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s v="6 USD"/>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s v="23 USD"/>
    <x v="1"/>
    <x v="6"/>
  </r>
  <r>
    <n v="3972"/>
    <s v="Valkyrie Theatre Company"/>
    <s v="We're a horror based theatre company in Oklahoma City beginning our first season of shows."/>
    <n v="1000"/>
    <n v="211"/>
    <x v="2"/>
    <x v="0"/>
    <s v="USD"/>
    <n v="1423186634"/>
    <n v="1418002634"/>
    <b v="0"/>
    <n v="8"/>
    <b v="0"/>
    <s v="theater/plays"/>
    <n v="0.21099999999999999"/>
    <s v="26 USD"/>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s v="106 USD"/>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s v="29 GBP"/>
    <x v="1"/>
    <x v="6"/>
  </r>
  <r>
    <n v="3975"/>
    <s v="Moon Over Mangroves"/>
    <s v="Four homeless Key West men are to be given a boat, but fates twist until only the moon and mangroves witness their earthly demise."/>
    <n v="678"/>
    <n v="0"/>
    <x v="2"/>
    <x v="0"/>
    <s v="USD"/>
    <n v="1468442898"/>
    <n v="1465850898"/>
    <b v="0"/>
    <n v="0"/>
    <b v="0"/>
    <s v="theater/plays"/>
    <n v="0"/>
    <s v="0 USD"/>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s v="62 USD"/>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s v="218 USD"/>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s v="27 USD"/>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s v="18 GBP"/>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s v="64 USD"/>
    <x v="1"/>
    <x v="6"/>
  </r>
  <r>
    <n v="3981"/>
    <s v="BEIRUT, LADY OF LEBANON"/>
    <s v="A Theatrical Production Celebrating the Lebanese Culture and the Human Spirit in Time of War."/>
    <n v="30000"/>
    <n v="1225"/>
    <x v="2"/>
    <x v="0"/>
    <s v="USD"/>
    <n v="1468729149"/>
    <n v="1463545149"/>
    <b v="0"/>
    <n v="7"/>
    <b v="0"/>
    <s v="theater/plays"/>
    <n v="4.0833333333333333E-2"/>
    <s v="175 USD"/>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s v="34 GBP"/>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s v="84 USD"/>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s v="10 GBP"/>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s v="34 USD"/>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s v="38 GBP"/>
    <x v="1"/>
    <x v="6"/>
  </r>
  <r>
    <n v="3987"/>
    <s v="Write Now 5"/>
    <s v="Write Now 5 is a new writing festival in south east London promoting new work from emerging playwrights."/>
    <n v="400"/>
    <n v="151"/>
    <x v="2"/>
    <x v="1"/>
    <s v="GBP"/>
    <n v="1400278290"/>
    <n v="1399414290"/>
    <b v="0"/>
    <n v="13"/>
    <b v="0"/>
    <s v="theater/plays"/>
    <n v="0.3775"/>
    <s v="12 GBP"/>
    <x v="1"/>
    <x v="6"/>
  </r>
  <r>
    <n v="3988"/>
    <s v="Folk-Tales: What Stories Do Your Folks Tell?"/>
    <s v="An evening of of stories based both in myth and truth."/>
    <n v="1500"/>
    <n v="32"/>
    <x v="2"/>
    <x v="0"/>
    <s v="USD"/>
    <n v="1440813413"/>
    <n v="1439517413"/>
    <b v="0"/>
    <n v="4"/>
    <b v="0"/>
    <s v="theater/plays"/>
    <n v="2.1333333333333333E-2"/>
    <s v="8 USD"/>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s v="0 USD"/>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s v="23 GBP"/>
    <x v="1"/>
    <x v="6"/>
  </r>
  <r>
    <n v="3991"/>
    <s v="NTACTheatre - North Texas Actor's Collaborative Theatre"/>
    <s v="North Texas first actor-driven theatre company needs your help"/>
    <n v="500"/>
    <n v="100"/>
    <x v="2"/>
    <x v="0"/>
    <s v="USD"/>
    <n v="1433086082"/>
    <n v="1430494082"/>
    <b v="0"/>
    <n v="1"/>
    <b v="0"/>
    <s v="theater/plays"/>
    <n v="0.2"/>
    <s v="100 USD"/>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s v="60 USD"/>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s v="3 USD"/>
    <x v="1"/>
    <x v="6"/>
  </r>
  <r>
    <n v="3994"/>
    <s v="Poles Apart - A Play in 2 Acts"/>
    <s v="Is Henson willing to dare risk a theatrical speaking tour of his North Pole adventures...and more?"/>
    <n v="2000"/>
    <n v="5"/>
    <x v="2"/>
    <x v="0"/>
    <s v="USD"/>
    <n v="1405761690"/>
    <n v="1403169690"/>
    <b v="0"/>
    <n v="1"/>
    <b v="0"/>
    <s v="theater/plays"/>
    <n v="2.5000000000000001E-3"/>
    <s v="5 USD"/>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s v="18 GBP"/>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s v="29 USD"/>
    <x v="1"/>
    <x v="6"/>
  </r>
  <r>
    <n v="3997"/>
    <s v="'Working Play Title'"/>
    <s v="We aim to produce a Professional Published Play for two days in October 2015 on Fri 30th &amp; Sat 31st with three performances in total."/>
    <n v="3000"/>
    <n v="0"/>
    <x v="2"/>
    <x v="1"/>
    <s v="GBP"/>
    <n v="1428222221"/>
    <n v="1425633821"/>
    <b v="0"/>
    <n v="0"/>
    <b v="0"/>
    <s v="theater/plays"/>
    <n v="0"/>
    <s v="0 GBP"/>
    <x v="1"/>
    <x v="6"/>
  </r>
  <r>
    <n v="3998"/>
    <s v="Forsaken Angels-A New Play"/>
    <s v="Forsaken Angels, a powerful new play by William Leary, author of DCMTA's Best Of 2014 Play Masquerade."/>
    <n v="1250"/>
    <n v="715"/>
    <x v="2"/>
    <x v="0"/>
    <s v="USD"/>
    <n v="1427580426"/>
    <n v="1424992026"/>
    <b v="0"/>
    <n v="12"/>
    <b v="0"/>
    <s v="theater/plays"/>
    <n v="0.57199999999999995"/>
    <s v="60 USD"/>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s v="83 USD"/>
    <x v="1"/>
    <x v="6"/>
  </r>
  <r>
    <n v="4000"/>
    <s v="The Escorts"/>
    <s v="An Enticing Trip into the World of Assisted Dying"/>
    <n v="8000"/>
    <n v="10"/>
    <x v="2"/>
    <x v="0"/>
    <s v="USD"/>
    <n v="1462631358"/>
    <n v="1457450958"/>
    <b v="0"/>
    <n v="1"/>
    <b v="0"/>
    <s v="theater/plays"/>
    <n v="1.25E-3"/>
    <s v="10 USD"/>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s v="32 GBP"/>
    <x v="1"/>
    <x v="6"/>
  </r>
  <r>
    <n v="4002"/>
    <s v="Terry Pratchett's Wyrd Sisters"/>
    <s v="Bring Wyrd Sisters, a comedy of Shakespearean proportions, to small-town Texas. Loosely parodies the â€œScottish Play.â€"/>
    <n v="1250"/>
    <n v="23"/>
    <x v="2"/>
    <x v="0"/>
    <s v="USD"/>
    <n v="1411779761"/>
    <n v="1409187761"/>
    <b v="0"/>
    <n v="4"/>
    <b v="0"/>
    <s v="theater/plays"/>
    <n v="1.84E-2"/>
    <s v="6 USD"/>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s v="101 USD"/>
    <x v="1"/>
    <x v="6"/>
  </r>
  <r>
    <n v="4004"/>
    <s v="South Florida Tours"/>
    <s v="Help Launch The Queen Into South Florida!"/>
    <n v="500"/>
    <n v="1"/>
    <x v="2"/>
    <x v="0"/>
    <s v="USD"/>
    <n v="1412740457"/>
    <n v="1410148457"/>
    <b v="0"/>
    <n v="1"/>
    <b v="0"/>
    <s v="theater/plays"/>
    <n v="2E-3"/>
    <s v="1 USD"/>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s v="20 USD"/>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s v="2 USD"/>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s v="5 USD"/>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s v="15 GBP"/>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s v="25 GBP"/>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s v="46 USD"/>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s v="5 GBP"/>
    <x v="1"/>
    <x v="6"/>
  </r>
  <r>
    <n v="4012"/>
    <s v="The Butterfly Catcher"/>
    <s v="LEELA IS A 14 YEAR OLD GIRL. JONAH IS A 56 YEAR OLD MAN. IT'S BEEN GOING ON FOR 3 YEARS. HERE COMES THE NIGHT OF VIOLENT RECKONING."/>
    <n v="575"/>
    <n v="0"/>
    <x v="2"/>
    <x v="1"/>
    <s v="GBP"/>
    <n v="1430571849"/>
    <n v="1427979849"/>
    <b v="0"/>
    <n v="0"/>
    <b v="0"/>
    <s v="theater/plays"/>
    <n v="0"/>
    <s v="0 GBP"/>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s v="13 USD"/>
    <x v="1"/>
    <x v="6"/>
  </r>
  <r>
    <n v="4014"/>
    <s v="Ministry theater"/>
    <s v="I am trying to put together a ministry theater company for junior / high schoolers that which puts on free shows in the SoCal area."/>
    <n v="9000"/>
    <n v="0"/>
    <x v="2"/>
    <x v="0"/>
    <s v="USD"/>
    <n v="1457157269"/>
    <n v="1455861269"/>
    <b v="0"/>
    <n v="0"/>
    <b v="0"/>
    <s v="theater/plays"/>
    <n v="0"/>
    <s v="0 USD"/>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s v="1 USD"/>
    <x v="1"/>
    <x v="6"/>
  </r>
  <r>
    <n v="4016"/>
    <s v="MENTAL Play"/>
    <s v="A new play and project exploring challenges faced by young adults struggling with mental health issues in contemporary Britain."/>
    <n v="500"/>
    <n v="70"/>
    <x v="2"/>
    <x v="1"/>
    <s v="GBP"/>
    <n v="1410987400"/>
    <n v="1408395400"/>
    <b v="0"/>
    <n v="7"/>
    <b v="0"/>
    <s v="theater/plays"/>
    <n v="0.14000000000000001"/>
    <s v="10 GBP"/>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s v="53 USD"/>
    <x v="1"/>
    <x v="6"/>
  </r>
  <r>
    <n v="4018"/>
    <s v="Time Please Fringe"/>
    <s v="Funding for a production of Time Please at the Brighton Fringe 2017... and beyond."/>
    <n v="1500"/>
    <n v="130"/>
    <x v="2"/>
    <x v="1"/>
    <s v="GBP"/>
    <n v="1475877108"/>
    <n v="1473285108"/>
    <b v="0"/>
    <n v="4"/>
    <b v="0"/>
    <s v="theater/plays"/>
    <n v="8.666666666666667E-2"/>
    <s v="33 GBP"/>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s v="7 USD"/>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s v="33 USD"/>
    <x v="1"/>
    <x v="6"/>
  </r>
  <r>
    <n v="4021"/>
    <s v="Angels in Houston"/>
    <s v="Help a group of actors end bigotry in Houston, TX by supporting a  full production of Angels in America."/>
    <n v="15000"/>
    <n v="125"/>
    <x v="2"/>
    <x v="0"/>
    <s v="USD"/>
    <n v="1414360358"/>
    <n v="1409176358"/>
    <b v="0"/>
    <n v="2"/>
    <b v="0"/>
    <s v="theater/plays"/>
    <n v="8.3333333333333332E-3"/>
    <s v="63 USD"/>
    <x v="1"/>
    <x v="6"/>
  </r>
  <r>
    <n v="4022"/>
    <s v="The Merchant of Venice as Shakespeare Heard It"/>
    <s v="Help us produce a video of the first Original Pronunciation Merchant of Venice."/>
    <n v="18000"/>
    <n v="12521"/>
    <x v="2"/>
    <x v="0"/>
    <s v="USD"/>
    <n v="1422759240"/>
    <n v="1418824867"/>
    <b v="0"/>
    <n v="197"/>
    <b v="0"/>
    <s v="theater/plays"/>
    <n v="0.69561111111111107"/>
    <s v="64 USD"/>
    <x v="1"/>
    <x v="6"/>
  </r>
  <r>
    <n v="4023"/>
    <s v="Forgive &amp; Forget"/>
    <s v="An original gospel stage play that explores the pain and hurt caused by those who struggle to forgive others!"/>
    <n v="7000"/>
    <n v="0"/>
    <x v="2"/>
    <x v="0"/>
    <s v="USD"/>
    <n v="1458860363"/>
    <n v="1454975963"/>
    <b v="0"/>
    <n v="0"/>
    <b v="0"/>
    <s v="theater/plays"/>
    <n v="0"/>
    <s v="0 USD"/>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s v="10 USD"/>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s v="63 EUR"/>
    <x v="1"/>
    <x v="6"/>
  </r>
  <r>
    <n v="4026"/>
    <s v="Speak to my Soul: A Montage of Voices"/>
    <s v="This is a play that voices that stories of the black experience in America using spoken word, song and dance."/>
    <n v="4000"/>
    <n v="0"/>
    <x v="2"/>
    <x v="0"/>
    <s v="USD"/>
    <n v="1449247439"/>
    <n v="1444059839"/>
    <b v="0"/>
    <n v="0"/>
    <b v="0"/>
    <s v="theater/plays"/>
    <n v="0"/>
    <s v="0 USD"/>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s v="31 USD"/>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s v="51 USD"/>
    <x v="1"/>
    <x v="6"/>
  </r>
  <r>
    <n v="4029"/>
    <s v="Next 2 the Stage"/>
    <s v="A theater complex that educates as we entertain.  We will provide shows that inspire and theater classes that motivate."/>
    <n v="20000"/>
    <n v="0"/>
    <x v="2"/>
    <x v="0"/>
    <s v="USD"/>
    <n v="1450053370"/>
    <n v="1447461370"/>
    <b v="0"/>
    <n v="0"/>
    <b v="0"/>
    <s v="theater/plays"/>
    <n v="0"/>
    <s v="0 USD"/>
    <x v="1"/>
    <x v="6"/>
  </r>
  <r>
    <n v="4030"/>
    <s v="The Martin and Lewis Tribute Show"/>
    <s v="The world's best and only tribute to Dean Martin and Jerry Lewis_x000a_ bringing back the Music, Laughter and the Love."/>
    <n v="2500"/>
    <n v="400"/>
    <x v="2"/>
    <x v="0"/>
    <s v="USD"/>
    <n v="1454525340"/>
    <n v="1452008599"/>
    <b v="0"/>
    <n v="6"/>
    <b v="0"/>
    <s v="theater/plays"/>
    <n v="0.16"/>
    <s v="67 USD"/>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0 USD"/>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s v="59 USD"/>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s v="65 GBP"/>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s v="100 USD"/>
    <x v="1"/>
    <x v="6"/>
  </r>
  <r>
    <n v="4035"/>
    <s v="The Lost Boy"/>
    <s v="&quot;Stories are where you go to look for the truth of your own life.&quot; (Frank Delaney)"/>
    <n v="10000"/>
    <n v="3685"/>
    <x v="2"/>
    <x v="0"/>
    <s v="USD"/>
    <n v="1413925887"/>
    <n v="1411333887"/>
    <b v="0"/>
    <n v="25"/>
    <b v="0"/>
    <s v="theater/plays"/>
    <n v="0.36849999999999999"/>
    <s v="147 USD"/>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s v="166 USD"/>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s v="40 USD"/>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s v="75 USD"/>
    <x v="1"/>
    <x v="6"/>
  </r>
  <r>
    <n v="4039"/>
    <s v="Defiant Entertainment presents: The Park Bench"/>
    <s v="Help stage an original One Act Play that brings awareness to Alzheimer's in its debut performance."/>
    <n v="500"/>
    <n v="300"/>
    <x v="2"/>
    <x v="0"/>
    <s v="USD"/>
    <n v="1448949540"/>
    <n v="1446048367"/>
    <b v="0"/>
    <n v="5"/>
    <b v="0"/>
    <s v="theater/plays"/>
    <n v="0.6"/>
    <s v="60 USD"/>
    <x v="1"/>
    <x v="6"/>
  </r>
  <r>
    <n v="4040"/>
    <s v="The Last Encore Musical"/>
    <s v="This nationally published book, set in the 70â€™s, tells the untold story of singers and a friendly reunion visit turning bad."/>
    <n v="8000"/>
    <n v="2500"/>
    <x v="2"/>
    <x v="0"/>
    <s v="USD"/>
    <n v="1437188400"/>
    <n v="1432100004"/>
    <b v="0"/>
    <n v="2"/>
    <b v="0"/>
    <s v="theater/plays"/>
    <n v="0.3125"/>
    <s v="1250 USD"/>
    <x v="1"/>
    <x v="6"/>
  </r>
  <r>
    <n v="4041"/>
    <s v="In the Land of Gold"/>
    <s v="A bold, colouful, vibrant play centred around the last remaining monarchy of Africa."/>
    <n v="5000"/>
    <n v="21"/>
    <x v="2"/>
    <x v="1"/>
    <s v="GBP"/>
    <n v="1473160954"/>
    <n v="1467976954"/>
    <b v="0"/>
    <n v="2"/>
    <b v="0"/>
    <s v="theater/plays"/>
    <n v="4.1999999999999997E-3"/>
    <s v="11 GBP"/>
    <x v="1"/>
    <x v="6"/>
  </r>
  <r>
    <n v="4042"/>
    <s v="Messages"/>
    <s v="Acting group and production for inner city youth, about inner city youth. The problems and stuation that they see everyday."/>
    <n v="10000"/>
    <n v="21"/>
    <x v="2"/>
    <x v="0"/>
    <s v="USD"/>
    <n v="1421781360"/>
    <n v="1419213664"/>
    <b v="0"/>
    <n v="3"/>
    <b v="0"/>
    <s v="theater/plays"/>
    <n v="2.0999999999999999E-3"/>
    <s v="7 USD"/>
    <x v="1"/>
    <x v="6"/>
  </r>
  <r>
    <n v="4043"/>
    <s v="Not making potato salad here!"/>
    <s v="This could be my last play, need to bring my son out to see it before it's over.  Need to fly him here from BC"/>
    <n v="300"/>
    <n v="0"/>
    <x v="2"/>
    <x v="5"/>
    <s v="CAD"/>
    <n v="1416524325"/>
    <n v="1415228325"/>
    <b v="0"/>
    <n v="0"/>
    <b v="0"/>
    <s v="theater/plays"/>
    <n v="0"/>
    <s v="0 CAD"/>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s v="56 USD"/>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s v="1 AUD"/>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s v="38 USD"/>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s v="28 USD"/>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s v="33 GBP"/>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s v="16 USD"/>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s v="1 USD"/>
    <x v="1"/>
    <x v="6"/>
  </r>
  <r>
    <n v="4051"/>
    <s v="Phantom of the Kun Opera"/>
    <s v="It is a heart-breaking life story of Wu family who tries to preserve the gem of Chinese Kun Opera through generations."/>
    <n v="500"/>
    <n v="0"/>
    <x v="2"/>
    <x v="0"/>
    <s v="USD"/>
    <n v="1399618380"/>
    <n v="1399058797"/>
    <b v="0"/>
    <n v="0"/>
    <b v="0"/>
    <s v="theater/plays"/>
    <n v="0"/>
    <s v="0 USD"/>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s v="87 USD"/>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s v="55 GBP"/>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0 USD"/>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s v="42 GBP"/>
    <x v="1"/>
    <x v="6"/>
  </r>
  <r>
    <n v="4056"/>
    <s v="American Pride"/>
    <s v="American Pride is a play centered on the Poetry of one Iraq War veteran, and follows her journey through war and back home."/>
    <n v="1500"/>
    <n v="795"/>
    <x v="2"/>
    <x v="0"/>
    <s v="USD"/>
    <n v="1467575940"/>
    <n v="1465856639"/>
    <b v="0"/>
    <n v="9"/>
    <b v="0"/>
    <s v="theater/plays"/>
    <n v="0.53"/>
    <s v="88 USD"/>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s v="129 GBP"/>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s v="24 USD"/>
    <x v="1"/>
    <x v="6"/>
  </r>
  <r>
    <n v="4059"/>
    <s v="The Million Dollar Shot"/>
    <s v="A very Canadian children's play inspired by the tradition of British pantomimes like Aladdin, and the Nutcracker."/>
    <n v="10000"/>
    <n v="250"/>
    <x v="2"/>
    <x v="5"/>
    <s v="CAD"/>
    <n v="1410836400"/>
    <n v="1408116152"/>
    <b v="0"/>
    <n v="7"/>
    <b v="0"/>
    <s v="theater/plays"/>
    <n v="2.5000000000000001E-2"/>
    <s v="36 CAD"/>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s v="57 CAD"/>
    <x v="1"/>
    <x v="6"/>
  </r>
  <r>
    <n v="4061"/>
    <s v="PRODUCE the Stage Play SKYLAR'S SYNDROME by Gavin Kayner"/>
    <s v="SKYLAR'S SYNDROME is a tremendous psychodrama by master playwright Gavin Kayner!"/>
    <n v="525"/>
    <n v="0"/>
    <x v="2"/>
    <x v="0"/>
    <s v="USD"/>
    <n v="1461205423"/>
    <n v="1456025023"/>
    <b v="0"/>
    <n v="0"/>
    <b v="0"/>
    <s v="theater/plays"/>
    <n v="0"/>
    <s v="0 USD"/>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s v="163 USD"/>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s v="15 GBP"/>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s v="64 AUD"/>
    <x v="1"/>
    <x v="6"/>
  </r>
  <r>
    <n v="4065"/>
    <s v="A Midsummer's Night's Dream"/>
    <s v="A classical/ fantasy version of midsummers done by professionally trained actors in Tulsa!"/>
    <n v="4000"/>
    <n v="27"/>
    <x v="2"/>
    <x v="0"/>
    <s v="USD"/>
    <n v="1407883811"/>
    <n v="1405291811"/>
    <b v="0"/>
    <n v="4"/>
    <b v="0"/>
    <s v="theater/plays"/>
    <n v="6.7499999999999999E-3"/>
    <s v="7 USD"/>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s v="25 USD"/>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s v="179 USD"/>
    <x v="1"/>
    <x v="6"/>
  </r>
  <r>
    <n v="4068"/>
    <s v="Produce BELLE DAME SANS MERCI a stage play"/>
    <s v="Be a PRODUCER of the Original stage play BELLE DAME SANS MERCI by Michael Fenlason! :-) :-( !"/>
    <n v="3495"/>
    <n v="34.950000000000003"/>
    <x v="2"/>
    <x v="0"/>
    <s v="USD"/>
    <n v="1484348700"/>
    <n v="1481756855"/>
    <b v="0"/>
    <n v="1"/>
    <b v="0"/>
    <s v="theater/plays"/>
    <n v="0.01"/>
    <s v="35 USD"/>
    <x v="1"/>
    <x v="6"/>
  </r>
  <r>
    <n v="4069"/>
    <s v="The Pendulum Swings"/>
    <s v="'The Pendulum Swings' is a three-act dark comedy that sees Frank and Michael await their execution on Death Row."/>
    <n v="1250"/>
    <n v="430"/>
    <x v="2"/>
    <x v="1"/>
    <s v="GBP"/>
    <n v="1425124800"/>
    <n v="1421596356"/>
    <b v="0"/>
    <n v="13"/>
    <b v="0"/>
    <s v="theater/plays"/>
    <n v="0.34399999999999997"/>
    <s v="33 GBP"/>
    <x v="1"/>
    <x v="6"/>
  </r>
  <r>
    <n v="4070"/>
    <s v="Southern Utah University: V-Day 2015"/>
    <s v="V-Day Southern Utah University 2015 and Second Studio Players presents: The Vagina Monologues"/>
    <n v="1000"/>
    <n v="165"/>
    <x v="2"/>
    <x v="0"/>
    <s v="USD"/>
    <n v="1425178800"/>
    <n v="1422374420"/>
    <b v="0"/>
    <n v="6"/>
    <b v="0"/>
    <s v="theater/plays"/>
    <n v="0.16500000000000001"/>
    <s v="28 USD"/>
    <x v="1"/>
    <x v="6"/>
  </r>
  <r>
    <n v="4071"/>
    <s v="ATEMPORAL"/>
    <s v="ExÃ¡men final de alumnos del Centro de CapacitaciÃ³n de la ANDA. Son extractos de obras: El JardÃ­n de los CerezoS, Madre Coraje y Casa"/>
    <n v="20000"/>
    <n v="0"/>
    <x v="2"/>
    <x v="14"/>
    <s v="MXN"/>
    <n v="1482779931"/>
    <n v="1480187931"/>
    <b v="0"/>
    <n v="0"/>
    <b v="0"/>
    <s v="theater/plays"/>
    <n v="0"/>
    <s v="0 MXN"/>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s v="2 GBP"/>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s v="19 USD"/>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s v="35 GBP"/>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s v="44 GBP"/>
    <x v="1"/>
    <x v="6"/>
  </r>
  <r>
    <n v="4076"/>
    <s v="The Walls of Jericho ( A Voice for Warrior Families)"/>
    <s v="A play to raise awareness about the effects of mental illness on a military family in the Cold War area."/>
    <n v="700"/>
    <n v="0"/>
    <x v="2"/>
    <x v="0"/>
    <s v="USD"/>
    <n v="1413921060"/>
    <n v="1411499149"/>
    <b v="0"/>
    <n v="0"/>
    <b v="0"/>
    <s v="theater/plays"/>
    <n v="0"/>
    <s v="0 USD"/>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s v="223 USD"/>
    <x v="1"/>
    <x v="6"/>
  </r>
  <r>
    <n v="4078"/>
    <s v="Theatre Memoire"/>
    <s v="Theatre Memoire are a High Wycombe based theatre company. Performing plays about multi-culturalism and interconectedness."/>
    <n v="250"/>
    <n v="0"/>
    <x v="2"/>
    <x v="1"/>
    <s v="GBP"/>
    <n v="1485543242"/>
    <n v="1482951242"/>
    <b v="0"/>
    <n v="0"/>
    <b v="0"/>
    <s v="theater/plays"/>
    <n v="0"/>
    <s v="0 GBP"/>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s v="5 USD"/>
    <x v="1"/>
    <x v="6"/>
  </r>
  <r>
    <n v="4080"/>
    <s v="Uncommonnotions"/>
    <s v="&quot;Uncommonnotion&quot;. is a collections of short humors stories, I want to develop into plays, interest has been shown in this idea."/>
    <n v="3000"/>
    <n v="0"/>
    <x v="2"/>
    <x v="0"/>
    <s v="USD"/>
    <n v="1465930440"/>
    <n v="1463849116"/>
    <b v="0"/>
    <n v="0"/>
    <b v="0"/>
    <s v="theater/plays"/>
    <n v="0"/>
    <s v="0 USD"/>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s v="29 USD"/>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s v="2 USD"/>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s v="127 USD"/>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s v="10 EUR"/>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s v="10 USD"/>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s v="9 USD"/>
    <x v="1"/>
    <x v="6"/>
  </r>
  <r>
    <n v="4087"/>
    <s v="Stage Production &quot;The Nail Shop&quot;"/>
    <s v="Comedy Stage Play"/>
    <n v="9600"/>
    <n v="0"/>
    <x v="2"/>
    <x v="0"/>
    <s v="USD"/>
    <n v="1468777786"/>
    <n v="1466185786"/>
    <b v="0"/>
    <n v="0"/>
    <b v="0"/>
    <s v="theater/plays"/>
    <n v="0"/>
    <s v="0 USD"/>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s v="72 GBP"/>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s v="30 USD"/>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s v="11 USD"/>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s v="26 USD"/>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s v="20 USD"/>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s v="15 GBP"/>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s v="91 USD"/>
    <x v="1"/>
    <x v="6"/>
  </r>
  <r>
    <n v="4095"/>
    <s v="LOPE ENAMORADO"/>
    <s v="Proyecto teatral dirigido por MartÃ­n Acosta que habla y reflexiona sobre el amor y su naturaleza."/>
    <n v="30000"/>
    <n v="800"/>
    <x v="2"/>
    <x v="14"/>
    <s v="MXN"/>
    <n v="1482108350"/>
    <n v="1479516350"/>
    <b v="0"/>
    <n v="1"/>
    <b v="0"/>
    <s v="theater/plays"/>
    <n v="2.6666666666666668E-2"/>
    <s v="800 MXN"/>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s v="80 GBP"/>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0 GBP"/>
    <x v="1"/>
    <x v="6"/>
  </r>
  <r>
    <n v="4098"/>
    <s v="Life is simple"/>
    <s v="Community Youth play, written by and performed by the youth about finding joy in the simple things in life"/>
    <n v="75000"/>
    <n v="0"/>
    <x v="2"/>
    <x v="0"/>
    <s v="USD"/>
    <n v="1465060797"/>
    <n v="1462468797"/>
    <b v="0"/>
    <n v="0"/>
    <b v="0"/>
    <s v="theater/plays"/>
    <n v="0"/>
    <s v="0 USD"/>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s v="50 USD"/>
    <x v="1"/>
    <x v="6"/>
  </r>
  <r>
    <n v="4100"/>
    <s v="America is at the Mall: A Play in Three Acts"/>
    <s v="How does war change a family?  A peek into one family's kitchen as their soldier fights in Iraq."/>
    <n v="270"/>
    <n v="0"/>
    <x v="2"/>
    <x v="0"/>
    <s v="USD"/>
    <n v="1414205990"/>
    <n v="1413341990"/>
    <b v="0"/>
    <n v="0"/>
    <b v="0"/>
    <s v="theater/plays"/>
    <n v="0"/>
    <s v="0 USD"/>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0 USD"/>
    <x v="1"/>
    <x v="6"/>
  </r>
  <r>
    <n v="4102"/>
    <s v="4th Wall Theatre Project"/>
    <s v="Local Community theater to get up and running in the Idaho Falls area. Something new, something different!"/>
    <n v="500"/>
    <n v="137"/>
    <x v="2"/>
    <x v="0"/>
    <s v="USD"/>
    <n v="1463343673"/>
    <n v="1460751673"/>
    <b v="0"/>
    <n v="6"/>
    <b v="0"/>
    <s v="theater/plays"/>
    <n v="0.27400000000000002"/>
    <s v="23 USD"/>
    <x v="1"/>
    <x v="6"/>
  </r>
  <r>
    <n v="4103"/>
    <s v="Weather Men"/>
    <s v="Weather Men is a play, written by Nathan Black.  A comedy/drama that explores the question of 'why people stay together?'"/>
    <n v="1000"/>
    <n v="100"/>
    <x v="2"/>
    <x v="0"/>
    <s v="USD"/>
    <n v="1440613920"/>
    <n v="1435953566"/>
    <b v="0"/>
    <n v="6"/>
    <b v="0"/>
    <s v="theater/plays"/>
    <n v="0.1"/>
    <s v="17 USD"/>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s v="46 AUD"/>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s v="383 MXN"/>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s v="107 USD"/>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s v="10 USD"/>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s v="59 USD"/>
    <x v="1"/>
    <x v="6"/>
  </r>
  <r>
    <n v="4109"/>
    <s v="Jack the Lad"/>
    <s v="Jack the Lad - a new play that explores how far the boundaries of friendship will stretch when morality and loyalties clash."/>
    <n v="500"/>
    <n v="0"/>
    <x v="2"/>
    <x v="1"/>
    <s v="GBP"/>
    <n v="1448805404"/>
    <n v="1446209804"/>
    <b v="0"/>
    <n v="0"/>
    <b v="0"/>
    <s v="theater/plays"/>
    <n v="0"/>
    <s v="0 GBP"/>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s v="14 GBP"/>
    <x v="1"/>
    <x v="6"/>
  </r>
  <r>
    <n v="4111"/>
    <s v="REBORN IN LOVE"/>
    <s v="REBORN IN LOVE is the sequel to REBORN FROM ABOVE: A Tale of Eternal Love.  This is part two, of a One-Act play series."/>
    <n v="3000"/>
    <n v="94"/>
    <x v="2"/>
    <x v="0"/>
    <s v="USD"/>
    <n v="1424747740"/>
    <n v="1422155740"/>
    <b v="0"/>
    <n v="6"/>
    <b v="0"/>
    <s v="theater/plays"/>
    <n v="3.1333333333333331E-2"/>
    <s v="16 USD"/>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s v="1 EUR"/>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s v="1 USD"/>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s v="64 USD"/>
    <x v="0"/>
    <s v="television"/>
    <x v="0"/>
    <x v="0"/>
  </r>
  <r>
    <n v="1"/>
    <s v="FannibalFest Fan Convention"/>
    <s v="A Hannibal TV Show Fan Convention and Art Collective"/>
    <n v="10275"/>
    <n v="14653"/>
    <x v="0"/>
    <s v="US"/>
    <s v="USD"/>
    <n v="1488464683"/>
    <n v="1485872683"/>
    <b v="0"/>
    <n v="79"/>
    <b v="1"/>
    <s v="film &amp; video/television"/>
    <n v="1.4260827250608272"/>
    <s v="185 USD"/>
    <x v="0"/>
    <s v="television"/>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s v="15 GBP"/>
    <x v="0"/>
    <s v="television"/>
    <x v="2"/>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s v="69 USD"/>
    <x v="0"/>
    <s v="television"/>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s v="191 USD"/>
    <x v="0"/>
    <s v="television"/>
    <x v="4"/>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s v="93 USD"/>
    <x v="0"/>
    <s v="television"/>
    <x v="5"/>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s v="147 USD"/>
    <x v="0"/>
    <s v="television"/>
    <x v="6"/>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s v="160 USD"/>
    <x v="0"/>
    <s v="television"/>
    <x v="7"/>
    <x v="7"/>
  </r>
  <r>
    <n v="8"/>
    <s v="Sizzling in the Kitchen Flynn Style"/>
    <s v="Help us raise the funds to film our pilot episode!"/>
    <n v="3500"/>
    <n v="3501.52"/>
    <x v="0"/>
    <s v="US"/>
    <s v="USD"/>
    <n v="1460754000"/>
    <n v="1460155212"/>
    <b v="0"/>
    <n v="12"/>
    <b v="1"/>
    <s v="film &amp; video/television"/>
    <n v="1.0004342857142856"/>
    <s v="292 USD"/>
    <x v="0"/>
    <s v="television"/>
    <x v="8"/>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s v="31 USD"/>
    <x v="0"/>
    <s v="television"/>
    <x v="9"/>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s v="159 USD"/>
    <x v="0"/>
    <s v="television"/>
    <x v="10"/>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s v="80 USD"/>
    <x v="0"/>
    <s v="television"/>
    <x v="11"/>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s v="60 USD"/>
    <x v="0"/>
    <s v="television"/>
    <x v="12"/>
    <x v="12"/>
  </r>
  <r>
    <n v="13"/>
    <s v="Can't Go Home"/>
    <s v="A travel series hosted by touring musicians that profiles a different American city in each episode."/>
    <n v="3500"/>
    <n v="5599"/>
    <x v="0"/>
    <s v="US"/>
    <s v="USD"/>
    <n v="1466713620"/>
    <n v="1463588109"/>
    <b v="0"/>
    <n v="51"/>
    <b v="1"/>
    <s v="film &amp; video/television"/>
    <n v="1.5997142857142856"/>
    <s v="110 USD"/>
    <x v="0"/>
    <s v="television"/>
    <x v="13"/>
    <x v="13"/>
  </r>
  <r>
    <n v="14"/>
    <s v="3010 | Sci-fi Series"/>
    <s v="A highly charged post apocalyptic sci fi series that pulls no punches!"/>
    <n v="6000"/>
    <n v="6056"/>
    <x v="0"/>
    <s v="AU"/>
    <s v="AUD"/>
    <n v="1405259940"/>
    <n v="1403051888"/>
    <b v="0"/>
    <n v="41"/>
    <b v="1"/>
    <s v="film &amp; video/television"/>
    <n v="1.0093333333333334"/>
    <s v="148 AUD"/>
    <x v="0"/>
    <s v="television"/>
    <x v="14"/>
    <x v="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s v="22 EUR"/>
    <x v="0"/>
    <s v="television"/>
    <x v="15"/>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s v="172 USD"/>
    <x v="0"/>
    <s v="television"/>
    <x v="16"/>
    <x v="16"/>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s v="42 GBP"/>
    <x v="0"/>
    <s v="television"/>
    <x v="17"/>
    <x v="17"/>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s v="93 USD"/>
    <x v="0"/>
    <s v="television"/>
    <x v="18"/>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s v="56 USD"/>
    <x v="0"/>
    <s v="television"/>
    <x v="19"/>
    <x v="19"/>
  </r>
  <r>
    <n v="20"/>
    <s v="Finding Kylie Hard Read Fund"/>
    <s v="Help us reach our goal &amp; pay the drama dept that is performing the hard read, which is set for October 2015."/>
    <n v="2000"/>
    <n v="2004"/>
    <x v="0"/>
    <s v="US"/>
    <s v="USD"/>
    <n v="1442167912"/>
    <n v="1436983912"/>
    <b v="0"/>
    <n v="25"/>
    <b v="1"/>
    <s v="film &amp; video/television"/>
    <n v="1.002"/>
    <s v="80 USD"/>
    <x v="0"/>
    <s v="television"/>
    <x v="20"/>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s v="200 USD"/>
    <x v="0"/>
    <s v="television"/>
    <x v="21"/>
    <x v="21"/>
  </r>
  <r>
    <n v="22"/>
    <s v="CREATURES OF HABIT!"/>
    <s v="Meet Gary, and Troy: Two unlikely friends that investigate &quot;strange phenomenon&quot;."/>
    <n v="350"/>
    <n v="410"/>
    <x v="0"/>
    <s v="US"/>
    <s v="USD"/>
    <n v="1420099140"/>
    <n v="1418766740"/>
    <b v="0"/>
    <n v="8"/>
    <b v="1"/>
    <s v="film &amp; video/television"/>
    <n v="1.1714285714285715"/>
    <s v="51 USD"/>
    <x v="0"/>
    <s v="television"/>
    <x v="22"/>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s v="103 USD"/>
    <x v="0"/>
    <s v="television"/>
    <x v="23"/>
    <x v="23"/>
  </r>
  <r>
    <n v="24"/>
    <s v="Bring STL Up Late to TV"/>
    <s v="STL Up Late is a weekly late night comedy talk show for St. Louis television."/>
    <n v="35000"/>
    <n v="38082.69"/>
    <x v="0"/>
    <s v="US"/>
    <s v="USD"/>
    <n v="1442345940"/>
    <n v="1439494863"/>
    <b v="0"/>
    <n v="574"/>
    <b v="1"/>
    <s v="film &amp; video/television"/>
    <n v="1.0880768571428572"/>
    <s v="66 USD"/>
    <x v="0"/>
    <s v="television"/>
    <x v="24"/>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s v="57 USD"/>
    <x v="0"/>
    <s v="television"/>
    <x v="25"/>
    <x v="25"/>
  </r>
  <r>
    <n v="26"/>
    <s v="You, Me &amp; Sicily:  Part I Editing"/>
    <s v="Highlighting Sicily's points of light: its extraordinary people. Editing phase is now underway!!!"/>
    <n v="1250"/>
    <n v="1940"/>
    <x v="0"/>
    <s v="US"/>
    <s v="USD"/>
    <n v="1408278144"/>
    <n v="1404822144"/>
    <b v="0"/>
    <n v="19"/>
    <b v="1"/>
    <s v="film &amp; video/television"/>
    <n v="1.552"/>
    <s v="102 USD"/>
    <x v="0"/>
    <s v="television"/>
    <x v="26"/>
    <x v="26"/>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s v="149 NZD"/>
    <x v="0"/>
    <s v="television"/>
    <x v="27"/>
    <x v="27"/>
  </r>
  <r>
    <n v="28"/>
    <s v="John Earle Dog Training Concept Development Reel"/>
    <s v="John and Brian are on a quest to change people's lives and rehabilitate dogs."/>
    <n v="12000"/>
    <n v="12042"/>
    <x v="0"/>
    <s v="US"/>
    <s v="USD"/>
    <n v="1450307284"/>
    <n v="1447715284"/>
    <b v="0"/>
    <n v="71"/>
    <b v="1"/>
    <s v="film &amp; video/television"/>
    <n v="1.0035000000000001"/>
    <s v="170 USD"/>
    <x v="0"/>
    <s v="television"/>
    <x v="28"/>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s v="32 GBP"/>
    <x v="0"/>
    <s v="television"/>
    <x v="29"/>
    <x v="29"/>
  </r>
  <r>
    <n v="30"/>
    <s v="Introverts Web Series"/>
    <s v="Comedy series about three introverted roommates coping with single life, secret resentments, and loudmouthed extroverts."/>
    <n v="4000"/>
    <n v="4051.99"/>
    <x v="0"/>
    <s v="US"/>
    <s v="USD"/>
    <n v="1408604515"/>
    <n v="1406012515"/>
    <b v="0"/>
    <n v="53"/>
    <b v="1"/>
    <s v="film &amp; video/television"/>
    <n v="1.0129975"/>
    <s v="76 USD"/>
    <x v="0"/>
    <s v="television"/>
    <x v="30"/>
    <x v="30"/>
  </r>
  <r>
    <n v="31"/>
    <s v="The Alan Katz Show"/>
    <s v="After a two-year hiatus, The Alan Katz Show is coming back! But it can't unless we can get a 16gb flash drive valued at $12.71!"/>
    <n v="13"/>
    <n v="13"/>
    <x v="0"/>
    <s v="US"/>
    <s v="USD"/>
    <n v="1453748434"/>
    <n v="1452193234"/>
    <b v="0"/>
    <n v="1"/>
    <b v="1"/>
    <s v="film &amp; video/television"/>
    <n v="1"/>
    <s v="13 USD"/>
    <x v="0"/>
    <s v="television"/>
    <x v="31"/>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s v="320 USD"/>
    <x v="0"/>
    <s v="television"/>
    <x v="32"/>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s v="84 USD"/>
    <x v="0"/>
    <s v="television"/>
    <x v="33"/>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s v="50 USD"/>
    <x v="0"/>
    <s v="television"/>
    <x v="34"/>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s v="59 USD"/>
    <x v="0"/>
    <s v="television"/>
    <x v="35"/>
    <x v="35"/>
  </r>
  <r>
    <n v="36"/>
    <s v="THE LISTENING BOX"/>
    <s v="A modern day priest makes an unusual discovery, setting off a chain of events."/>
    <n v="6000"/>
    <n v="8529"/>
    <x v="0"/>
    <s v="US"/>
    <s v="USD"/>
    <n v="1428128525"/>
    <n v="1425540125"/>
    <b v="0"/>
    <n v="44"/>
    <b v="1"/>
    <s v="film &amp; video/television"/>
    <n v="1.4215"/>
    <s v="194 USD"/>
    <x v="0"/>
    <s v="television"/>
    <x v="36"/>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s v="160 USD"/>
    <x v="0"/>
    <s v="television"/>
    <x v="37"/>
    <x v="37"/>
  </r>
  <r>
    <n v="38"/>
    <s v="Brewz Brothers TV"/>
    <s v="A television show about three brothers from Chicago on a mission to discover and highlight the best breweries in America."/>
    <n v="2500"/>
    <n v="2751"/>
    <x v="0"/>
    <s v="US"/>
    <s v="USD"/>
    <n v="1368235344"/>
    <n v="1365643344"/>
    <b v="0"/>
    <n v="66"/>
    <b v="1"/>
    <s v="film &amp; video/television"/>
    <n v="1.1004"/>
    <s v="42 USD"/>
    <x v="0"/>
    <s v="television"/>
    <x v="38"/>
    <x v="3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s v="151 GBP"/>
    <x v="0"/>
    <s v="television"/>
    <x v="39"/>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s v="127 USD"/>
    <x v="0"/>
    <s v="television"/>
    <x v="4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s v="105 USD"/>
    <x v="0"/>
    <s v="television"/>
    <x v="41"/>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s v="118 USD"/>
    <x v="0"/>
    <s v="television"/>
    <x v="42"/>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s v="117 USD"/>
    <x v="0"/>
    <s v="television"/>
    <x v="43"/>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s v="133 USD"/>
    <x v="0"/>
    <s v="television"/>
    <x v="44"/>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
    <s v="98 USD"/>
    <x v="0"/>
    <s v="television"/>
    <x v="45"/>
    <x v="45"/>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s v="194 AUD"/>
    <x v="0"/>
    <s v="television"/>
    <x v="46"/>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s v="77 USD"/>
    <x v="0"/>
    <s v="television"/>
    <x v="4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s v="57 GBP"/>
    <x v="0"/>
    <s v="television"/>
    <x v="48"/>
    <x v="48"/>
  </r>
  <r>
    <n v="49"/>
    <s v="Driving Jersey - Season Five"/>
    <s v="Driving Jersey is real people telling real stories."/>
    <n v="12000"/>
    <n v="12000"/>
    <x v="0"/>
    <s v="US"/>
    <s v="USD"/>
    <n v="1445660045"/>
    <n v="1443068045"/>
    <b v="0"/>
    <n v="87"/>
    <b v="1"/>
    <s v="film &amp; video/television"/>
    <n v="1"/>
    <s v="138 USD"/>
    <x v="0"/>
    <s v="television"/>
    <x v="49"/>
    <x v="49"/>
  </r>
  <r>
    <n v="50"/>
    <s v="The Love Lounge"/>
    <s v="A brand new dating show which helps one lucky lady find her Mr Right with difficult decisions to make along the way."/>
    <n v="600"/>
    <n v="600"/>
    <x v="0"/>
    <s v="GB"/>
    <s v="GBP"/>
    <n v="1422637200"/>
    <n v="1419271458"/>
    <b v="0"/>
    <n v="22"/>
    <b v="1"/>
    <s v="film &amp; video/television"/>
    <n v="1"/>
    <s v="27 GBP"/>
    <x v="0"/>
    <s v="television"/>
    <x v="5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s v="118 USD"/>
    <x v="0"/>
    <s v="television"/>
    <x v="51"/>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s v="223 USD"/>
    <x v="0"/>
    <s v="television"/>
    <x v="52"/>
    <x v="52"/>
  </r>
  <r>
    <n v="53"/>
    <s v="Rolling out Vegan Mashup's Season 2"/>
    <s v="Delicious TV's Vegan Mashup launching season two on public television"/>
    <n v="3000"/>
    <n v="3289"/>
    <x v="0"/>
    <s v="US"/>
    <s v="USD"/>
    <n v="1396648800"/>
    <n v="1395407445"/>
    <b v="0"/>
    <n v="117"/>
    <b v="1"/>
    <s v="film &amp; video/television"/>
    <n v="1.0963333333333334"/>
    <s v="28 USD"/>
    <x v="0"/>
    <s v="television"/>
    <x v="53"/>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s v="194 USD"/>
    <x v="0"/>
    <s v="television"/>
    <x v="54"/>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s v="129 USD"/>
    <x v="0"/>
    <s v="television"/>
    <x v="55"/>
    <x v="55"/>
  </r>
  <r>
    <n v="56"/>
    <s v="Voxwomen Cycling Show"/>
    <s v="We want to see more women's cycling on TV - and we need your help to make it happen!"/>
    <n v="8000"/>
    <n v="8581"/>
    <x v="0"/>
    <s v="GB"/>
    <s v="GBP"/>
    <n v="1433779200"/>
    <n v="1432559424"/>
    <b v="0"/>
    <n v="174"/>
    <b v="1"/>
    <s v="film &amp; video/television"/>
    <n v="1.0726249999999999"/>
    <s v="49 GBP"/>
    <x v="0"/>
    <s v="television"/>
    <x v="56"/>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s v="222 USD"/>
    <x v="0"/>
    <s v="television"/>
    <x v="57"/>
    <x v="57"/>
  </r>
  <r>
    <n v="58"/>
    <s v="Gloaming"/>
    <s v="Alex thought he knew how the world worked. You live, you die and it's over. He was very, very wrong."/>
    <n v="10000"/>
    <n v="10291"/>
    <x v="0"/>
    <s v="US"/>
    <s v="USD"/>
    <n v="1416423172"/>
    <n v="1413827572"/>
    <b v="0"/>
    <n v="75"/>
    <b v="1"/>
    <s v="film &amp; video/television"/>
    <n v="1.0290999999999999"/>
    <s v="137 USD"/>
    <x v="0"/>
    <s v="television"/>
    <x v="58"/>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s v="607 USD"/>
    <x v="0"/>
    <s v="television"/>
    <x v="59"/>
    <x v="59"/>
  </r>
  <r>
    <n v="60"/>
    <s v="Ever Since - Short Film"/>
    <s v="Set in a beautiful but desolate world, we see how loneliness can lead to friendship in unconventional ways."/>
    <n v="4500"/>
    <n v="4648.33"/>
    <x v="0"/>
    <s v="GB"/>
    <s v="GBP"/>
    <n v="1395532800"/>
    <n v="1393882717"/>
    <b v="0"/>
    <n v="108"/>
    <b v="1"/>
    <s v="film &amp; video/shorts"/>
    <n v="1.0329622222222221"/>
    <s v="43 GBP"/>
    <x v="0"/>
    <s v="shorts"/>
    <x v="6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s v="322 USD"/>
    <x v="0"/>
    <s v="shorts"/>
    <x v="61"/>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s v="97 USD"/>
    <x v="0"/>
    <s v="shorts"/>
    <x v="62"/>
    <x v="62"/>
  </r>
  <r>
    <n v="63"/>
    <s v="The Attic"/>
    <s v="The Attic is my first short film.  Please help me with post production and distribution so that I can let it out into the world"/>
    <n v="2000"/>
    <n v="2270.37"/>
    <x v="0"/>
    <s v="US"/>
    <s v="USD"/>
    <n v="1388206740"/>
    <n v="1386194013"/>
    <b v="0"/>
    <n v="64"/>
    <b v="1"/>
    <s v="film &amp; video/shorts"/>
    <n v="1.1351849999999999"/>
    <s v="35 USD"/>
    <x v="0"/>
    <s v="shorts"/>
    <x v="63"/>
    <x v="6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s v="87 USD"/>
    <x v="0"/>
    <s v="shorts"/>
    <x v="64"/>
    <x v="64"/>
  </r>
  <r>
    <n v="65"/>
    <s v="Hello World - Post Production Funds"/>
    <s v="Help finish the short film Hello World. The story of an android in the broken home of a father &amp; son."/>
    <n v="7000"/>
    <n v="7527"/>
    <x v="0"/>
    <s v="CA"/>
    <s v="CAD"/>
    <n v="1407736740"/>
    <n v="1405453354"/>
    <b v="0"/>
    <n v="57"/>
    <b v="1"/>
    <s v="film &amp; video/shorts"/>
    <n v="1.0752857142857142"/>
    <s v="132 CAD"/>
    <x v="0"/>
    <s v="shorts"/>
    <x v="65"/>
    <x v="65"/>
  </r>
  <r>
    <n v="66"/>
    <s v="A Stagnant Fever: Short Film"/>
    <s v="A dark comedy set in the '60s about clinical depression and one night stands."/>
    <n v="2000"/>
    <n v="2372"/>
    <x v="0"/>
    <s v="US"/>
    <s v="USD"/>
    <n v="1468873420"/>
    <n v="1466281420"/>
    <b v="0"/>
    <n v="26"/>
    <b v="1"/>
    <s v="film &amp; video/shorts"/>
    <n v="1.1859999999999999"/>
    <s v="91 USD"/>
    <x v="0"/>
    <s v="shorts"/>
    <x v="66"/>
    <x v="6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s v="116 USD"/>
    <x v="0"/>
    <s v="shorts"/>
    <x v="67"/>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s v="21 GBP"/>
    <x v="0"/>
    <s v="shorts"/>
    <x v="68"/>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s v="62 USD"/>
    <x v="0"/>
    <s v="shorts"/>
    <x v="69"/>
    <x v="69"/>
  </r>
  <r>
    <n v="70"/>
    <s v="Scraps"/>
    <s v="Maggie barely survives a deranged baptism by her mother only to be born again to a string of foster parents. Things can always be worse"/>
    <n v="500"/>
    <n v="636"/>
    <x v="0"/>
    <s v="US"/>
    <s v="USD"/>
    <n v="1315171845"/>
    <n v="1309987845"/>
    <b v="0"/>
    <n v="17"/>
    <b v="1"/>
    <s v="film &amp; video/shorts"/>
    <n v="1.272"/>
    <s v="37 USD"/>
    <x v="0"/>
    <s v="shorts"/>
    <x v="70"/>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s v="70 USD"/>
    <x v="0"/>
    <s v="shorts"/>
    <x v="71"/>
    <x v="71"/>
  </r>
  <r>
    <n v="72"/>
    <s v="Trickle"/>
    <s v="A young man forced to live back home after an automobile accident leaves him to rediscover what it means to be a part of his family."/>
    <n v="2200"/>
    <n v="2385"/>
    <x v="0"/>
    <s v="US"/>
    <s v="USD"/>
    <n v="1352937600"/>
    <n v="1351210481"/>
    <b v="0"/>
    <n v="41"/>
    <b v="1"/>
    <s v="film &amp; video/shorts"/>
    <n v="1.084090909090909"/>
    <s v="58 USD"/>
    <x v="0"/>
    <s v="shorts"/>
    <x v="72"/>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s v="50 USD"/>
    <x v="0"/>
    <s v="shorts"/>
    <x v="73"/>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s v="19 EUR"/>
    <x v="0"/>
    <s v="shorts"/>
    <x v="74"/>
    <x v="74"/>
  </r>
  <r>
    <n v="75"/>
    <s v="&quot;DAD&quot; - A USC Short Film"/>
    <s v="A teenager named Charlie discovers something new about himself while coping with the loss of his father."/>
    <n v="3500"/>
    <n v="4040"/>
    <x v="0"/>
    <s v="US"/>
    <s v="USD"/>
    <n v="1366693272"/>
    <n v="1364101272"/>
    <b v="0"/>
    <n v="47"/>
    <b v="1"/>
    <s v="film &amp; video/shorts"/>
    <n v="1.1542857142857144"/>
    <s v="86 USD"/>
    <x v="0"/>
    <s v="shorts"/>
    <x v="75"/>
    <x v="75"/>
  </r>
  <r>
    <n v="76"/>
    <s v="Star Wars: Insidious"/>
    <s v="Karn A'Mor has awoken bloodied on a distant battlefield with no memory of his past! JOIN THE RESISTANCE and find out more..."/>
    <n v="300"/>
    <n v="460"/>
    <x v="0"/>
    <s v="US"/>
    <s v="USD"/>
    <n v="1325007358"/>
    <n v="1319819758"/>
    <b v="0"/>
    <n v="15"/>
    <b v="1"/>
    <s v="film &amp; video/shorts"/>
    <n v="1.5333333333333334"/>
    <s v="31 USD"/>
    <x v="0"/>
    <s v="shorts"/>
    <x v="76"/>
    <x v="76"/>
  </r>
  <r>
    <n v="77"/>
    <s v="Jonah and the Crab"/>
    <s v="A short film about a boy searching for companionship in a hermit crab he finds on the beach."/>
    <n v="400"/>
    <n v="1570"/>
    <x v="0"/>
    <s v="US"/>
    <s v="USD"/>
    <n v="1337569140"/>
    <n v="1332991717"/>
    <b v="0"/>
    <n v="26"/>
    <b v="1"/>
    <s v="film &amp; video/shorts"/>
    <n v="3.9249999999999998"/>
    <s v="60 USD"/>
    <x v="0"/>
    <s v="shorts"/>
    <x v="77"/>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s v="39 EUR"/>
    <x v="0"/>
    <s v="shorts"/>
    <x v="78"/>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s v="40 GBP"/>
    <x v="0"/>
    <s v="shorts"/>
    <x v="79"/>
    <x v="79"/>
  </r>
  <r>
    <n v="80"/>
    <s v="Swingers Anonymous"/>
    <s v="What would you do if you ended up at a swingers party with two dead bodies and $20,000 in drug money?"/>
    <n v="12000"/>
    <n v="12870"/>
    <x v="0"/>
    <s v="US"/>
    <s v="USD"/>
    <n v="1386640856"/>
    <n v="1383616856"/>
    <b v="0"/>
    <n v="47"/>
    <b v="1"/>
    <s v="film &amp; video/shorts"/>
    <n v="1.0725"/>
    <s v="274 USD"/>
    <x v="0"/>
    <s v="shorts"/>
    <x v="80"/>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s v="53 USD"/>
    <x v="0"/>
    <s v="shorts"/>
    <x v="81"/>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s v="40 USD"/>
    <x v="0"/>
    <s v="shorts"/>
    <x v="82"/>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s v="16 GBP"/>
    <x v="0"/>
    <s v="shorts"/>
    <x v="83"/>
    <x v="83"/>
  </r>
  <r>
    <n v="84"/>
    <s v="Redemption - Short Film"/>
    <s v="&quot;A sociopath crosses paths with the person he must confront about his wife's murder, it might be himself&quot;"/>
    <n v="500"/>
    <n v="500"/>
    <x v="0"/>
    <s v="US"/>
    <s v="USD"/>
    <n v="1305483086"/>
    <n v="1302891086"/>
    <b v="0"/>
    <n v="7"/>
    <b v="1"/>
    <s v="film &amp; video/shorts"/>
    <n v="1"/>
    <s v="71 USD"/>
    <x v="0"/>
    <s v="shorts"/>
    <x v="84"/>
    <x v="8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s v="72 USD"/>
    <x v="0"/>
    <s v="shorts"/>
    <x v="85"/>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s v="376 EUR"/>
    <x v="0"/>
    <s v="shorts"/>
    <x v="86"/>
    <x v="86"/>
  </r>
  <r>
    <n v="87"/>
    <s v="Village Films Summer Project Fund (TK 2)"/>
    <s v="A father without work uses his daughter to con sympathy from strangers... sound familiar?  Help us make this film!"/>
    <n v="2500"/>
    <n v="2615"/>
    <x v="0"/>
    <s v="US"/>
    <s v="USD"/>
    <n v="1275529260"/>
    <n v="1274705803"/>
    <b v="0"/>
    <n v="25"/>
    <b v="1"/>
    <s v="film &amp; video/shorts"/>
    <n v="1.046"/>
    <s v="105 USD"/>
    <x v="0"/>
    <s v="shorts"/>
    <x v="87"/>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s v="60 USD"/>
    <x v="0"/>
    <s v="shorts"/>
    <x v="88"/>
    <x v="88"/>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s v="123 USD"/>
    <x v="0"/>
    <s v="shorts"/>
    <x v="89"/>
    <x v="89"/>
  </r>
  <r>
    <n v="90"/>
    <s v="Help Get the Short Film Interior Design into Film Festivals!"/>
    <s v="We're looking for funding to help submit a short film to film festivals."/>
    <n v="500"/>
    <n v="502"/>
    <x v="0"/>
    <s v="US"/>
    <s v="USD"/>
    <n v="1310454499"/>
    <n v="1307862499"/>
    <b v="0"/>
    <n v="16"/>
    <b v="1"/>
    <s v="film &amp; video/shorts"/>
    <n v="1.004"/>
    <s v="31 USD"/>
    <x v="0"/>
    <s v="shorts"/>
    <x v="90"/>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s v="78 USD"/>
    <x v="0"/>
    <s v="shorts"/>
    <x v="91"/>
    <x v="91"/>
  </r>
  <r>
    <n v="92"/>
    <s v="Euphoria"/>
    <s v="Euphoria is an adventure film that follows adrenaline filled athletes on their hunt for the sublime while balancing family and careers."/>
    <n v="5000"/>
    <n v="5260"/>
    <x v="0"/>
    <s v="CA"/>
    <s v="CAD"/>
    <n v="1485936000"/>
    <n v="1481949983"/>
    <b v="0"/>
    <n v="43"/>
    <b v="1"/>
    <s v="film &amp; video/shorts"/>
    <n v="1.052"/>
    <s v="122 CAD"/>
    <x v="0"/>
    <s v="shorts"/>
    <x v="92"/>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s v="74 USD"/>
    <x v="0"/>
    <s v="shorts"/>
    <x v="93"/>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s v="22 GBP"/>
    <x v="0"/>
    <s v="shorts"/>
    <x v="94"/>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s v="22 USD"/>
    <x v="0"/>
    <s v="shorts"/>
    <x v="95"/>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s v="51 USD"/>
    <x v="0"/>
    <s v="shorts"/>
    <x v="96"/>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s v="53 USD"/>
    <x v="0"/>
    <s v="shorts"/>
    <x v="97"/>
    <x v="97"/>
  </r>
  <r>
    <n v="98"/>
    <s v="CUT OUT"/>
    <s v="&quot;Cut Out&quot; tells the story of a young woman who befriends a neighborhood teen and finds herself involved with gang violence."/>
    <n v="3200"/>
    <n v="3400"/>
    <x v="0"/>
    <s v="US"/>
    <s v="USD"/>
    <n v="1354923000"/>
    <n v="1351796674"/>
    <b v="0"/>
    <n v="60"/>
    <b v="1"/>
    <s v="film &amp; video/shorts"/>
    <n v="1.0625"/>
    <s v="57 USD"/>
    <x v="0"/>
    <s v="shorts"/>
    <x v="98"/>
    <x v="98"/>
  </r>
  <r>
    <n v="99"/>
    <s v="BEAT: An Original Short Film"/>
    <s v="A feminist tale of two girls finally giving a &quot;Nice Guy&quot; what he truly deserves. Also, dancing!"/>
    <n v="1500"/>
    <n v="1590.29"/>
    <x v="0"/>
    <s v="US"/>
    <s v="USD"/>
    <n v="1390426799"/>
    <n v="1387834799"/>
    <b v="0"/>
    <n v="39"/>
    <b v="1"/>
    <s v="film &amp; video/shorts"/>
    <n v="1.0601933333333333"/>
    <s v="41 USD"/>
    <x v="0"/>
    <s v="shorts"/>
    <x v="99"/>
    <x v="99"/>
  </r>
  <r>
    <n v="100"/>
    <s v="Two Sisters"/>
    <s v="Two sisters share a fragile relationship. When their mother dies and they inherit the family house, old problems rise to the surface."/>
    <n v="5000"/>
    <n v="5000"/>
    <x v="0"/>
    <s v="US"/>
    <s v="USD"/>
    <n v="1352055886"/>
    <n v="1350324286"/>
    <b v="0"/>
    <n v="26"/>
    <b v="1"/>
    <s v="film &amp; video/shorts"/>
    <n v="1"/>
    <s v="192 USD"/>
    <x v="0"/>
    <s v="shorts"/>
    <x v="100"/>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s v="100 USD"/>
    <x v="0"/>
    <s v="shorts"/>
    <x v="101"/>
    <x v="101"/>
  </r>
  <r>
    <n v="102"/>
    <s v="Dear God No!"/>
    <s v="A gang of outlaw bikers pull a home invasion on a disgraced Anthropologist hiding a secret locked in his cabin basement."/>
    <n v="6000"/>
    <n v="7665"/>
    <x v="0"/>
    <s v="US"/>
    <s v="USD"/>
    <n v="1293073733"/>
    <n v="1290481733"/>
    <b v="0"/>
    <n v="65"/>
    <b v="1"/>
    <s v="film &amp; video/shorts"/>
    <n v="1.2775000000000001"/>
    <s v="118 USD"/>
    <x v="0"/>
    <s v="shorts"/>
    <x v="102"/>
    <x v="102"/>
  </r>
  <r>
    <n v="103"/>
    <s v="I'M TWENTY SOMETHING"/>
    <s v="Three friends in their twenties are trying to do the impossible - have fun on a casual Friday night."/>
    <n v="1300"/>
    <n v="1367"/>
    <x v="0"/>
    <s v="GB"/>
    <s v="GBP"/>
    <n v="1394220030"/>
    <n v="1392232830"/>
    <b v="0"/>
    <n v="49"/>
    <b v="1"/>
    <s v="film &amp; video/shorts"/>
    <n v="1.0515384615384615"/>
    <s v="28 GBP"/>
    <x v="0"/>
    <s v="shorts"/>
    <x v="103"/>
    <x v="103"/>
  </r>
  <r>
    <n v="104"/>
    <s v="Good 'Ol Trumpet"/>
    <s v="UCF short film about an old man, his love for music, and his misplaced trumpet.  "/>
    <n v="500"/>
    <n v="600"/>
    <x v="0"/>
    <s v="US"/>
    <s v="USD"/>
    <n v="1301792400"/>
    <n v="1299775266"/>
    <b v="0"/>
    <n v="10"/>
    <b v="1"/>
    <s v="film &amp; video/shorts"/>
    <n v="1.2"/>
    <s v="60 USD"/>
    <x v="0"/>
    <s v="shorts"/>
    <x v="104"/>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s v="39 USD"/>
    <x v="0"/>
    <s v="shorts"/>
    <x v="105"/>
    <x v="105"/>
  </r>
  <r>
    <n v="106"/>
    <s v="LOST WEEKEND"/>
    <s v="A Boy. A Girl. A Car. A Serial Killer."/>
    <n v="5000"/>
    <n v="5025"/>
    <x v="0"/>
    <s v="US"/>
    <s v="USD"/>
    <n v="1333391901"/>
    <n v="1332182301"/>
    <b v="0"/>
    <n v="27"/>
    <b v="1"/>
    <s v="film &amp; video/shorts"/>
    <n v="1.0049999999999999"/>
    <s v="186 USD"/>
    <x v="0"/>
    <s v="shorts"/>
    <x v="106"/>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s v="111 USD"/>
    <x v="0"/>
    <s v="shorts"/>
    <x v="107"/>
    <x v="107"/>
  </r>
  <r>
    <n v="108"/>
    <s v="GLASS: A Love Story"/>
    <s v="When a man can't find love, his Google GLASS does the searching for him. A short film shot with Google Glass."/>
    <n v="1500"/>
    <n v="3700"/>
    <x v="0"/>
    <s v="US"/>
    <s v="USD"/>
    <n v="1370011370"/>
    <n v="1364827370"/>
    <b v="0"/>
    <n v="47"/>
    <b v="1"/>
    <s v="film &amp; video/shorts"/>
    <n v="2.4666666666666668"/>
    <s v="79 USD"/>
    <x v="0"/>
    <s v="shorts"/>
    <x v="108"/>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s v="47 USD"/>
    <x v="0"/>
    <s v="shorts"/>
    <x v="109"/>
    <x v="109"/>
  </r>
  <r>
    <n v="110"/>
    <s v="Earlids"/>
    <s v="Lee, an awkward teenager with sound-blocking earlids, must confront his self-isolation after a girl moves in next door."/>
    <n v="1300"/>
    <n v="1700"/>
    <x v="0"/>
    <s v="US"/>
    <s v="USD"/>
    <n v="1384408740"/>
    <n v="1381445253"/>
    <b v="0"/>
    <n v="26"/>
    <b v="1"/>
    <s v="film &amp; video/shorts"/>
    <n v="1.3076923076923077"/>
    <s v="65 USD"/>
    <x v="0"/>
    <s v="shorts"/>
    <x v="110"/>
    <x v="11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s v="102 AUD"/>
    <x v="0"/>
    <s v="shorts"/>
    <x v="111"/>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s v="64 USD"/>
    <x v="0"/>
    <s v="shorts"/>
    <x v="112"/>
    <x v="112"/>
  </r>
  <r>
    <n v="113"/>
    <s v="&quot;The First Day&quot; by Julia Othmer- Music Video"/>
    <s v="A living memorial for all those dealing with trauma, grief and loss."/>
    <n v="5000"/>
    <n v="7050"/>
    <x v="0"/>
    <s v="US"/>
    <s v="USD"/>
    <n v="1312642800"/>
    <n v="1311963128"/>
    <b v="0"/>
    <n v="78"/>
    <b v="1"/>
    <s v="film &amp; video/shorts"/>
    <n v="1.41"/>
    <s v="90 USD"/>
    <x v="0"/>
    <s v="shorts"/>
    <x v="113"/>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s v="89 USD"/>
    <x v="0"/>
    <s v="shorts"/>
    <x v="114"/>
    <x v="114"/>
  </r>
  <r>
    <n v="115"/>
    <s v="The World's Greatest Lover"/>
    <s v="Never judge a book (or a lover) by their cover."/>
    <n v="450"/>
    <n v="632"/>
    <x v="0"/>
    <s v="US"/>
    <s v="USD"/>
    <n v="1328377444"/>
    <n v="1326217444"/>
    <b v="0"/>
    <n v="22"/>
    <b v="1"/>
    <s v="film &amp; video/shorts"/>
    <n v="1.4044444444444444"/>
    <s v="29 USD"/>
    <x v="0"/>
    <s v="shorts"/>
    <x v="115"/>
    <x v="11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s v="70 USD"/>
    <x v="0"/>
    <s v="shorts"/>
    <x v="116"/>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s v="167 USD"/>
    <x v="0"/>
    <s v="shorts"/>
    <x v="117"/>
    <x v="117"/>
  </r>
  <r>
    <n v="118"/>
    <s v="DENOUNCED - A Short Film"/>
    <s v="When a ruthless hit-man is 'denounced' from the mafia, his old enemies declare war."/>
    <n v="5000"/>
    <n v="5651.58"/>
    <x v="0"/>
    <s v="US"/>
    <s v="USD"/>
    <n v="1311902236"/>
    <n v="1309310236"/>
    <b v="0"/>
    <n v="39"/>
    <b v="1"/>
    <s v="film &amp; video/shorts"/>
    <n v="1.1303159999999999"/>
    <s v="145 USD"/>
    <x v="0"/>
    <s v="shorts"/>
    <x v="118"/>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s v="92 USD"/>
    <x v="0"/>
    <s v="shorts"/>
    <x v="119"/>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s v="10 HKD"/>
    <x v="0"/>
    <s v="science fiction"/>
    <x v="120"/>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s v="1 USD"/>
    <x v="0"/>
    <s v="science fiction"/>
    <x v="121"/>
    <x v="121"/>
  </r>
  <r>
    <n v="122"/>
    <s v="The Time Jumper (Canceled)"/>
    <s v="My ambition for this knows no bounds.  Seeing Sephoria in a live-action is a dream of mine."/>
    <n v="100000000"/>
    <n v="0"/>
    <x v="1"/>
    <s v="US"/>
    <s v="USD"/>
    <n v="1476094907"/>
    <n v="1470910907"/>
    <b v="0"/>
    <n v="0"/>
    <b v="0"/>
    <s v="film &amp; video/science fiction"/>
    <n v="0"/>
    <s v="0 USD"/>
    <x v="0"/>
    <s v="science fiction"/>
    <x v="122"/>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s v="25 USD"/>
    <x v="0"/>
    <s v="science fiction"/>
    <x v="123"/>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s v="0 USD"/>
    <x v="0"/>
    <s v="science fiction"/>
    <x v="124"/>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s v="12 CAD"/>
    <x v="0"/>
    <s v="science fiction"/>
    <x v="125"/>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s v="107 USD"/>
    <x v="0"/>
    <s v="science fiction"/>
    <x v="126"/>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s v="48 USD"/>
    <x v="0"/>
    <s v="science fiction"/>
    <x v="127"/>
    <x v="127"/>
  </r>
  <r>
    <n v="128"/>
    <s v="Ralphi3 (Canceled)"/>
    <s v="A Science Fiction film filled with entertainment and Excitement"/>
    <n v="100000"/>
    <n v="1867"/>
    <x v="1"/>
    <s v="US"/>
    <s v="USD"/>
    <n v="1476941293"/>
    <n v="1473917293"/>
    <b v="0"/>
    <n v="6"/>
    <b v="0"/>
    <s v="film &amp; video/science fiction"/>
    <n v="1.8669999999999999E-2"/>
    <s v="311 USD"/>
    <x v="0"/>
    <s v="science fiction"/>
    <x v="128"/>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s v="0 USD"/>
    <x v="0"/>
    <s v="science fiction"/>
    <x v="129"/>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s v="0 GBP"/>
    <x v="0"/>
    <s v="science fiction"/>
    <x v="130"/>
    <x v="130"/>
  </r>
  <r>
    <n v="131"/>
    <s v="I (Canceled)"/>
    <s v="I"/>
    <n v="1200"/>
    <n v="0"/>
    <x v="1"/>
    <s v="US"/>
    <s v="USD"/>
    <n v="1467763200"/>
    <n v="1466453161"/>
    <b v="0"/>
    <n v="0"/>
    <b v="0"/>
    <s v="film &amp; video/science fiction"/>
    <n v="0"/>
    <s v="0 USD"/>
    <x v="0"/>
    <s v="science fiction"/>
    <x v="131"/>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s v="95 USD"/>
    <x v="0"/>
    <s v="science fiction"/>
    <x v="132"/>
    <x v="132"/>
  </r>
  <r>
    <n v="133"/>
    <s v="Demon Women from outer space (Canceled)"/>
    <s v="Invasion from outer space sights, to weird to imagine destruction too monstrous to escape"/>
    <n v="71764"/>
    <n v="0"/>
    <x v="1"/>
    <s v="US"/>
    <s v="USD"/>
    <n v="1464715860"/>
    <n v="1462130584"/>
    <b v="0"/>
    <n v="0"/>
    <b v="0"/>
    <s v="film &amp; video/science fiction"/>
    <n v="0"/>
    <s v="0 USD"/>
    <x v="0"/>
    <s v="science fiction"/>
    <x v="133"/>
    <x v="133"/>
  </r>
  <r>
    <n v="134"/>
    <s v="MARLEY'S GHOST (AMBASSADORS OF STEAM) (Canceled)"/>
    <s v="steampunk  remake of &quot;a Christmas carol&quot;"/>
    <n v="5000"/>
    <n v="0"/>
    <x v="1"/>
    <s v="US"/>
    <s v="USD"/>
    <n v="1441386000"/>
    <n v="1438811418"/>
    <b v="0"/>
    <n v="0"/>
    <b v="0"/>
    <s v="film &amp; video/science fiction"/>
    <n v="0"/>
    <s v="0 USD"/>
    <x v="0"/>
    <s v="science fiction"/>
    <x v="134"/>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s v="81 USD"/>
    <x v="0"/>
    <s v="science fiction"/>
    <x v="135"/>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s v="0 USD"/>
    <x v="0"/>
    <s v="science fiction"/>
    <x v="136"/>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s v="0 DKK"/>
    <x v="0"/>
    <s v="science fiction"/>
    <x v="137"/>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s v="81 USD"/>
    <x v="0"/>
    <s v="science fiction"/>
    <x v="138"/>
    <x v="138"/>
  </r>
  <r>
    <n v="139"/>
    <s v="Roman Dead (Canceled)"/>
    <s v="When  Rome is infected with a zombie plague, Lucius Agrippa and a small group fights for survival"/>
    <n v="500"/>
    <n v="500"/>
    <x v="1"/>
    <s v="US"/>
    <s v="USD"/>
    <n v="1436738772"/>
    <n v="1435874772"/>
    <b v="0"/>
    <n v="1"/>
    <b v="0"/>
    <s v="film &amp; video/science fiction"/>
    <n v="1"/>
    <s v="500 USD"/>
    <x v="0"/>
    <s v="science fiction"/>
    <x v="139"/>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s v="0 USD"/>
    <x v="0"/>
    <s v="science fiction"/>
    <x v="140"/>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s v="46 USD"/>
    <x v="0"/>
    <s v="science fiction"/>
    <x v="141"/>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s v="10 USD"/>
    <x v="0"/>
    <s v="science fiction"/>
    <x v="142"/>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s v="0 AUD"/>
    <x v="0"/>
    <s v="science fiction"/>
    <x v="143"/>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s v="56 CAD"/>
    <x v="0"/>
    <s v="science fiction"/>
    <x v="144"/>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s v="38 USD"/>
    <x v="0"/>
    <s v="science fiction"/>
    <x v="145"/>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s v="38 USD"/>
    <x v="0"/>
    <s v="science fiction"/>
    <x v="146"/>
    <x v="146"/>
  </r>
  <r>
    <n v="147"/>
    <s v="Consumed (Static Air) (Canceled)"/>
    <s v="Film makers catch live footage beyond their wildest dreams."/>
    <n v="7000"/>
    <n v="0"/>
    <x v="1"/>
    <s v="GB"/>
    <s v="GBP"/>
    <n v="1420741080"/>
    <n v="1417026340"/>
    <b v="0"/>
    <n v="0"/>
    <b v="0"/>
    <s v="film &amp; video/science fiction"/>
    <n v="0"/>
    <s v="0 GBP"/>
    <x v="0"/>
    <s v="science fiction"/>
    <x v="147"/>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s v="20 USD"/>
    <x v="0"/>
    <s v="science fiction"/>
    <x v="148"/>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s v="15 USD"/>
    <x v="0"/>
    <s v="science fiction"/>
    <x v="149"/>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s v="449 USD"/>
    <x v="0"/>
    <s v="science fiction"/>
    <x v="150"/>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s v="28 AUD"/>
    <x v="0"/>
    <s v="science fiction"/>
    <x v="151"/>
    <x v="151"/>
  </r>
  <r>
    <n v="152"/>
    <s v="The Great Dark (Canceled)"/>
    <s v="The Great Dark is a journey through the unimaginable...and un foreseeable..."/>
    <n v="380000"/>
    <n v="30"/>
    <x v="1"/>
    <s v="US"/>
    <s v="USD"/>
    <n v="1411437100"/>
    <n v="1408845100"/>
    <b v="0"/>
    <n v="2"/>
    <b v="0"/>
    <s v="film &amp; video/science fiction"/>
    <n v="7.8947368421052633E-5"/>
    <s v="15 USD"/>
    <x v="0"/>
    <s v="science fiction"/>
    <x v="152"/>
    <x v="152"/>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s v="36 USD"/>
    <x v="0"/>
    <s v="science fiction"/>
    <x v="153"/>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s v="13 USD"/>
    <x v="0"/>
    <s v="science fiction"/>
    <x v="154"/>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s v="20 USD"/>
    <x v="0"/>
    <s v="science fiction"/>
    <x v="15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s v="119 CAD"/>
    <x v="0"/>
    <s v="science fiction"/>
    <x v="1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s v="4 USD"/>
    <x v="0"/>
    <s v="science fiction"/>
    <x v="157"/>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s v="0 USD"/>
    <x v="0"/>
    <s v="science fiction"/>
    <x v="15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s v="10 USD"/>
    <x v="0"/>
    <s v="science fiction"/>
    <x v="159"/>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s v="0 USD"/>
    <x v="0"/>
    <s v="drama"/>
    <x v="160"/>
    <x v="160"/>
  </r>
  <r>
    <n v="161"/>
    <s v="Midway: The Turning Point"/>
    <s v="Step 1 (script editing) to produce a dramatic film about the air/sea battle of WWII that turned the tide of victory for the US."/>
    <n v="50000"/>
    <n v="5"/>
    <x v="2"/>
    <s v="US"/>
    <s v="USD"/>
    <n v="1404318595"/>
    <n v="1401726595"/>
    <b v="0"/>
    <n v="1"/>
    <b v="0"/>
    <s v="film &amp; video/drama"/>
    <n v="1E-4"/>
    <s v="5 USD"/>
    <x v="0"/>
    <s v="drama"/>
    <x v="161"/>
    <x v="161"/>
  </r>
  <r>
    <n v="162"/>
    <s v="See It My Way"/>
    <s v="This film follows a young man who has had only a troubled family life. He turns to all the wrong things and life falls apart."/>
    <n v="2800"/>
    <n v="435"/>
    <x v="2"/>
    <s v="US"/>
    <s v="USD"/>
    <n v="1408232520"/>
    <n v="1405393356"/>
    <b v="0"/>
    <n v="10"/>
    <b v="0"/>
    <s v="film &amp; video/drama"/>
    <n v="0.15535714285714286"/>
    <s v="44 USD"/>
    <x v="0"/>
    <s v="drama"/>
    <x v="162"/>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s v="0 USD"/>
    <x v="0"/>
    <s v="drama"/>
    <x v="163"/>
    <x v="163"/>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s v="91 USD"/>
    <x v="0"/>
    <s v="drama"/>
    <x v="164"/>
    <x v="164"/>
  </r>
  <r>
    <n v="165"/>
    <s v="NET"/>
    <s v="A teacher. A boy. The beach and a heatwave that drove them all insane."/>
    <n v="17000"/>
    <n v="0"/>
    <x v="2"/>
    <s v="GB"/>
    <s v="GBP"/>
    <n v="1452613724"/>
    <n v="1450021724"/>
    <b v="0"/>
    <n v="0"/>
    <b v="0"/>
    <s v="film &amp; video/drama"/>
    <n v="0"/>
    <s v="0 GBP"/>
    <x v="0"/>
    <s v="drama"/>
    <x v="165"/>
    <x v="165"/>
  </r>
  <r>
    <n v="166"/>
    <s v="Pressure"/>
    <s v="A young teen makes a bad decision after joining gang and the film expresses his choices that led him to that point."/>
    <n v="5000"/>
    <n v="3000"/>
    <x v="2"/>
    <s v="US"/>
    <s v="USD"/>
    <n v="1484531362"/>
    <n v="1481939362"/>
    <b v="0"/>
    <n v="1"/>
    <b v="0"/>
    <s v="film &amp; video/drama"/>
    <n v="0.6"/>
    <s v="3000 USD"/>
    <x v="0"/>
    <s v="drama"/>
    <x v="166"/>
    <x v="166"/>
  </r>
  <r>
    <n v="167"/>
    <s v="Past"/>
    <s v="A young man experiences a tragedy and has the opportunity to go back and learn from his mistakes and find out his true self."/>
    <n v="110000"/>
    <n v="11"/>
    <x v="2"/>
    <s v="US"/>
    <s v="USD"/>
    <n v="1438726535"/>
    <n v="1433542535"/>
    <b v="0"/>
    <n v="2"/>
    <b v="0"/>
    <s v="film &amp; video/drama"/>
    <n v="1E-4"/>
    <s v="6 USD"/>
    <x v="0"/>
    <s v="drama"/>
    <x v="167"/>
    <x v="167"/>
  </r>
  <r>
    <n v="168"/>
    <s v="Moving On"/>
    <s v="A homeless Gulf War 2 vet, and Congressional Medal of Honor recipient fights for his sanity on the mean streets of Albuquerque."/>
    <n v="8000"/>
    <n v="325"/>
    <x v="2"/>
    <s v="US"/>
    <s v="USD"/>
    <n v="1426791770"/>
    <n v="1424203370"/>
    <b v="0"/>
    <n v="3"/>
    <b v="0"/>
    <s v="film &amp; video/drama"/>
    <n v="4.0625000000000001E-2"/>
    <s v="108 USD"/>
    <x v="0"/>
    <s v="drama"/>
    <x v="168"/>
    <x v="168"/>
  </r>
  <r>
    <n v="169"/>
    <s v="Family"/>
    <s v="Family is a short film about a father and son and two brothers who were separated by the Korean war and finally reunite after 60 years."/>
    <n v="2500"/>
    <n v="560"/>
    <x v="2"/>
    <s v="GB"/>
    <s v="GBP"/>
    <n v="1413634059"/>
    <n v="1411042059"/>
    <b v="0"/>
    <n v="10"/>
    <b v="0"/>
    <s v="film &amp; video/drama"/>
    <n v="0.224"/>
    <s v="56 GBP"/>
    <x v="0"/>
    <s v="drama"/>
    <x v="16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s v="33 USD"/>
    <x v="0"/>
    <s v="drama"/>
    <x v="170"/>
    <x v="170"/>
  </r>
  <r>
    <n v="171"/>
    <s v="IRL: Gamers Unite"/>
    <s v="Team Mayhem, a local small town gang of gamers who are enlisted   to save the world from the new great evil known as Prowler."/>
    <n v="50000"/>
    <n v="1"/>
    <x v="2"/>
    <s v="US"/>
    <s v="USD"/>
    <n v="1470975614"/>
    <n v="1465791614"/>
    <b v="0"/>
    <n v="1"/>
    <b v="0"/>
    <s v="film &amp; video/drama"/>
    <n v="2.0000000000000002E-5"/>
    <s v="1 USD"/>
    <x v="0"/>
    <s v="drama"/>
    <x v="171"/>
    <x v="171"/>
  </r>
  <r>
    <n v="172"/>
    <s v="The Blind Dolphin Story"/>
    <s v="A short film on the rarest mammal and the second most endangered freshwater river dolphin, in Pakistan."/>
    <n v="95000"/>
    <n v="0"/>
    <x v="2"/>
    <s v="US"/>
    <s v="USD"/>
    <n v="1426753723"/>
    <n v="1423733323"/>
    <b v="0"/>
    <n v="0"/>
    <b v="0"/>
    <s v="film &amp; video/drama"/>
    <n v="0"/>
    <s v="0 USD"/>
    <x v="0"/>
    <s v="drama"/>
    <x v="172"/>
    <x v="172"/>
  </r>
  <r>
    <n v="173"/>
    <s v="7 Sins"/>
    <s v="This is a film inspired by Quentin Tarantino, I want to make a film thats entertaining yet gritty. 7 Sins is in pre-production."/>
    <n v="1110"/>
    <n v="0"/>
    <x v="2"/>
    <s v="GB"/>
    <s v="GBP"/>
    <n v="1425131108"/>
    <n v="1422539108"/>
    <b v="0"/>
    <n v="0"/>
    <b v="0"/>
    <s v="film &amp; video/drama"/>
    <n v="0"/>
    <s v="0 GBP"/>
    <x v="0"/>
    <s v="drama"/>
    <x v="173"/>
    <x v="173"/>
  </r>
  <r>
    <n v="174"/>
    <s v="I Am Forgotten"/>
    <s v="An international short film project. It is about loneliness, wich is caused by the current compulsion to check your Facebook every day."/>
    <n v="6000"/>
    <n v="0"/>
    <x v="2"/>
    <s v="NL"/>
    <s v="EUR"/>
    <n v="1431108776"/>
    <n v="1425924776"/>
    <b v="0"/>
    <n v="0"/>
    <b v="0"/>
    <s v="film &amp; video/drama"/>
    <n v="0"/>
    <s v="0 EUR"/>
    <x v="0"/>
    <s v="drama"/>
    <x v="174"/>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s v="50 GBP"/>
    <x v="0"/>
    <s v="drama"/>
    <x v="175"/>
    <x v="175"/>
  </r>
  <r>
    <n v="176"/>
    <s v="Silent Monster"/>
    <s v="I'm seeking funding to finish my short film, Silent Monster, to bring awareness to teenage bullying as well as teenage violence."/>
    <n v="1500"/>
    <n v="0"/>
    <x v="2"/>
    <s v="US"/>
    <s v="USD"/>
    <n v="1438803999"/>
    <n v="1436211999"/>
    <b v="0"/>
    <n v="0"/>
    <b v="0"/>
    <s v="film &amp; video/drama"/>
    <n v="0"/>
    <s v="0 USD"/>
    <x v="0"/>
    <s v="drama"/>
    <x v="176"/>
    <x v="176"/>
  </r>
  <r>
    <n v="177"/>
    <s v="The Good Samaritan"/>
    <s v="I'm making a modern day version of the bible story &quot; The Good Samaritan&quot;"/>
    <n v="450"/>
    <n v="180"/>
    <x v="2"/>
    <s v="US"/>
    <s v="USD"/>
    <n v="1427155726"/>
    <n v="1425690526"/>
    <b v="0"/>
    <n v="7"/>
    <b v="0"/>
    <s v="film &amp; video/drama"/>
    <n v="0.4"/>
    <s v="26 USD"/>
    <x v="0"/>
    <s v="drama"/>
    <x v="177"/>
    <x v="177"/>
  </r>
  <r>
    <n v="178"/>
    <s v="El viaje de LucÃ­a"/>
    <s v="El viaje de LucÃ­a es un largometraje de ficciÃ³n con temÃ¡tica sobre el cÃ¡ncer infantil."/>
    <n v="500000"/>
    <n v="0"/>
    <x v="2"/>
    <s v="ES"/>
    <s v="EUR"/>
    <n v="1448582145"/>
    <n v="1445986545"/>
    <b v="0"/>
    <n v="0"/>
    <b v="0"/>
    <s v="film &amp; video/drama"/>
    <n v="0"/>
    <s v="0 EUR"/>
    <x v="0"/>
    <s v="drama"/>
    <x v="178"/>
    <x v="178"/>
  </r>
  <r>
    <n v="179"/>
    <s v="Sustain: A Film About Survival"/>
    <s v="A feature-length film about how three people survive in a diseased world."/>
    <n v="1000"/>
    <n v="200"/>
    <x v="2"/>
    <s v="US"/>
    <s v="USD"/>
    <n v="1457056555"/>
    <n v="1454464555"/>
    <b v="0"/>
    <n v="2"/>
    <b v="0"/>
    <s v="film &amp; video/drama"/>
    <n v="0.2"/>
    <s v="100 USD"/>
    <x v="0"/>
    <s v="drama"/>
    <x v="179"/>
    <x v="179"/>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s v="31 GBP"/>
    <x v="0"/>
    <s v="drama"/>
    <x v="180"/>
    <x v="18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s v="181 GBP"/>
    <x v="0"/>
    <s v="drama"/>
    <x v="181"/>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s v="0 USD"/>
    <x v="0"/>
    <s v="drama"/>
    <x v="182"/>
    <x v="182"/>
  </r>
  <r>
    <n v="183"/>
    <s v="Three Little Words"/>
    <s v="Don't kill me until I meet my Dad"/>
    <n v="12500"/>
    <n v="4482"/>
    <x v="2"/>
    <s v="GB"/>
    <s v="GBP"/>
    <n v="1417033610"/>
    <n v="1414438010"/>
    <b v="0"/>
    <n v="12"/>
    <b v="0"/>
    <s v="film &amp; video/drama"/>
    <n v="0.35855999999999999"/>
    <s v="374 GBP"/>
    <x v="0"/>
    <s v="drama"/>
    <x v="183"/>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s v="26 CAD"/>
    <x v="0"/>
    <s v="drama"/>
    <x v="184"/>
    <x v="184"/>
  </r>
  <r>
    <n v="185"/>
    <s v="BLANK Short Movie"/>
    <s v="Love has no boundaries!"/>
    <n v="40000"/>
    <n v="2200"/>
    <x v="2"/>
    <s v="NO"/>
    <s v="NOK"/>
    <n v="1471557139"/>
    <n v="1468965139"/>
    <b v="0"/>
    <n v="10"/>
    <b v="0"/>
    <s v="film &amp; video/drama"/>
    <n v="5.5E-2"/>
    <s v="220 NOK"/>
    <x v="0"/>
    <s v="drama"/>
    <x v="185"/>
    <x v="185"/>
  </r>
  <r>
    <n v="186"/>
    <s v="Feature Film: The Wolfes"/>
    <s v="My film is about a boy who discovers the truth about his fathers dissapearance through the dark secrets of his mothers past."/>
    <n v="5000"/>
    <n v="0"/>
    <x v="2"/>
    <s v="US"/>
    <s v="USD"/>
    <n v="1488571200"/>
    <n v="1485977434"/>
    <b v="0"/>
    <n v="0"/>
    <b v="0"/>
    <s v="film &amp; video/drama"/>
    <n v="0"/>
    <s v="0 USD"/>
    <x v="0"/>
    <s v="drama"/>
    <x v="186"/>
    <x v="186"/>
  </r>
  <r>
    <n v="187"/>
    <s v="The Imbalanced Heart of a Symmetric Mind (film)"/>
    <s v="A young man suffering from a severe case of OCD embarks on a road trip to find peace of mind."/>
    <n v="5000"/>
    <n v="800"/>
    <x v="2"/>
    <s v="US"/>
    <s v="USD"/>
    <n v="1437461940"/>
    <n v="1435383457"/>
    <b v="0"/>
    <n v="5"/>
    <b v="0"/>
    <s v="film &amp; video/drama"/>
    <n v="0.16"/>
    <s v="160 USD"/>
    <x v="0"/>
    <s v="drama"/>
    <x v="187"/>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s v="0 USD"/>
    <x v="0"/>
    <s v="drama"/>
    <x v="188"/>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s v="69 USD"/>
    <x v="0"/>
    <s v="drama"/>
    <x v="189"/>
    <x v="189"/>
  </r>
  <r>
    <n v="190"/>
    <s v="REGIONRAT, the movie"/>
    <s v="Because hope can be a 4 letter word"/>
    <n v="12000"/>
    <n v="50"/>
    <x v="2"/>
    <s v="US"/>
    <s v="USD"/>
    <n v="1466091446"/>
    <n v="1465227446"/>
    <b v="0"/>
    <n v="1"/>
    <b v="0"/>
    <s v="film &amp; video/drama"/>
    <n v="4.1666666666666666E-3"/>
    <s v="50 USD"/>
    <x v="0"/>
    <s v="drama"/>
    <x v="190"/>
    <x v="190"/>
  </r>
  <r>
    <n v="191"/>
    <s v="Trillion: Feature Film"/>
    <s v="A young boy passionate about Astronomy and Chemistry tracks down an astroid that scientists said would never hit earth."/>
    <n v="5000"/>
    <n v="250"/>
    <x v="2"/>
    <s v="AU"/>
    <s v="AUD"/>
    <n v="1443782138"/>
    <n v="1440326138"/>
    <b v="0"/>
    <n v="3"/>
    <b v="0"/>
    <s v="film &amp; video/drama"/>
    <n v="0.05"/>
    <s v="83 AUD"/>
    <x v="0"/>
    <s v="drama"/>
    <x v="191"/>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s v="6 USD"/>
    <x v="0"/>
    <s v="drama"/>
    <x v="19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s v="0 GBP"/>
    <x v="0"/>
    <s v="drama"/>
    <x v="193"/>
    <x v="193"/>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s v="1 GBP"/>
    <x v="0"/>
    <s v="drama"/>
    <x v="194"/>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s v="0 USD"/>
    <x v="0"/>
    <s v="drama"/>
    <x v="195"/>
    <x v="195"/>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s v="77 GBP"/>
    <x v="0"/>
    <s v="drama"/>
    <x v="196"/>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s v="33 GBP"/>
    <x v="0"/>
    <s v="drama"/>
    <x v="197"/>
    <x v="197"/>
  </r>
  <r>
    <n v="198"/>
    <s v="Nine Lives"/>
    <s v="Nine Lives is a story of one woman's survival of EIGHT near deaths and her love for one man as an influence to fight for the NINTH."/>
    <n v="25000"/>
    <n v="279"/>
    <x v="2"/>
    <s v="US"/>
    <s v="USD"/>
    <n v="1412500322"/>
    <n v="1409908322"/>
    <b v="0"/>
    <n v="6"/>
    <b v="0"/>
    <s v="film &amp; video/drama"/>
    <n v="1.116E-2"/>
    <s v="47 USD"/>
    <x v="0"/>
    <s v="drama"/>
    <x v="198"/>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s v="0 USD"/>
    <x v="0"/>
    <s v="drama"/>
    <x v="199"/>
    <x v="199"/>
  </r>
  <r>
    <n v="200"/>
    <s v="The Crossing Shore"/>
    <s v="A film dedicated to an AAF Pilot's struggle to survive behind enemy lines during WWII."/>
    <n v="6000"/>
    <n v="1571.55"/>
    <x v="2"/>
    <s v="US"/>
    <s v="USD"/>
    <n v="1410746403"/>
    <n v="1408154403"/>
    <b v="0"/>
    <n v="18"/>
    <b v="0"/>
    <s v="film &amp; video/drama"/>
    <n v="0.26192500000000002"/>
    <s v="87 USD"/>
    <x v="0"/>
    <s v="drama"/>
    <x v="200"/>
    <x v="20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s v="54 USD"/>
    <x v="0"/>
    <s v="drama"/>
    <x v="201"/>
    <x v="201"/>
  </r>
  <r>
    <n v="202"/>
    <s v="Modern Gangsters"/>
    <s v="new web series created by jonney terry"/>
    <n v="6000"/>
    <n v="0"/>
    <x v="2"/>
    <s v="US"/>
    <s v="USD"/>
    <n v="1444337940"/>
    <n v="1441750564"/>
    <b v="0"/>
    <n v="0"/>
    <b v="0"/>
    <s v="film &amp; video/drama"/>
    <n v="0"/>
    <s v="0 USD"/>
    <x v="0"/>
    <s v="drama"/>
    <x v="202"/>
    <x v="202"/>
  </r>
  <r>
    <n v="203"/>
    <s v="TheM"/>
    <s v="We are aiming to make a Web Series based on Youth Culture and the misrepresentation of socially stereotyped people."/>
    <n v="2500"/>
    <n v="746"/>
    <x v="2"/>
    <s v="GB"/>
    <s v="GBP"/>
    <n v="1422562864"/>
    <n v="1417378864"/>
    <b v="0"/>
    <n v="8"/>
    <b v="0"/>
    <s v="film &amp; video/drama"/>
    <n v="0.2984"/>
    <s v="93 GBP"/>
    <x v="0"/>
    <s v="drama"/>
    <x v="203"/>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s v="118 AUD"/>
    <x v="0"/>
    <s v="drama"/>
    <x v="204"/>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s v="76 USD"/>
    <x v="0"/>
    <s v="drama"/>
    <x v="205"/>
    <x v="205"/>
  </r>
  <r>
    <n v="206"/>
    <s v="Blood Bond Movie Development"/>
    <s v="A love story featuring adoption,struggle,dysfunction,grace, healing, and restoration."/>
    <n v="12700"/>
    <n v="0"/>
    <x v="2"/>
    <s v="US"/>
    <s v="USD"/>
    <n v="1470441983"/>
    <n v="1468627583"/>
    <b v="0"/>
    <n v="0"/>
    <b v="0"/>
    <s v="film &amp; video/drama"/>
    <n v="0"/>
    <s v="0 USD"/>
    <x v="0"/>
    <s v="drama"/>
    <x v="206"/>
    <x v="206"/>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s v="164 CAD"/>
    <x v="0"/>
    <s v="drama"/>
    <x v="207"/>
    <x v="207"/>
  </r>
  <r>
    <n v="208"/>
    <s v="OLIVIA"/>
    <s v="A young woman's journey from Africa to Australia where she finds heaven on earth, love and tragedy. Within her tragedy she saves lives."/>
    <n v="50000"/>
    <n v="0"/>
    <x v="2"/>
    <s v="AU"/>
    <s v="AUD"/>
    <n v="1418719967"/>
    <n v="1416127967"/>
    <b v="0"/>
    <n v="0"/>
    <b v="0"/>
    <s v="film &amp; video/drama"/>
    <n v="0"/>
    <s v="0 AUD"/>
    <x v="0"/>
    <s v="drama"/>
    <x v="208"/>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s v="0 USD"/>
    <x v="0"/>
    <s v="drama"/>
    <x v="209"/>
    <x v="209"/>
  </r>
  <r>
    <n v="210"/>
    <s v="Like Son, Like Father"/>
    <s v="A tender short film about a young man who needs advice from  someone he had no intention of ever meeting, his biological father."/>
    <n v="12000"/>
    <n v="3030"/>
    <x v="2"/>
    <s v="US"/>
    <s v="USD"/>
    <n v="1443675600"/>
    <n v="1441157592"/>
    <b v="0"/>
    <n v="33"/>
    <b v="0"/>
    <s v="film &amp; video/drama"/>
    <n v="0.2525"/>
    <s v="92 USD"/>
    <x v="0"/>
    <s v="drama"/>
    <x v="21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s v="186 USD"/>
    <x v="0"/>
    <s v="drama"/>
    <x v="211"/>
    <x v="211"/>
  </r>
  <r>
    <n v="212"/>
    <s v="The Ecstasy of Vengeance - Feature Length Film"/>
    <s v="This film is a fictional crime drama following the events of a heist that ended in bloodshed."/>
    <n v="6300"/>
    <n v="1"/>
    <x v="2"/>
    <s v="US"/>
    <s v="USD"/>
    <n v="1460837320"/>
    <n v="1455656920"/>
    <b v="0"/>
    <n v="1"/>
    <b v="0"/>
    <s v="film &amp; video/drama"/>
    <n v="1.5873015873015873E-4"/>
    <s v="1 USD"/>
    <x v="0"/>
    <s v="drama"/>
    <x v="212"/>
    <x v="212"/>
  </r>
  <r>
    <n v="213"/>
    <s v="Hart Blvd. A feature film by Andrew Greve"/>
    <s v="A family dramedy about a grandfather  and grandson who are both on their path to redemption."/>
    <n v="50000"/>
    <n v="20"/>
    <x v="2"/>
    <s v="US"/>
    <s v="USD"/>
    <n v="1439734001"/>
    <n v="1437142547"/>
    <b v="0"/>
    <n v="1"/>
    <b v="0"/>
    <s v="film &amp; video/drama"/>
    <n v="4.0000000000000002E-4"/>
    <s v="20 USD"/>
    <x v="0"/>
    <s v="drama"/>
    <x v="213"/>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s v="1 USD"/>
    <x v="0"/>
    <s v="drama"/>
    <x v="214"/>
    <x v="214"/>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s v="10 GBP"/>
    <x v="0"/>
    <s v="drama"/>
    <x v="215"/>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s v="332 USD"/>
    <x v="0"/>
    <s v="drama"/>
    <x v="216"/>
    <x v="216"/>
  </r>
  <r>
    <n v="217"/>
    <s v="Bitch"/>
    <s v="A roadmovie by paw"/>
    <n v="100000"/>
    <n v="11943"/>
    <x v="2"/>
    <s v="SE"/>
    <s v="SEK"/>
    <n v="1419780149"/>
    <n v="1417101749"/>
    <b v="0"/>
    <n v="38"/>
    <b v="0"/>
    <s v="film &amp; video/drama"/>
    <n v="0.11942999999999999"/>
    <s v="314 SEK"/>
    <x v="0"/>
    <s v="drama"/>
    <x v="217"/>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s v="100 USD"/>
    <x v="0"/>
    <s v="drama"/>
    <x v="218"/>
    <x v="218"/>
  </r>
  <r>
    <n v="219"/>
    <s v="True Colors"/>
    <s v="An hour-long pilot about a group of suburban LGBT teens coming of age in the early 90's."/>
    <n v="50000"/>
    <n v="8815"/>
    <x v="2"/>
    <s v="US"/>
    <s v="USD"/>
    <n v="1459493940"/>
    <n v="1456732225"/>
    <b v="0"/>
    <n v="76"/>
    <b v="0"/>
    <s v="film &amp; video/drama"/>
    <n v="0.17630000000000001"/>
    <s v="116 USD"/>
    <x v="0"/>
    <s v="drama"/>
    <x v="219"/>
    <x v="219"/>
  </r>
  <r>
    <n v="220"/>
    <s v="LA VIE"/>
    <s v="A Freelancer abandons everything to chase after his dream of being &quot;great&quot; escape to Bangkok and return to his home-world."/>
    <n v="50000"/>
    <n v="360"/>
    <x v="2"/>
    <s v="US"/>
    <s v="USD"/>
    <n v="1440101160"/>
    <n v="1436542030"/>
    <b v="0"/>
    <n v="3"/>
    <b v="0"/>
    <s v="film &amp; video/drama"/>
    <n v="7.1999999999999998E-3"/>
    <s v="120 USD"/>
    <x v="0"/>
    <s v="drama"/>
    <x v="220"/>
    <x v="220"/>
  </r>
  <r>
    <n v="221"/>
    <s v="Archetypes"/>
    <s v="Film about Schizophrenia with Surreal Twists!"/>
    <n v="50000"/>
    <n v="0"/>
    <x v="2"/>
    <s v="US"/>
    <s v="USD"/>
    <n v="1427569564"/>
    <n v="1422389164"/>
    <b v="0"/>
    <n v="0"/>
    <b v="0"/>
    <s v="film &amp; video/drama"/>
    <n v="0"/>
    <s v="0 USD"/>
    <x v="0"/>
    <s v="drama"/>
    <x v="221"/>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s v="65 USD"/>
    <x v="0"/>
    <s v="drama"/>
    <x v="222"/>
    <x v="222"/>
  </r>
  <r>
    <n v="223"/>
    <s v="The Pass"/>
    <s v="An old man, a U.S Marine Corps veteran remembers his combat experience in the battle of Toktong Pass 1950, during the Korean War."/>
    <n v="1500000"/>
    <n v="0"/>
    <x v="2"/>
    <s v="US"/>
    <s v="USD"/>
    <n v="1463879100"/>
    <n v="1461287350"/>
    <b v="0"/>
    <n v="0"/>
    <b v="0"/>
    <s v="film &amp; video/drama"/>
    <n v="0"/>
    <s v="0 USD"/>
    <x v="0"/>
    <s v="drama"/>
    <x v="223"/>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s v="0 AUD"/>
    <x v="0"/>
    <s v="drama"/>
    <x v="224"/>
    <x v="224"/>
  </r>
  <r>
    <n v="225"/>
    <s v="Backpage Shawty"/>
    <s v="I'm creating a &quot;Lifetime&quot; type drama film about a girl who uses backpage for money, but trying to turn her life around."/>
    <n v="200"/>
    <n v="0"/>
    <x v="2"/>
    <s v="US"/>
    <s v="USD"/>
    <n v="1460153054"/>
    <n v="1457564654"/>
    <b v="0"/>
    <n v="0"/>
    <b v="0"/>
    <s v="film &amp; video/drama"/>
    <n v="0"/>
    <s v="0 USD"/>
    <x v="0"/>
    <s v="drama"/>
    <x v="225"/>
    <x v="225"/>
  </r>
  <r>
    <n v="226"/>
    <s v="MAGGIE Film"/>
    <s v="A TRUE STORY OF DOMESTIC VILOLENCE THAT SEEKS TO OFFER THE VIEWER OUTLEST OF SUPPORT."/>
    <n v="29000"/>
    <n v="250"/>
    <x v="2"/>
    <s v="GB"/>
    <s v="GBP"/>
    <n v="1433064540"/>
    <n v="1428854344"/>
    <b v="0"/>
    <n v="2"/>
    <b v="0"/>
    <s v="film &amp; video/drama"/>
    <n v="8.6206896551724137E-3"/>
    <s v="125 GBP"/>
    <x v="0"/>
    <s v="drama"/>
    <x v="226"/>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s v="0 USD"/>
    <x v="0"/>
    <s v="drama"/>
    <x v="227"/>
    <x v="227"/>
  </r>
  <r>
    <n v="228"/>
    <s v="Facets of a Geek life"/>
    <s v="I am making a film from one one of my books called facets of a Geek life."/>
    <n v="8000"/>
    <n v="0"/>
    <x v="2"/>
    <s v="GB"/>
    <s v="GBP"/>
    <n v="1433176105"/>
    <n v="1427992105"/>
    <b v="0"/>
    <n v="0"/>
    <b v="0"/>
    <s v="film &amp; video/drama"/>
    <n v="0"/>
    <s v="0 GBP"/>
    <x v="0"/>
    <s v="drama"/>
    <x v="228"/>
    <x v="228"/>
  </r>
  <r>
    <n v="229"/>
    <s v="The Perfect Plan"/>
    <s v="I teenage girl that wants to go around the system. She does all she can to cheat and finds herself in a bad position when she messesup"/>
    <n v="3000"/>
    <n v="0"/>
    <x v="2"/>
    <s v="DE"/>
    <s v="EUR"/>
    <n v="1455402297"/>
    <n v="1452810297"/>
    <b v="0"/>
    <n v="0"/>
    <b v="0"/>
    <s v="film &amp; video/drama"/>
    <n v="0"/>
    <s v="0 EUR"/>
    <x v="0"/>
    <s v="drama"/>
    <x v="229"/>
    <x v="229"/>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s v="30 USD"/>
    <x v="0"/>
    <s v="drama"/>
    <x v="230"/>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s v="0 USD"/>
    <x v="0"/>
    <s v="drama"/>
    <x v="231"/>
    <x v="231"/>
  </r>
  <r>
    <n v="232"/>
    <s v="#noblurredlines"/>
    <s v="A high-impact, high-quality resource to address, for young people and youth-related professionals, the issue of sexual consent."/>
    <n v="4000"/>
    <n v="110"/>
    <x v="2"/>
    <s v="GB"/>
    <s v="GBP"/>
    <n v="1425066546"/>
    <n v="1422474546"/>
    <b v="0"/>
    <n v="7"/>
    <b v="0"/>
    <s v="film &amp; video/drama"/>
    <n v="2.75E-2"/>
    <s v="16 GBP"/>
    <x v="0"/>
    <s v="drama"/>
    <x v="232"/>
    <x v="232"/>
  </r>
  <r>
    <n v="233"/>
    <s v="Area 4 - The Film"/>
    <s v="â€œArea 4â€ revolves around Frank Hammond, a counselor at a high school, who discovers the scandals that took place."/>
    <n v="350000"/>
    <n v="0"/>
    <x v="2"/>
    <s v="US"/>
    <s v="USD"/>
    <n v="1475185972"/>
    <n v="1472593972"/>
    <b v="0"/>
    <n v="0"/>
    <b v="0"/>
    <s v="film &amp; video/drama"/>
    <n v="0"/>
    <s v="0 USD"/>
    <x v="0"/>
    <s v="drama"/>
    <x v="233"/>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s v="80 USD"/>
    <x v="0"/>
    <s v="drama"/>
    <x v="234"/>
    <x v="234"/>
  </r>
  <r>
    <n v="235"/>
    <s v="Film about help homeless child to live a better life."/>
    <s v="Taking people on a deep emotional trip with a story about sometimes those who have less, give more."/>
    <n v="10000"/>
    <n v="0"/>
    <x v="2"/>
    <s v="US"/>
    <s v="USD"/>
    <n v="1436478497"/>
    <n v="1433886497"/>
    <b v="0"/>
    <n v="0"/>
    <b v="0"/>
    <s v="film &amp; video/drama"/>
    <n v="0"/>
    <s v="0 USD"/>
    <x v="0"/>
    <s v="drama"/>
    <x v="235"/>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s v="0 USD"/>
    <x v="0"/>
    <s v="drama"/>
    <x v="236"/>
    <x v="236"/>
  </r>
  <r>
    <n v="237"/>
    <s v="Making The Choice"/>
    <s v="Making The Choice is a christian short film series."/>
    <n v="15000"/>
    <n v="50"/>
    <x v="2"/>
    <s v="US"/>
    <s v="USD"/>
    <n v="1457445069"/>
    <n v="1452261069"/>
    <b v="0"/>
    <n v="1"/>
    <b v="0"/>
    <s v="film &amp; video/drama"/>
    <n v="3.3333333333333335E-3"/>
    <s v="50 USD"/>
    <x v="0"/>
    <s v="drama"/>
    <x v="237"/>
    <x v="237"/>
  </r>
  <r>
    <n v="238"/>
    <s v="Within The Threshold"/>
    <s v="A film to stop society from judging others and get along. Life is not about discrimination! Donate for this Thrilling Drama Series!!!!"/>
    <n v="26000"/>
    <n v="0"/>
    <x v="2"/>
    <s v="US"/>
    <s v="USD"/>
    <n v="1483088400"/>
    <n v="1481324760"/>
    <b v="0"/>
    <n v="0"/>
    <b v="0"/>
    <s v="film &amp; video/drama"/>
    <n v="0"/>
    <s v="0 USD"/>
    <x v="0"/>
    <s v="drama"/>
    <x v="238"/>
    <x v="238"/>
  </r>
  <r>
    <n v="239"/>
    <s v="Filthy - Short Film"/>
    <s v="Lovers Clint and Eli convey their conflicting perspectives of guilt and remorse while in the desolate Australian bush."/>
    <n v="1000"/>
    <n v="250"/>
    <x v="2"/>
    <s v="AU"/>
    <s v="AUD"/>
    <n v="1446984000"/>
    <n v="1445308730"/>
    <b v="0"/>
    <n v="5"/>
    <b v="0"/>
    <s v="film &amp; video/drama"/>
    <n v="0.25"/>
    <s v="50 AUD"/>
    <x v="0"/>
    <s v="drama"/>
    <x v="239"/>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s v="118 USD"/>
    <x v="0"/>
    <s v="documentary"/>
    <x v="240"/>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s v="109 USD"/>
    <x v="0"/>
    <s v="documentary"/>
    <x v="241"/>
    <x v="241"/>
  </r>
  <r>
    <n v="242"/>
    <s v="Hardwater"/>
    <s v="An unprecedented feature-length documentary film about Maine's tribal, oft-misunderstood ice fishing sub-culture."/>
    <n v="13000"/>
    <n v="14750"/>
    <x v="0"/>
    <s v="US"/>
    <s v="USD"/>
    <n v="1324381790"/>
    <n v="1321357790"/>
    <b v="1"/>
    <n v="202"/>
    <b v="1"/>
    <s v="film &amp; video/documentary"/>
    <n v="1.1346153846153846"/>
    <s v="73 USD"/>
    <x v="0"/>
    <s v="documentary"/>
    <x v="242"/>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s v="78 USD"/>
    <x v="0"/>
    <s v="documentary"/>
    <x v="243"/>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s v="47 USD"/>
    <x v="0"/>
    <s v="documentary"/>
    <x v="244"/>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s v="54 USD"/>
    <x v="0"/>
    <s v="documentary"/>
    <x v="245"/>
    <x v="24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s v="68 USD"/>
    <x v="0"/>
    <s v="documentary"/>
    <x v="246"/>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s v="108 USD"/>
    <x v="0"/>
    <s v="documentary"/>
    <x v="247"/>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s v="590 USD"/>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s v="48 USD"/>
    <x v="0"/>
    <s v="documentary"/>
    <x v="249"/>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s v="72 USD"/>
    <x v="0"/>
    <s v="documentary"/>
    <x v="250"/>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s v="57 USD"/>
    <x v="0"/>
    <s v="documentary"/>
    <x v="251"/>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s v="85 USD"/>
    <x v="0"/>
    <s v="documentary"/>
    <x v="252"/>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s v="216 USD"/>
    <x v="0"/>
    <s v="documentary"/>
    <x v="253"/>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s v="89 USD"/>
    <x v="0"/>
    <s v="documentary"/>
    <x v="254"/>
    <x v="254"/>
  </r>
  <r>
    <n v="255"/>
    <s v="xoxosms: a documentary about love in the 21st century"/>
    <s v="xoxosms is a documentary about first love, long distance and Skype."/>
    <n v="8000"/>
    <n v="8538.66"/>
    <x v="0"/>
    <s v="US"/>
    <s v="USD"/>
    <n v="1300275482"/>
    <n v="1297687082"/>
    <b v="1"/>
    <n v="188"/>
    <b v="1"/>
    <s v="film &amp; video/documentary"/>
    <n v="1.0673325"/>
    <s v="45 USD"/>
    <x v="0"/>
    <s v="documentary"/>
    <x v="255"/>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s v="66 USD"/>
    <x v="0"/>
    <s v="documentary"/>
    <x v="256"/>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s v="67 USD"/>
    <x v="0"/>
    <s v="documentary"/>
    <x v="257"/>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s v="83 USD"/>
    <x v="0"/>
    <s v="documentary"/>
    <x v="258"/>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s v="105 USD"/>
    <x v="0"/>
    <s v="documentary"/>
    <x v="25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s v="121 USD"/>
    <x v="0"/>
    <s v="documentary"/>
    <x v="260"/>
    <x v="260"/>
  </r>
  <r>
    <n v="261"/>
    <s v="Empires: The Film"/>
    <s v="Empires explores the impact of networks on histories and philosophies of political thought."/>
    <n v="20000"/>
    <n v="21480"/>
    <x v="0"/>
    <s v="US"/>
    <s v="USD"/>
    <n v="1339080900"/>
    <n v="1334783704"/>
    <b v="1"/>
    <n v="220"/>
    <b v="1"/>
    <s v="film &amp; video/documentary"/>
    <n v="1.0740000000000001"/>
    <s v="98 USD"/>
    <x v="0"/>
    <s v="documentary"/>
    <x v="261"/>
    <x v="261"/>
  </r>
  <r>
    <n v="262"/>
    <s v="The Last Cosmonaut"/>
    <s v="He can never die. He will live forever. He is the last cosmonaut, and this is his story."/>
    <n v="2500"/>
    <n v="6000"/>
    <x v="0"/>
    <s v="US"/>
    <s v="USD"/>
    <n v="1298699828"/>
    <n v="1294811828"/>
    <b v="1"/>
    <n v="145"/>
    <b v="1"/>
    <s v="film &amp; video/documentary"/>
    <n v="2.4"/>
    <s v="41 USD"/>
    <x v="0"/>
    <s v="documentary"/>
    <x v="262"/>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s v="31 USD"/>
    <x v="0"/>
    <s v="documentary"/>
    <x v="263"/>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s v="65 USD"/>
    <x v="0"/>
    <s v="documentary"/>
    <x v="264"/>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s v="96 USD"/>
    <x v="0"/>
    <s v="documentary"/>
    <x v="265"/>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s v="40 USD"/>
    <x v="0"/>
    <s v="documentary"/>
    <x v="266"/>
    <x v="266"/>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s v="79 GBP"/>
    <x v="0"/>
    <s v="documentary"/>
    <x v="267"/>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s v="50 USD"/>
    <x v="0"/>
    <s v="documentary"/>
    <x v="26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s v="92 AUD"/>
    <x v="0"/>
    <s v="documentary"/>
    <x v="269"/>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s v="58 USD"/>
    <x v="0"/>
    <s v="documentary"/>
    <x v="27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s v="109 USD"/>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s v="82 USD"/>
    <x v="0"/>
    <s v="documentary"/>
    <x v="272"/>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s v="46 USD"/>
    <x v="0"/>
    <s v="documentary"/>
    <x v="273"/>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s v="55 USD"/>
    <x v="0"/>
    <s v="documentary"/>
    <x v="274"/>
    <x v="274"/>
  </r>
  <r>
    <n v="275"/>
    <s v="Finding the Funk"/>
    <s v="A journey through the origins and influence of funk music from James Brown to D'Angelo we are FINDING THE FUNK!"/>
    <n v="20000"/>
    <n v="21679"/>
    <x v="0"/>
    <s v="US"/>
    <s v="USD"/>
    <n v="1352511966"/>
    <n v="1349916366"/>
    <b v="1"/>
    <n v="332"/>
    <b v="1"/>
    <s v="film &amp; video/documentary"/>
    <n v="1.08395"/>
    <s v="65 USD"/>
    <x v="0"/>
    <s v="documentary"/>
    <x v="275"/>
    <x v="275"/>
  </r>
  <r>
    <n v="276"/>
    <s v="Abalimi"/>
    <s v="A film about Xhosa women in townships of South Africa micro-farming to fight extreme poverty, gain health, and create food security."/>
    <n v="4000"/>
    <n v="5904"/>
    <x v="0"/>
    <s v="US"/>
    <s v="USD"/>
    <n v="1335574674"/>
    <n v="1330394274"/>
    <b v="1"/>
    <n v="62"/>
    <b v="1"/>
    <s v="film &amp; video/documentary"/>
    <n v="1.476"/>
    <s v="95 USD"/>
    <x v="0"/>
    <s v="documentary"/>
    <x v="276"/>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s v="75 USD"/>
    <x v="0"/>
    <s v="documentary"/>
    <x v="277"/>
    <x v="277"/>
  </r>
  <r>
    <n v="278"/>
    <s v="The Babushkas of Chernobyl"/>
    <s v="An unlikely story of spirit, defiance and beauty from the most contaminated place on Earth"/>
    <n v="27000"/>
    <n v="40594"/>
    <x v="0"/>
    <s v="US"/>
    <s v="USD"/>
    <n v="1350003539"/>
    <n v="1347411539"/>
    <b v="1"/>
    <n v="415"/>
    <b v="1"/>
    <s v="film &amp; video/documentary"/>
    <n v="1.5034814814814814"/>
    <s v="98 USD"/>
    <x v="0"/>
    <s v="documentary"/>
    <x v="278"/>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s v="88 USD"/>
    <x v="0"/>
    <s v="documentary"/>
    <x v="279"/>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s v="55 USD"/>
    <x v="0"/>
    <s v="documentary"/>
    <x v="280"/>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s v="84 USD"/>
    <x v="0"/>
    <s v="documentary"/>
    <x v="281"/>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s v="254 USD"/>
    <x v="0"/>
    <s v="documentary"/>
    <x v="282"/>
    <x v="282"/>
  </r>
  <r>
    <n v="283"/>
    <s v="SOLE SURVIVOR"/>
    <s v="What is the impact of survivorship on the human condition?"/>
    <n v="18000"/>
    <n v="20569.05"/>
    <x v="0"/>
    <s v="US"/>
    <s v="USD"/>
    <n v="1306904340"/>
    <n v="1305219744"/>
    <b v="1"/>
    <n v="202"/>
    <b v="1"/>
    <s v="film &amp; video/documentary"/>
    <n v="1.142725"/>
    <s v="102 USD"/>
    <x v="0"/>
    <s v="documentary"/>
    <x v="283"/>
    <x v="283"/>
  </r>
  <r>
    <n v="284"/>
    <s v="Wisconsin Rising"/>
    <s v="A film documenting WI Gov.Scott Walker's attack on working families and how it is reanimating the American labor movement."/>
    <n v="40000"/>
    <n v="41850.46"/>
    <x v="0"/>
    <s v="US"/>
    <s v="USD"/>
    <n v="1327167780"/>
    <n v="1325007780"/>
    <b v="1"/>
    <n v="760"/>
    <b v="1"/>
    <s v="film &amp; video/documentary"/>
    <n v="1.0462615"/>
    <s v="55 USD"/>
    <x v="0"/>
    <s v="documentary"/>
    <x v="284"/>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s v="57 USD"/>
    <x v="0"/>
    <s v="documentary"/>
    <x v="285"/>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s v="121 USD"/>
    <x v="0"/>
    <s v="documentary"/>
    <x v="286"/>
    <x v="286"/>
  </r>
  <r>
    <n v="287"/>
    <s v="In Country: A Documentary Film (POSTPRODUCTION)"/>
    <s v="War is hell. Why would anyone want to spend their weekends there?"/>
    <n v="15000"/>
    <n v="26445"/>
    <x v="0"/>
    <s v="US"/>
    <s v="USD"/>
    <n v="1351828800"/>
    <n v="1349160018"/>
    <b v="1"/>
    <n v="290"/>
    <b v="1"/>
    <s v="film &amp; video/documentary"/>
    <n v="1.7629999999999999"/>
    <s v="91 USD"/>
    <x v="0"/>
    <s v="documentary"/>
    <x v="287"/>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s v="115 USD"/>
    <x v="0"/>
    <s v="documentary"/>
    <x v="288"/>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s v="68 GBP"/>
    <x v="0"/>
    <s v="documentary"/>
    <x v="289"/>
    <x v="28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s v="29 USD"/>
    <x v="0"/>
    <s v="documentary"/>
    <x v="29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s v="47 USD"/>
    <x v="0"/>
    <s v="documentary"/>
    <x v="291"/>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s v="154 USD"/>
    <x v="0"/>
    <s v="documentary"/>
    <x v="292"/>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s v="201 USD"/>
    <x v="0"/>
    <s v="documentary"/>
    <x v="293"/>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s v="100 USD"/>
    <x v="0"/>
    <s v="documentary"/>
    <x v="294"/>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s v="100 USD"/>
    <x v="0"/>
    <s v="documentary"/>
    <x v="295"/>
    <x v="295"/>
  </r>
  <r>
    <n v="296"/>
    <s v="Bel Borba Is Here!"/>
    <s v="Bel Borba is Here is a feature film about the most inspiring Brazilian artist you've never heard of... until now."/>
    <n v="25000"/>
    <n v="29681.55"/>
    <x v="0"/>
    <s v="US"/>
    <s v="USD"/>
    <n v="1347017083"/>
    <n v="1344857083"/>
    <b v="1"/>
    <n v="129"/>
    <b v="1"/>
    <s v="film &amp; video/documentary"/>
    <n v="1.187262"/>
    <s v="230 USD"/>
    <x v="0"/>
    <s v="documentary"/>
    <x v="296"/>
    <x v="296"/>
  </r>
  <r>
    <n v="297"/>
    <s v="Who Owns Yoga?"/>
    <s v="Who Owns Yoga? is a feature length documentary film that explores the changing nature of yoga in the modern world."/>
    <n v="20000"/>
    <n v="20128"/>
    <x v="0"/>
    <s v="US"/>
    <s v="USD"/>
    <n v="1430452740"/>
    <n v="1427390901"/>
    <b v="1"/>
    <n v="142"/>
    <b v="1"/>
    <s v="film &amp; video/documentary"/>
    <n v="1.0064"/>
    <s v="142 USD"/>
    <x v="0"/>
    <s v="documentary"/>
    <x v="297"/>
    <x v="297"/>
  </r>
  <r>
    <n v="298"/>
    <s v="DisHonesty - A Documentary Feature Film"/>
    <s v="The truth is, we all lie - and by &quot;we,&quot; we mean everyone!"/>
    <n v="126000"/>
    <n v="137254.84"/>
    <x v="0"/>
    <s v="US"/>
    <s v="USD"/>
    <n v="1399669200"/>
    <n v="1394536048"/>
    <b v="1"/>
    <n v="2436"/>
    <b v="1"/>
    <s v="film &amp; video/documentary"/>
    <n v="1.089324126984127"/>
    <s v="56 USD"/>
    <x v="0"/>
    <s v="documentary"/>
    <x v="298"/>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s v="73 USD"/>
    <x v="0"/>
    <s v="documentary"/>
    <x v="299"/>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s v="85 USD"/>
    <x v="0"/>
    <s v="documentary"/>
    <x v="300"/>
    <x v="300"/>
  </r>
  <r>
    <n v="301"/>
    <s v="WORLD FAIR"/>
    <s v="A film about personal memory, amateur cinematography, and visions of the future at the 1939 New York World's Fair."/>
    <n v="13000"/>
    <n v="15435.55"/>
    <x v="0"/>
    <s v="US"/>
    <s v="USD"/>
    <n v="1363711335"/>
    <n v="1360258935"/>
    <b v="1"/>
    <n v="251"/>
    <b v="1"/>
    <s v="film &amp; video/documentary"/>
    <n v="1.1873499999999999"/>
    <s v="61 USD"/>
    <x v="0"/>
    <s v="documentary"/>
    <x v="301"/>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s v="93 USD"/>
    <x v="0"/>
    <s v="documentary"/>
    <x v="302"/>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s v="50 USD"/>
    <x v="0"/>
    <s v="documentary"/>
    <x v="303"/>
    <x v="303"/>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s v="106 USD"/>
    <x v="0"/>
    <s v="documentary"/>
    <x v="304"/>
    <x v="304"/>
  </r>
  <r>
    <n v="305"/>
    <s v="My Friend Mott-ly"/>
    <s v="A documentary that I am making about the difficult, but inspiring, life of a late friend of mine."/>
    <n v="7500"/>
    <n v="9775"/>
    <x v="0"/>
    <s v="US"/>
    <s v="USD"/>
    <n v="1331392049"/>
    <n v="1328800049"/>
    <b v="1"/>
    <n v="189"/>
    <b v="1"/>
    <s v="film &amp; video/documentary"/>
    <n v="1.3033333333333332"/>
    <s v="52 USD"/>
    <x v="0"/>
    <s v="documentary"/>
    <x v="305"/>
    <x v="305"/>
  </r>
  <r>
    <n v="306"/>
    <s v="Escape/Artist: The Jason Escape Documentary"/>
    <s v="A feature-length documentary on the life of Boston escape artist Jason Escape."/>
    <n v="1000"/>
    <n v="2929"/>
    <x v="0"/>
    <s v="US"/>
    <s v="USD"/>
    <n v="1363806333"/>
    <n v="1362081933"/>
    <b v="1"/>
    <n v="80"/>
    <b v="1"/>
    <s v="film &amp; video/documentary"/>
    <n v="2.9289999999999998"/>
    <s v="37 USD"/>
    <x v="0"/>
    <s v="documentary"/>
    <x v="306"/>
    <x v="306"/>
  </r>
  <r>
    <n v="307"/>
    <s v="Grammar Revolution"/>
    <s v="Why is grammar important?"/>
    <n v="22000"/>
    <n v="24490"/>
    <x v="0"/>
    <s v="US"/>
    <s v="USD"/>
    <n v="1360276801"/>
    <n v="1357684801"/>
    <b v="1"/>
    <n v="576"/>
    <b v="1"/>
    <s v="film &amp; video/documentary"/>
    <n v="1.1131818181818183"/>
    <s v="43 USD"/>
    <x v="0"/>
    <s v="documentary"/>
    <x v="307"/>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s v="63 USD"/>
    <x v="0"/>
    <s v="documentary"/>
    <x v="308"/>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s v="90 USD"/>
    <x v="0"/>
    <s v="documentary"/>
    <x v="309"/>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s v="29 USD"/>
    <x v="0"/>
    <s v="documentary"/>
    <x v="31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s v="139 USD"/>
    <x v="0"/>
    <s v="documentary"/>
    <x v="311"/>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s v="61 USD"/>
    <x v="0"/>
    <s v="documentary"/>
    <x v="31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s v="80 USD"/>
    <x v="0"/>
    <s v="documentary"/>
    <x v="313"/>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s v="32 USD"/>
    <x v="0"/>
    <s v="documentary"/>
    <x v="314"/>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s v="201 USD"/>
    <x v="0"/>
    <s v="documentary"/>
    <x v="315"/>
    <x v="31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s v="108 CAD"/>
    <x v="0"/>
    <s v="documentary"/>
    <x v="316"/>
    <x v="31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s v="96 USD"/>
    <x v="0"/>
    <s v="documentary"/>
    <x v="317"/>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s v="50 USD"/>
    <x v="0"/>
    <s v="documentary"/>
    <x v="318"/>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s v="110 USD"/>
    <x v="0"/>
    <s v="documentary"/>
    <x v="319"/>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s v="135 GBP"/>
    <x v="0"/>
    <s v="documentary"/>
    <x v="320"/>
    <x v="320"/>
  </r>
  <r>
    <n v="321"/>
    <s v="An Impossible Project"/>
    <s v="The more digital the world, the more analog our dreams._x000a_A feature documentary shot on 35mm film."/>
    <n v="35000"/>
    <n v="35932"/>
    <x v="0"/>
    <s v="DE"/>
    <s v="EUR"/>
    <n v="1478605386"/>
    <n v="1475577786"/>
    <b v="1"/>
    <n v="337"/>
    <b v="1"/>
    <s v="film &amp; video/documentary"/>
    <n v="1.0266285714285714"/>
    <s v="107 EUR"/>
    <x v="0"/>
    <s v="documentary"/>
    <x v="321"/>
    <x v="321"/>
  </r>
  <r>
    <n v="322"/>
    <s v="Last of the Big Tuskers"/>
    <s v="A documentary film about the largest elephants on earth and what is being done to ensure their survival."/>
    <n v="25000"/>
    <n v="26978"/>
    <x v="0"/>
    <s v="US"/>
    <s v="USD"/>
    <n v="1463146848"/>
    <n v="1460554848"/>
    <b v="1"/>
    <n v="186"/>
    <b v="1"/>
    <s v="film &amp; video/documentary"/>
    <n v="1.0791200000000001"/>
    <s v="145 USD"/>
    <x v="0"/>
    <s v="documentary"/>
    <x v="322"/>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s v="115 USD"/>
    <x v="0"/>
    <s v="documentary"/>
    <x v="323"/>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16"/>
    <s v="105 USD"/>
    <x v="0"/>
    <s v="documentary"/>
    <x v="324"/>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s v="71 USD"/>
    <x v="0"/>
    <s v="documentary"/>
    <x v="325"/>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s v="147 USD"/>
    <x v="0"/>
    <s v="documentary"/>
    <x v="326"/>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s v="160 USD"/>
    <x v="0"/>
    <s v="documentary"/>
    <x v="327"/>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s v="156 USD"/>
    <x v="0"/>
    <s v="documentary"/>
    <x v="328"/>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s v="63 USD"/>
    <x v="0"/>
    <s v="documentary"/>
    <x v="329"/>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s v="105 USD"/>
    <x v="0"/>
    <s v="documentary"/>
    <x v="33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s v="97 USD"/>
    <x v="0"/>
    <s v="documentary"/>
    <x v="331"/>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s v="204 USD"/>
    <x v="0"/>
    <s v="documentary"/>
    <x v="332"/>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s v="188 USD"/>
    <x v="0"/>
    <s v="documentary"/>
    <x v="333"/>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s v="147 USD"/>
    <x v="0"/>
    <s v="documentary"/>
    <x v="334"/>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s v="109 USD"/>
    <x v="0"/>
    <s v="documentary"/>
    <x v="335"/>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s v="59 USD"/>
    <x v="0"/>
    <s v="documentary"/>
    <x v="336"/>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s v="98 USD"/>
    <x v="0"/>
    <s v="documentary"/>
    <x v="337"/>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s v="70 USD"/>
    <x v="0"/>
    <s v="documentary"/>
    <x v="338"/>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s v="73 USD"/>
    <x v="0"/>
    <s v="documentary"/>
    <x v="339"/>
    <x v="339"/>
  </r>
  <r>
    <n v="340"/>
    <s v="Somaliland: The Abaarso Story"/>
    <s v="Feature-length documentary about five Somali Muslim students pursuing dreams of education in America"/>
    <n v="35000"/>
    <n v="43758"/>
    <x v="0"/>
    <s v="US"/>
    <s v="USD"/>
    <n v="1489006800"/>
    <n v="1486397007"/>
    <b v="1"/>
    <n v="299"/>
    <b v="1"/>
    <s v="film &amp; video/documentary"/>
    <n v="1.2502285714285715"/>
    <s v="146 USD"/>
    <x v="0"/>
    <s v="documentary"/>
    <x v="34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s v="68 USD"/>
    <x v="0"/>
    <s v="documentary"/>
    <x v="341"/>
    <x v="341"/>
  </r>
  <r>
    <n v="342"/>
    <s v="BREAKING A MONSTER a film about the band Unlocking The Truth"/>
    <s v="BREAKING A MONSTER needs your help to play in THEATERS!"/>
    <n v="55000"/>
    <n v="55201.52"/>
    <x v="0"/>
    <s v="US"/>
    <s v="USD"/>
    <n v="1461955465"/>
    <n v="1459363465"/>
    <b v="1"/>
    <n v="325"/>
    <b v="1"/>
    <s v="film &amp; video/documentary"/>
    <n v="1.0036639999999999"/>
    <s v="170 USD"/>
    <x v="0"/>
    <s v="documentary"/>
    <x v="342"/>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s v="58 USD"/>
    <x v="0"/>
    <s v="documentary"/>
    <x v="343"/>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s v="120 USD"/>
    <x v="0"/>
    <s v="documentary"/>
    <x v="344"/>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s v="100 USD"/>
    <x v="0"/>
    <s v="documentary"/>
    <x v="345"/>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s v="91 USD"/>
    <x v="0"/>
    <s v="documentary"/>
    <x v="346"/>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s v="118 USD"/>
    <x v="0"/>
    <s v="documentary"/>
    <x v="347"/>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s v="87 USD"/>
    <x v="0"/>
    <s v="documentary"/>
    <x v="348"/>
    <x v="34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s v="72 USD"/>
    <x v="0"/>
    <s v="documentary"/>
    <x v="349"/>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s v="130 USD"/>
    <x v="0"/>
    <s v="documentary"/>
    <x v="35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s v="45 EUR"/>
    <x v="0"/>
    <s v="documentary"/>
    <x v="351"/>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s v="41 USD"/>
    <x v="0"/>
    <s v="documentary"/>
    <x v="352"/>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s v="104 USD"/>
    <x v="0"/>
    <s v="documentary"/>
    <x v="353"/>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s v="125 USD"/>
    <x v="0"/>
    <s v="documentary"/>
    <x v="354"/>
    <x v="354"/>
  </r>
  <r>
    <n v="355"/>
    <s v="REZA ABDOH -Theatre Visionary"/>
    <s v="A documentary film about the late REZA ABDOH and his performance company DAR A LUZ."/>
    <n v="35000"/>
    <n v="40690"/>
    <x v="0"/>
    <s v="US"/>
    <s v="USD"/>
    <n v="1417420994"/>
    <n v="1414738994"/>
    <b v="1"/>
    <n v="165"/>
    <b v="1"/>
    <s v="film &amp; video/documentary"/>
    <n v="1.1625714285714286"/>
    <s v="247 USD"/>
    <x v="0"/>
    <s v="documentary"/>
    <x v="355"/>
    <x v="355"/>
  </r>
  <r>
    <n v="356"/>
    <s v="43 and 80"/>
    <s v="A documentary about halibut conservation and how it impacts communities of Southeast Alaska."/>
    <n v="7500"/>
    <n v="7701.93"/>
    <x v="0"/>
    <s v="US"/>
    <s v="USD"/>
    <n v="1458152193"/>
    <n v="1455563793"/>
    <b v="1"/>
    <n v="97"/>
    <b v="1"/>
    <s v="film &amp; video/documentary"/>
    <n v="1.0269239999999999"/>
    <s v="79 USD"/>
    <x v="0"/>
    <s v="documentary"/>
    <x v="356"/>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s v="86 USD"/>
    <x v="0"/>
    <s v="documentary"/>
    <x v="3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s v="193 USD"/>
    <x v="0"/>
    <s v="documentary"/>
    <x v="358"/>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s v="84 USD"/>
    <x v="0"/>
    <s v="documentary"/>
    <x v="359"/>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s v="140 USD"/>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s v="110 USD"/>
    <x v="0"/>
    <s v="documentary"/>
    <x v="361"/>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s v="140 USD"/>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s v="348 USD"/>
    <x v="0"/>
    <s v="documentary"/>
    <x v="363"/>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s v="68 USD"/>
    <x v="0"/>
    <s v="documentary"/>
    <x v="364"/>
    <x v="36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s v="240 GBP"/>
    <x v="0"/>
    <s v="documentary"/>
    <x v="365"/>
    <x v="365"/>
  </r>
  <r>
    <n v="366"/>
    <s v="A BUSHMAN ODYSSEY"/>
    <s v="One Bushman familyâ€™s struggle to survive genocide, dispossession and post-apartheid freedom in South Africa."/>
    <n v="38000"/>
    <n v="38500"/>
    <x v="0"/>
    <s v="US"/>
    <s v="USD"/>
    <n v="1337540518"/>
    <n v="1334948518"/>
    <b v="0"/>
    <n v="134"/>
    <b v="1"/>
    <s v="film &amp; video/documentary"/>
    <n v="1.013157894736842"/>
    <s v="287 USD"/>
    <x v="0"/>
    <s v="documentary"/>
    <x v="366"/>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s v="87 USD"/>
    <x v="0"/>
    <s v="documentary"/>
    <x v="367"/>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s v="82 USD"/>
    <x v="0"/>
    <s v="documentary"/>
    <x v="368"/>
    <x v="36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s v="43 USD"/>
    <x v="0"/>
    <s v="documentary"/>
    <x v="36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s v="709 USD"/>
    <x v="0"/>
    <s v="documentary"/>
    <x v="370"/>
    <x v="370"/>
  </r>
  <r>
    <n v="371"/>
    <s v="Unbranded"/>
    <s v="3,000 Miles. 18 Wild Horses. 6 Months. 5 States. 4 men. A documentary about Conservation, Exploration, and Wild Mustangs."/>
    <n v="150000"/>
    <n v="171253"/>
    <x v="0"/>
    <s v="US"/>
    <s v="USD"/>
    <n v="1359743139"/>
    <n v="1355855139"/>
    <b v="0"/>
    <n v="1062"/>
    <b v="1"/>
    <s v="film &amp; video/documentary"/>
    <n v="1.1416866666666667"/>
    <s v="161 USD"/>
    <x v="0"/>
    <s v="documentary"/>
    <x v="371"/>
    <x v="371"/>
  </r>
  <r>
    <n v="372"/>
    <s v="Wild Equus"/>
    <s v="A short documentary exploring the uses of 'Natural Horsemanship' across Europe"/>
    <n v="300"/>
    <n v="376"/>
    <x v="0"/>
    <s v="GB"/>
    <s v="GBP"/>
    <n v="1459872000"/>
    <n v="1456408244"/>
    <b v="0"/>
    <n v="9"/>
    <b v="1"/>
    <s v="film &amp; video/documentary"/>
    <n v="1.2533333333333334"/>
    <s v="42 GBP"/>
    <x v="0"/>
    <s v="documentary"/>
    <x v="372"/>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s v="90 USD"/>
    <x v="0"/>
    <s v="documentary"/>
    <x v="373"/>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s v="45 USD"/>
    <x v="0"/>
    <s v="documentary"/>
    <x v="374"/>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s v="43 USD"/>
    <x v="0"/>
    <s v="documentary"/>
    <x v="375"/>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s v="54 GBP"/>
    <x v="0"/>
    <s v="documentary"/>
    <x v="37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s v="103 USD"/>
    <x v="0"/>
    <s v="documentary"/>
    <x v="377"/>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s v="40 CAD"/>
    <x v="0"/>
    <s v="documentary"/>
    <x v="378"/>
    <x v="37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s v="117 USD"/>
    <x v="0"/>
    <s v="documentary"/>
    <x v="379"/>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s v="116 USD"/>
    <x v="0"/>
    <s v="documentary"/>
    <x v="380"/>
    <x v="380"/>
  </r>
  <r>
    <n v="381"/>
    <s v="Clearwater"/>
    <s v="Set in the ancient waters of the Puget Sound, Clearwater is a universal story about the need to adapt to change."/>
    <n v="25000"/>
    <n v="26182.5"/>
    <x v="0"/>
    <s v="US"/>
    <s v="USD"/>
    <n v="1343624400"/>
    <n v="1340642717"/>
    <b v="0"/>
    <n v="251"/>
    <b v="1"/>
    <s v="film &amp; video/documentary"/>
    <n v="1.0472999999999999"/>
    <s v="104 USD"/>
    <x v="0"/>
    <s v="documentary"/>
    <x v="381"/>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s v="70 USD"/>
    <x v="0"/>
    <s v="documentary"/>
    <x v="382"/>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s v="43 USD"/>
    <x v="0"/>
    <s v="documentary"/>
    <x v="383"/>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s v="59 USD"/>
    <x v="0"/>
    <s v="documentary"/>
    <x v="384"/>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s v="112 USD"/>
    <x v="0"/>
    <s v="documentary"/>
    <x v="385"/>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s v="46 USD"/>
    <x v="0"/>
    <s v="documentary"/>
    <x v="386"/>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s v="145 USD"/>
    <x v="0"/>
    <s v="documentary"/>
    <x v="387"/>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s v="89 USD"/>
    <x v="0"/>
    <s v="documentary"/>
    <x v="388"/>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s v="82 USD"/>
    <x v="0"/>
    <s v="documentary"/>
    <x v="389"/>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s v="71 USD"/>
    <x v="0"/>
    <s v="documentary"/>
    <x v="390"/>
    <x v="390"/>
  </r>
  <r>
    <n v="391"/>
    <s v="Science, Sex and the Ladies"/>
    <s v="Too many women feel confused about their orgasm and shame about their desire. This movie aims to change that."/>
    <n v="20000"/>
    <n v="20122"/>
    <x v="0"/>
    <s v="US"/>
    <s v="USD"/>
    <n v="1324169940"/>
    <n v="1321578051"/>
    <b v="0"/>
    <n v="193"/>
    <b v="1"/>
    <s v="film &amp; video/documentary"/>
    <n v="1.0061"/>
    <s v="104 USD"/>
    <x v="0"/>
    <s v="documentary"/>
    <x v="391"/>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s v="91 USD"/>
    <x v="0"/>
    <s v="documentary"/>
    <x v="392"/>
    <x v="392"/>
  </r>
  <r>
    <n v="393"/>
    <s v="THE PENGUIN COUNTERS Documentary Film"/>
    <s v="This is a story thatâ€™s never been told, about tackling climate change one penguin at a timeâ€¦"/>
    <n v="50000"/>
    <n v="55223"/>
    <x v="0"/>
    <s v="US"/>
    <s v="USD"/>
    <n v="1381424452"/>
    <n v="1378746052"/>
    <b v="0"/>
    <n v="351"/>
    <b v="1"/>
    <s v="film &amp; video/documentary"/>
    <n v="1.10446"/>
    <s v="157 USD"/>
    <x v="0"/>
    <s v="documentary"/>
    <x v="393"/>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s v="105 EUR"/>
    <x v="0"/>
    <s v="documentary"/>
    <x v="394"/>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s v="59 USD"/>
    <x v="0"/>
    <s v="documentary"/>
    <x v="395"/>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s v="82 USD"/>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s v="56 USD"/>
    <x v="0"/>
    <s v="documentary"/>
    <x v="397"/>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s v="140 USD"/>
    <x v="0"/>
    <s v="documentary"/>
    <x v="398"/>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s v="225 GBP"/>
    <x v="0"/>
    <s v="documentary"/>
    <x v="399"/>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s v="181 USD"/>
    <x v="0"/>
    <s v="documentary"/>
    <x v="4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s v="711 USD"/>
    <x v="0"/>
    <s v="documentary"/>
    <x v="401"/>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s v="66 USD"/>
    <x v="0"/>
    <s v="documentary"/>
    <x v="402"/>
    <x v="402"/>
  </r>
  <r>
    <n v="403"/>
    <s v="MONDO BANANA"/>
    <s v="A documentary adventure about bananas - and people. Your round-trip ticket into the heart of banana-cultures!!"/>
    <n v="5000"/>
    <n v="5263"/>
    <x v="0"/>
    <s v="US"/>
    <s v="USD"/>
    <n v="1312960080"/>
    <n v="1308900441"/>
    <b v="0"/>
    <n v="70"/>
    <b v="1"/>
    <s v="film &amp; video/documentary"/>
    <n v="1.0526"/>
    <s v="75 USD"/>
    <x v="0"/>
    <s v="documentary"/>
    <x v="403"/>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s v="133 USD"/>
    <x v="0"/>
    <s v="documentary"/>
    <x v="404"/>
    <x v="404"/>
  </r>
  <r>
    <n v="405"/>
    <s v="The Healing Effect Movie"/>
    <s v="Come, join our movie movement.  A new documentary about the healing power of food."/>
    <n v="2820"/>
    <n v="3036"/>
    <x v="0"/>
    <s v="US"/>
    <s v="USD"/>
    <n v="1394071339"/>
    <n v="1391479339"/>
    <b v="0"/>
    <n v="55"/>
    <b v="1"/>
    <s v="film &amp; video/documentary"/>
    <n v="1.0765957446808512"/>
    <s v="55 USD"/>
    <x v="0"/>
    <s v="documentary"/>
    <x v="405"/>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s v="86 USD"/>
    <x v="0"/>
    <s v="documentary"/>
    <x v="406"/>
    <x v="406"/>
  </r>
  <r>
    <n v="407"/>
    <s v="Haymarket Documentary"/>
    <s v="The story of the 1886 Haymarket Riot explored through the history of the Haymarket Police Memorial Statue."/>
    <n v="2000"/>
    <n v="2031"/>
    <x v="0"/>
    <s v="US"/>
    <s v="USD"/>
    <n v="1321739650"/>
    <n v="1316552050"/>
    <b v="0"/>
    <n v="22"/>
    <b v="1"/>
    <s v="film &amp; video/documentary"/>
    <n v="1.0155000000000001"/>
    <s v="92 USD"/>
    <x v="0"/>
    <s v="documentary"/>
    <x v="407"/>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s v="160 USD"/>
    <x v="0"/>
    <s v="documentary"/>
    <x v="408"/>
    <x v="40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s v="46 GBP"/>
    <x v="0"/>
    <s v="documentary"/>
    <x v="409"/>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s v="183 CAD"/>
    <x v="0"/>
    <s v="documentary"/>
    <x v="410"/>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s v="126 USD"/>
    <x v="0"/>
    <s v="documentary"/>
    <x v="411"/>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s v="58 USD"/>
    <x v="0"/>
    <s v="documentary"/>
    <x v="412"/>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s v="79 USD"/>
    <x v="0"/>
    <s v="documentary"/>
    <x v="413"/>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s v="91 USD"/>
    <x v="0"/>
    <s v="documentary"/>
    <x v="414"/>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s v="68 CAD"/>
    <x v="0"/>
    <s v="documentary"/>
    <x v="415"/>
    <x v="415"/>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s v="48 USD"/>
    <x v="0"/>
    <s v="documentary"/>
    <x v="416"/>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s v="202 USD"/>
    <x v="0"/>
    <s v="documentary"/>
    <x v="417"/>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s v="217 USD"/>
    <x v="0"/>
    <s v="documentary"/>
    <x v="418"/>
    <x v="418"/>
  </r>
  <r>
    <n v="419"/>
    <s v="BEYOND LOCAL"/>
    <s v="Beyond Local is a personal journey through an art-centric and musically talented community that fosters creativity."/>
    <n v="8000"/>
    <n v="8035"/>
    <x v="0"/>
    <s v="US"/>
    <s v="USD"/>
    <n v="1372536787"/>
    <n v="1367352787"/>
    <b v="0"/>
    <n v="73"/>
    <b v="1"/>
    <s v="film &amp; video/documentary"/>
    <n v="1.004375"/>
    <s v="110 USD"/>
    <x v="0"/>
    <s v="documentary"/>
    <x v="419"/>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s v="5 USD"/>
    <x v="0"/>
    <s v="animation"/>
    <x v="420"/>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s v="50 USD"/>
    <x v="0"/>
    <s v="animation"/>
    <x v="421"/>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s v="36 USD"/>
    <x v="0"/>
    <s v="animation"/>
    <x v="422"/>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s v="12 USD"/>
    <x v="0"/>
    <s v="animation"/>
    <x v="423"/>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s v="41 USD"/>
    <x v="0"/>
    <s v="animation"/>
    <x v="424"/>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s v="3 USD"/>
    <x v="0"/>
    <s v="animation"/>
    <x v="425"/>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s v="17 USD"/>
    <x v="0"/>
    <s v="animation"/>
    <x v="426"/>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s v="0 USD"/>
    <x v="0"/>
    <s v="animation"/>
    <x v="427"/>
    <x v="427"/>
  </r>
  <r>
    <n v="428"/>
    <s v="Little Clay Bible - Zacchaeus"/>
    <s v="Fresh, fun, entertaining Bible stories on YouTube, stop-motion style."/>
    <n v="12000"/>
    <n v="676"/>
    <x v="2"/>
    <s v="US"/>
    <s v="USD"/>
    <n v="1402956000"/>
    <n v="1400523845"/>
    <b v="0"/>
    <n v="13"/>
    <b v="0"/>
    <s v="film &amp; video/animation"/>
    <n v="5.6333333333333332E-2"/>
    <s v="52 USD"/>
    <x v="0"/>
    <s v="animation"/>
    <x v="428"/>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s v="0 USD"/>
    <x v="0"/>
    <s v="animation"/>
    <x v="429"/>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s v="5 USD"/>
    <x v="0"/>
    <s v="animation"/>
    <x v="430"/>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s v="52 GBP"/>
    <x v="0"/>
    <s v="animation"/>
    <x v="431"/>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s v="71 USD"/>
    <x v="0"/>
    <s v="animation"/>
    <x v="432"/>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s v="0 USD"/>
    <x v="0"/>
    <s v="animation"/>
    <x v="433"/>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s v="63 USD"/>
    <x v="0"/>
    <s v="animation"/>
    <x v="434"/>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s v="1 USD"/>
    <x v="0"/>
    <s v="animation"/>
    <x v="435"/>
    <x v="435"/>
  </r>
  <r>
    <n v="436"/>
    <s v="Blinky"/>
    <s v="Blinky is the story of a naÃ¯ve simpleton who suddenly finds himself struggling to adapt to changes within his environment."/>
    <n v="1000"/>
    <n v="0"/>
    <x v="2"/>
    <s v="US"/>
    <s v="USD"/>
    <n v="1375260113"/>
    <n v="1372668113"/>
    <b v="0"/>
    <n v="0"/>
    <b v="0"/>
    <s v="film &amp; video/animation"/>
    <n v="0"/>
    <s v="0 USD"/>
    <x v="0"/>
    <s v="animation"/>
    <x v="436"/>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s v="0 CAD"/>
    <x v="0"/>
    <s v="animation"/>
    <x v="437"/>
    <x v="437"/>
  </r>
  <r>
    <n v="438"/>
    <s v="In Game: The Animated Series"/>
    <s v="As Smyton pushes himself to become respected, he unlocks secrets about himself and the world around him."/>
    <n v="20000"/>
    <n v="1876"/>
    <x v="2"/>
    <s v="US"/>
    <s v="USD"/>
    <n v="1447830958"/>
    <n v="1445235358"/>
    <b v="0"/>
    <n v="11"/>
    <b v="0"/>
    <s v="film &amp; video/animation"/>
    <n v="9.3799999999999994E-2"/>
    <s v="171 USD"/>
    <x v="0"/>
    <s v="animation"/>
    <x v="43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s v="0 USD"/>
    <x v="0"/>
    <s v="animation"/>
    <x v="439"/>
    <x v="439"/>
  </r>
  <r>
    <n v="440"/>
    <s v="Consumed"/>
    <s v="A stop-motion animation made by a one girl team, with a camera, creativity, and a lot of determination."/>
    <n v="5000"/>
    <n v="5"/>
    <x v="2"/>
    <s v="US"/>
    <s v="USD"/>
    <n v="1458859153"/>
    <n v="1456270753"/>
    <b v="0"/>
    <n v="1"/>
    <b v="0"/>
    <s v="film &amp; video/animation"/>
    <n v="1E-3"/>
    <s v="5 USD"/>
    <x v="0"/>
    <s v="animation"/>
    <x v="440"/>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s v="0 GBP"/>
    <x v="0"/>
    <s v="animation"/>
    <x v="441"/>
    <x v="441"/>
  </r>
  <r>
    <n v="442"/>
    <s v="The Paranormal Idiot"/>
    <s v="Doomsday is here"/>
    <n v="17000"/>
    <n v="6691"/>
    <x v="2"/>
    <s v="US"/>
    <s v="USD"/>
    <n v="1424380783"/>
    <n v="1421788783"/>
    <b v="0"/>
    <n v="17"/>
    <b v="0"/>
    <s v="film &amp; video/animation"/>
    <n v="0.39358823529411763"/>
    <s v="394 USD"/>
    <x v="0"/>
    <s v="animation"/>
    <x v="442"/>
    <x v="442"/>
  </r>
  <r>
    <n v="443"/>
    <s v="Bad Teddy Studios"/>
    <s v="We love cartoons!! We want to make more but it costs money to so. Be apart of your daily dose of WTF!?! Pledge now!!"/>
    <n v="10000"/>
    <n v="10"/>
    <x v="2"/>
    <s v="CA"/>
    <s v="CAD"/>
    <n v="1391991701"/>
    <n v="1389399701"/>
    <b v="0"/>
    <n v="2"/>
    <b v="0"/>
    <s v="film &amp; video/animation"/>
    <n v="1E-3"/>
    <s v="5 CAD"/>
    <x v="0"/>
    <s v="animation"/>
    <x v="443"/>
    <x v="443"/>
  </r>
  <r>
    <n v="444"/>
    <s v="Discovering the Other Woman"/>
    <s v="An upcoming animated web sitcom series centered around dealing with life, love, and relationships."/>
    <n v="1000"/>
    <n v="50"/>
    <x v="2"/>
    <s v="US"/>
    <s v="USD"/>
    <n v="1329342361"/>
    <n v="1324158361"/>
    <b v="0"/>
    <n v="1"/>
    <b v="0"/>
    <s v="film &amp; video/animation"/>
    <n v="0.05"/>
    <s v="50 USD"/>
    <x v="0"/>
    <s v="animation"/>
    <x v="444"/>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s v="1 USD"/>
    <x v="0"/>
    <s v="animation"/>
    <x v="445"/>
    <x v="44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s v="48 USD"/>
    <x v="0"/>
    <s v="animation"/>
    <x v="446"/>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s v="5 GBP"/>
    <x v="0"/>
    <s v="animation"/>
    <x v="447"/>
    <x v="447"/>
  </r>
  <r>
    <n v="448"/>
    <s v="The Last Mice"/>
    <s v="Max is a pessimistic mouse, always fantasizing about the end of the world. In The Last Mice, Max's fantasy becomes a real nightmare."/>
    <n v="2500"/>
    <n v="82.01"/>
    <x v="2"/>
    <s v="US"/>
    <s v="USD"/>
    <n v="1400091095"/>
    <n v="1398363095"/>
    <b v="0"/>
    <n v="4"/>
    <b v="0"/>
    <s v="film &amp; video/animation"/>
    <n v="3.2804E-2"/>
    <s v="21 USD"/>
    <x v="0"/>
    <s v="animation"/>
    <x v="448"/>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s v="9 GBP"/>
    <x v="0"/>
    <s v="animation"/>
    <x v="449"/>
    <x v="449"/>
  </r>
  <r>
    <n v="450"/>
    <s v="DreamAfrica"/>
    <s v="Why do the moon and stars receive their light from the sun? Africa has a story to tell. Ananse and Kweku appear in this great folktale."/>
    <n v="50000"/>
    <n v="396"/>
    <x v="2"/>
    <s v="US"/>
    <s v="USD"/>
    <n v="1392417800"/>
    <n v="1389825800"/>
    <b v="0"/>
    <n v="7"/>
    <b v="0"/>
    <s v="film &amp; video/animation"/>
    <n v="7.92E-3"/>
    <s v="57 USD"/>
    <x v="0"/>
    <s v="animation"/>
    <x v="45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s v="0 USD"/>
    <x v="0"/>
    <s v="animation"/>
    <x v="451"/>
    <x v="451"/>
  </r>
  <r>
    <n v="452"/>
    <s v="Lost in the Shadows"/>
    <s v="A man must find his way out of the depths of the shadows by using the aid of a little girl."/>
    <n v="750"/>
    <n v="480"/>
    <x v="2"/>
    <s v="US"/>
    <s v="USD"/>
    <n v="1431536015"/>
    <n v="1428944015"/>
    <b v="0"/>
    <n v="12"/>
    <b v="0"/>
    <s v="film &amp; video/animation"/>
    <n v="0.64"/>
    <s v="40 USD"/>
    <x v="0"/>
    <s v="animation"/>
    <x v="452"/>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s v="13 USD"/>
    <x v="0"/>
    <s v="animation"/>
    <x v="453"/>
    <x v="453"/>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s v="16 USD"/>
    <x v="0"/>
    <s v="animation"/>
    <x v="454"/>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s v="23 USD"/>
    <x v="0"/>
    <s v="animation"/>
    <x v="455"/>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s v="20 USD"/>
    <x v="0"/>
    <s v="animation"/>
    <x v="456"/>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s v="0 CAD"/>
    <x v="0"/>
    <s v="animation"/>
    <x v="457"/>
    <x v="457"/>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s v="17 GBP"/>
    <x v="0"/>
    <s v="animation"/>
    <x v="458"/>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s v="25 USD"/>
    <x v="0"/>
    <s v="animation"/>
    <x v="459"/>
    <x v="459"/>
  </r>
  <r>
    <n v="460"/>
    <s v="Darwin's Kiss"/>
    <s v="An animated web series about biological evolution gone haywire."/>
    <n v="8500"/>
    <n v="25"/>
    <x v="2"/>
    <s v="US"/>
    <s v="USD"/>
    <n v="1401595200"/>
    <n v="1398862875"/>
    <b v="0"/>
    <n v="2"/>
    <b v="0"/>
    <s v="film &amp; video/animation"/>
    <n v="2.9411764705882353E-3"/>
    <s v="13 USD"/>
    <x v="0"/>
    <s v="animation"/>
    <x v="46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s v="0 GBP"/>
    <x v="0"/>
    <s v="animation"/>
    <x v="461"/>
    <x v="461"/>
  </r>
  <r>
    <n v="462"/>
    <s v="THE FORGOTTEN LAND"/>
    <s v="A prince who becomes a slave, suffers of amnesia far away from his land. Slowly he recovers memory and returns where all started."/>
    <n v="100000"/>
    <n v="0"/>
    <x v="2"/>
    <s v="US"/>
    <s v="USD"/>
    <n v="1312945341"/>
    <n v="1307761341"/>
    <b v="0"/>
    <n v="0"/>
    <b v="0"/>
    <s v="film &amp; video/animation"/>
    <n v="0"/>
    <s v="0 USD"/>
    <x v="0"/>
    <s v="animation"/>
    <x v="462"/>
    <x v="46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s v="114 USD"/>
    <x v="0"/>
    <s v="animation"/>
    <x v="463"/>
    <x v="463"/>
  </r>
  <r>
    <n v="464"/>
    <s v="PokÃ©Movie - A PokÃ©monâ„¢ school project"/>
    <s v="We are three students that want to make a short PokÃ©mon movie as a school project!"/>
    <n v="1010"/>
    <n v="1"/>
    <x v="2"/>
    <s v="DE"/>
    <s v="EUR"/>
    <n v="1463602935"/>
    <n v="1461874935"/>
    <b v="0"/>
    <n v="1"/>
    <b v="0"/>
    <s v="film &amp; video/animation"/>
    <n v="9.9009900990099011E-4"/>
    <s v="1 EUR"/>
    <x v="0"/>
    <s v="animation"/>
    <x v="464"/>
    <x v="464"/>
  </r>
  <r>
    <n v="465"/>
    <s v="&quot;Amp&quot; A Story About a Robot"/>
    <s v="&quot;Amp&quot; is a short film about a robot with needs."/>
    <n v="512"/>
    <n v="138"/>
    <x v="2"/>
    <s v="US"/>
    <s v="USD"/>
    <n v="1403837574"/>
    <n v="1402455174"/>
    <b v="0"/>
    <n v="8"/>
    <b v="0"/>
    <s v="film &amp; video/animation"/>
    <n v="0.26953125"/>
    <s v="17 USD"/>
    <x v="0"/>
    <s v="animation"/>
    <x v="465"/>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s v="15 USD"/>
    <x v="0"/>
    <s v="animation"/>
    <x v="466"/>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s v="111 USD"/>
    <x v="0"/>
    <s v="animation"/>
    <x v="467"/>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s v="0 USD"/>
    <x v="0"/>
    <s v="animation"/>
    <x v="468"/>
    <x v="468"/>
  </r>
  <r>
    <n v="469"/>
    <s v="Dreamland PERSONALISED Animated Shorts Film"/>
    <s v="Create a personalised animation film using your child's name and photo."/>
    <n v="6000"/>
    <n v="0"/>
    <x v="2"/>
    <s v="GB"/>
    <s v="GBP"/>
    <n v="1409960724"/>
    <n v="1404776724"/>
    <b v="0"/>
    <n v="0"/>
    <b v="0"/>
    <s v="film &amp; video/animation"/>
    <n v="0"/>
    <s v="0 GBP"/>
    <x v="0"/>
    <s v="animation"/>
    <x v="469"/>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s v="26 USD"/>
    <x v="0"/>
    <s v="animation"/>
    <x v="47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s v="38 USD"/>
    <x v="0"/>
    <s v="animation"/>
    <x v="471"/>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s v="28 USD"/>
    <x v="0"/>
    <s v="animation"/>
    <x v="472"/>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s v="62 USD"/>
    <x v="0"/>
    <s v="animation"/>
    <x v="473"/>
    <x v="473"/>
  </r>
  <r>
    <n v="474"/>
    <s v="TAO Mr. Fantastic!!"/>
    <s v="Time travel the light Mr. Fantastic!  Spin the dimensions toward other continuums and worlds.  Hold onto your panties."/>
    <n v="3300"/>
    <n v="1"/>
    <x v="2"/>
    <s v="US"/>
    <s v="USD"/>
    <n v="1487318029"/>
    <n v="1484726029"/>
    <b v="0"/>
    <n v="1"/>
    <b v="0"/>
    <s v="film &amp; video/animation"/>
    <n v="3.0303030303030303E-4"/>
    <s v="1 USD"/>
    <x v="0"/>
    <s v="animation"/>
    <x v="474"/>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s v="0 USD"/>
    <x v="0"/>
    <s v="animation"/>
    <x v="475"/>
    <x v="475"/>
  </r>
  <r>
    <n v="476"/>
    <s v="Sight Word Music Videos"/>
    <s v="Animated Music Videos that teach kids how to read."/>
    <n v="220000"/>
    <n v="4906.59"/>
    <x v="2"/>
    <s v="US"/>
    <s v="USD"/>
    <n v="1401767940"/>
    <n v="1398727441"/>
    <b v="0"/>
    <n v="124"/>
    <b v="0"/>
    <s v="film &amp; video/animation"/>
    <n v="2.2302681818181819E-2"/>
    <s v="40 USD"/>
    <x v="0"/>
    <s v="animation"/>
    <x v="476"/>
    <x v="476"/>
  </r>
  <r>
    <n v="477"/>
    <s v="Hymn of Unity"/>
    <s v="A Comedy-drama animation revolving around a man who finds a problematic pair of headphones that literally take over his whole life."/>
    <n v="1500"/>
    <n v="0"/>
    <x v="2"/>
    <s v="US"/>
    <s v="USD"/>
    <n v="1337371334"/>
    <n v="1332187334"/>
    <b v="0"/>
    <n v="0"/>
    <b v="0"/>
    <s v="film &amp; video/animation"/>
    <n v="0"/>
    <s v="0 USD"/>
    <x v="0"/>
    <s v="animation"/>
    <x v="477"/>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s v="0 USD"/>
    <x v="0"/>
    <s v="animation"/>
    <x v="478"/>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s v="89 USD"/>
    <x v="0"/>
    <s v="animation"/>
    <x v="479"/>
    <x v="479"/>
  </r>
  <r>
    <n v="480"/>
    <s v="The CafÃ©"/>
    <s v="To court his muse, an artist must first outsmart her dog.  A short animated film collaboration by Dana and Terrence Masson."/>
    <n v="40000"/>
    <n v="7764"/>
    <x v="2"/>
    <s v="US"/>
    <s v="USD"/>
    <n v="1376049615"/>
    <n v="1373457615"/>
    <b v="0"/>
    <n v="140"/>
    <b v="0"/>
    <s v="film &amp; video/animation"/>
    <n v="0.19409999999999999"/>
    <s v="55 USD"/>
    <x v="0"/>
    <s v="animation"/>
    <x v="480"/>
    <x v="480"/>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s v="87 USD"/>
    <x v="0"/>
    <s v="animation"/>
    <x v="481"/>
    <x v="481"/>
  </r>
  <r>
    <n v="482"/>
    <s v="Animated Stand-up Routines Shenanigans"/>
    <s v="Help me quit my day job and also create animated Stand-up routines from local up and coming comedians."/>
    <n v="10000"/>
    <n v="10"/>
    <x v="2"/>
    <s v="US"/>
    <s v="USD"/>
    <n v="1460644440"/>
    <n v="1458336690"/>
    <b v="0"/>
    <n v="1"/>
    <b v="0"/>
    <s v="film &amp; video/animation"/>
    <n v="1E-3"/>
    <s v="10 USD"/>
    <x v="0"/>
    <s v="animation"/>
    <x v="482"/>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s v="51 GBP"/>
    <x v="0"/>
    <s v="animation"/>
    <x v="483"/>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s v="14 GBP"/>
    <x v="0"/>
    <s v="animation"/>
    <x v="484"/>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s v="67 GBP"/>
    <x v="0"/>
    <s v="animation"/>
    <x v="485"/>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s v="50 AUD"/>
    <x v="0"/>
    <s v="animation"/>
    <x v="486"/>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s v="0 CAD"/>
    <x v="0"/>
    <s v="animation"/>
    <x v="487"/>
    <x v="487"/>
  </r>
  <r>
    <n v="488"/>
    <s v="City Animals independent cartoon series"/>
    <s v="When humans left the earth, the animals took over the city. What could go wrong? Well...everything!"/>
    <n v="12000"/>
    <n v="0"/>
    <x v="2"/>
    <s v="US"/>
    <s v="USD"/>
    <n v="1483924700"/>
    <n v="1481332700"/>
    <b v="0"/>
    <n v="0"/>
    <b v="0"/>
    <s v="film &amp; video/animation"/>
    <n v="0"/>
    <s v="0 USD"/>
    <x v="0"/>
    <s v="animation"/>
    <x v="488"/>
    <x v="488"/>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s v="72 USD"/>
    <x v="0"/>
    <s v="animation"/>
    <x v="489"/>
    <x v="489"/>
  </r>
  <r>
    <n v="490"/>
    <s v="PROJECT IS CANCELLED"/>
    <s v="Cancelled"/>
    <n v="1000"/>
    <n v="0"/>
    <x v="2"/>
    <s v="US"/>
    <s v="USD"/>
    <n v="1345677285"/>
    <n v="1343085285"/>
    <b v="0"/>
    <n v="0"/>
    <b v="0"/>
    <s v="film &amp; video/animation"/>
    <n v="0"/>
    <s v="0 USD"/>
    <x v="0"/>
    <s v="animation"/>
    <x v="490"/>
    <x v="490"/>
  </r>
  <r>
    <n v="491"/>
    <s v="Guess What? Gus"/>
    <s v="&quot;Guess What? Gus&quot; is a magical animated comedy that follow a new kid who playful antics for attention make the news."/>
    <n v="10000"/>
    <n v="0"/>
    <x v="2"/>
    <s v="US"/>
    <s v="USD"/>
    <n v="1453937699"/>
    <n v="1451345699"/>
    <b v="0"/>
    <n v="0"/>
    <b v="0"/>
    <s v="film &amp; video/animation"/>
    <n v="0"/>
    <s v="0 USD"/>
    <x v="0"/>
    <s v="animation"/>
    <x v="491"/>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s v="0 SEK"/>
    <x v="0"/>
    <s v="animation"/>
    <x v="492"/>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s v="0 GBP"/>
    <x v="0"/>
    <s v="animation"/>
    <x v="493"/>
    <x v="493"/>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s v="10 USD"/>
    <x v="0"/>
    <s v="animation"/>
    <x v="494"/>
    <x v="494"/>
  </r>
  <r>
    <n v="495"/>
    <s v="Average Heroes pilot"/>
    <s v="two friends set out to conquer and reach the level cap of the quest watch, how will they do it when they're 2 teenage idiots"/>
    <n v="7000"/>
    <n v="0"/>
    <x v="2"/>
    <s v="US"/>
    <s v="USD"/>
    <n v="1437076305"/>
    <n v="1434484305"/>
    <b v="0"/>
    <n v="0"/>
    <b v="0"/>
    <s v="film &amp; video/animation"/>
    <n v="0"/>
    <s v="0 USD"/>
    <x v="0"/>
    <s v="animation"/>
    <x v="495"/>
    <x v="495"/>
  </r>
  <r>
    <n v="496"/>
    <s v="Airships and Anatasia: The Movie"/>
    <s v="The movie is about the adventures of Ethan, Danna, The mysterious inventor and more."/>
    <n v="60000"/>
    <n v="1"/>
    <x v="2"/>
    <s v="US"/>
    <s v="USD"/>
    <n v="1392070874"/>
    <n v="1386886874"/>
    <b v="0"/>
    <n v="1"/>
    <b v="0"/>
    <s v="film &amp; video/animation"/>
    <n v="1.6666666666666667E-5"/>
    <s v="1 USD"/>
    <x v="0"/>
    <s v="animation"/>
    <x v="496"/>
    <x v="496"/>
  </r>
  <r>
    <n v="497"/>
    <s v="Galaxy Probe Kids"/>
    <s v="live-action/animated series pilot."/>
    <n v="4480"/>
    <n v="30"/>
    <x v="2"/>
    <s v="US"/>
    <s v="USD"/>
    <n v="1419483600"/>
    <n v="1414889665"/>
    <b v="0"/>
    <n v="3"/>
    <b v="0"/>
    <s v="film &amp; video/animation"/>
    <n v="6.6964285714285711E-3"/>
    <s v="10 USD"/>
    <x v="0"/>
    <s v="animation"/>
    <x v="497"/>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s v="136 USD"/>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s v="73 USD"/>
    <x v="0"/>
    <s v="animation"/>
    <x v="499"/>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s v="54 USD"/>
    <x v="0"/>
    <s v="animation"/>
    <x v="500"/>
    <x v="500"/>
  </r>
  <r>
    <n v="501"/>
    <s v="World War 4"/>
    <s v="Based on the invention portfolio of a patented inventor World War Four is a look into the future of warfare and humanity as a whole"/>
    <n v="10000"/>
    <n v="0"/>
    <x v="2"/>
    <s v="US"/>
    <s v="USD"/>
    <n v="1310189851"/>
    <n v="1307597851"/>
    <b v="0"/>
    <n v="0"/>
    <b v="0"/>
    <s v="film &amp; video/animation"/>
    <n v="0"/>
    <s v="0 USD"/>
    <x v="0"/>
    <s v="animation"/>
    <x v="50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s v="58 USD"/>
    <x v="0"/>
    <s v="animation"/>
    <x v="502"/>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s v="13 GBP"/>
    <x v="0"/>
    <s v="animation"/>
    <x v="50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s v="67 USD"/>
    <x v="0"/>
    <s v="animation"/>
    <x v="504"/>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s v="4 USD"/>
    <x v="0"/>
    <s v="animation"/>
    <x v="505"/>
    <x v="505"/>
  </r>
  <r>
    <n v="506"/>
    <s v="Age of Spirit: The Battle in Heaven"/>
    <s v="A feature-length 3D animation that depicts what happened when the Son of the Morning rebelled against God."/>
    <n v="200000"/>
    <n v="250"/>
    <x v="2"/>
    <s v="US"/>
    <s v="USD"/>
    <n v="1376140520"/>
    <n v="1373548520"/>
    <b v="0"/>
    <n v="1"/>
    <b v="0"/>
    <s v="film &amp; video/animation"/>
    <n v="1.25E-3"/>
    <s v="250 USD"/>
    <x v="0"/>
    <s v="animation"/>
    <x v="506"/>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s v="64 USD"/>
    <x v="0"/>
    <s v="animation"/>
    <x v="50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s v="133 USD"/>
    <x v="0"/>
    <s v="animation"/>
    <x v="508"/>
    <x v="508"/>
  </r>
  <r>
    <n v="509"/>
    <s v="Indian in Chelsea - Web Animated series"/>
    <s v="A hilarious comedy podcast being turned into an animated series  about an indian servant and his boss."/>
    <n v="5000"/>
    <n v="10"/>
    <x v="2"/>
    <s v="GB"/>
    <s v="GBP"/>
    <n v="1435504170"/>
    <n v="1432912170"/>
    <b v="0"/>
    <n v="1"/>
    <b v="0"/>
    <s v="film &amp; video/animation"/>
    <n v="2E-3"/>
    <s v="10 GBP"/>
    <x v="0"/>
    <s v="animation"/>
    <x v="509"/>
    <x v="509"/>
  </r>
  <r>
    <n v="510"/>
    <s v="TPI Episode 2: Doomsday Dean"/>
    <s v="A mile below the Franco-Swiss border Dean manages to break the Large Hadron Collider and triggers the end of the world."/>
    <n v="14000"/>
    <n v="0"/>
    <x v="2"/>
    <s v="US"/>
    <s v="USD"/>
    <n v="1456805639"/>
    <n v="1454213639"/>
    <b v="0"/>
    <n v="0"/>
    <b v="0"/>
    <s v="film &amp; video/animation"/>
    <n v="0"/>
    <s v="0 USD"/>
    <x v="0"/>
    <s v="animation"/>
    <x v="510"/>
    <x v="510"/>
  </r>
  <r>
    <n v="511"/>
    <s v="Stuck On An Eyeland"/>
    <s v="A project that incorporates animation and comic art into a relevant story. 4 boys, 1 eyeland, and a whole lot of drama!!!"/>
    <n v="5000"/>
    <n v="150"/>
    <x v="2"/>
    <s v="US"/>
    <s v="USD"/>
    <n v="1365228982"/>
    <n v="1362640582"/>
    <b v="0"/>
    <n v="5"/>
    <b v="0"/>
    <s v="film &amp; video/animation"/>
    <n v="0.03"/>
    <s v="30 USD"/>
    <x v="0"/>
    <s v="animation"/>
    <x v="511"/>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s v="6 USD"/>
    <x v="0"/>
    <s v="animation"/>
    <x v="512"/>
    <x v="512"/>
  </r>
  <r>
    <n v="513"/>
    <s v="Paradigm Spiral - The Animated Series"/>
    <s v="A sci-fi fantasy 2.5D anime styled series about some guys trying to save the world, probably..."/>
    <n v="50000"/>
    <n v="6962"/>
    <x v="2"/>
    <s v="US"/>
    <s v="USD"/>
    <n v="1471244400"/>
    <n v="1467387705"/>
    <b v="0"/>
    <n v="68"/>
    <b v="0"/>
    <s v="film &amp; video/animation"/>
    <n v="0.13924"/>
    <s v="102 USD"/>
    <x v="0"/>
    <s v="animation"/>
    <x v="513"/>
    <x v="51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s v="17 CAD"/>
    <x v="0"/>
    <s v="animation"/>
    <x v="514"/>
    <x v="514"/>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s v="725 USD"/>
    <x v="0"/>
    <s v="animation"/>
    <x v="515"/>
    <x v="515"/>
  </r>
  <r>
    <n v="516"/>
    <s v="Shipmates"/>
    <s v="A big brother style comedy animation series starring famous seafarers"/>
    <n v="5000"/>
    <n v="0"/>
    <x v="2"/>
    <s v="GB"/>
    <s v="GBP"/>
    <n v="1432752080"/>
    <n v="1427568080"/>
    <b v="0"/>
    <n v="0"/>
    <b v="0"/>
    <s v="film &amp; video/animation"/>
    <n v="0"/>
    <s v="0 GBP"/>
    <x v="0"/>
    <s v="animation"/>
    <x v="516"/>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s v="68 USD"/>
    <x v="0"/>
    <s v="animation"/>
    <x v="517"/>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s v="0 USD"/>
    <x v="0"/>
    <s v="animation"/>
    <x v="518"/>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s v="39 USD"/>
    <x v="0"/>
    <s v="animation"/>
    <x v="519"/>
    <x v="519"/>
  </r>
  <r>
    <n v="520"/>
    <s v="Darktales The Play"/>
    <s v="Tim Arthur's 21st anniversary sell-out production of his 'chilling' and 'sinister' ghostly thriller returns to the Edinburgh Fringe!"/>
    <n v="5000"/>
    <n v="5105"/>
    <x v="0"/>
    <s v="GB"/>
    <s v="GBP"/>
    <n v="1449766261"/>
    <n v="1447174261"/>
    <b v="0"/>
    <n v="34"/>
    <b v="1"/>
    <s v="theater/plays"/>
    <n v="1.0209999999999999"/>
    <s v="150 GBP"/>
    <x v="1"/>
    <s v="plays"/>
    <x v="520"/>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s v="93 USD"/>
    <x v="1"/>
    <s v="plays"/>
    <x v="521"/>
    <x v="521"/>
  </r>
  <r>
    <n v="522"/>
    <s v="COMPASS PLAYERS"/>
    <s v="*** TO MAKE DONATIONS IN THE FUTURE                                   GO TO OUR WEBSITE: www.compassplayers.com ***"/>
    <n v="3000"/>
    <n v="3440"/>
    <x v="0"/>
    <s v="US"/>
    <s v="USD"/>
    <n v="1458518325"/>
    <n v="1456793925"/>
    <b v="0"/>
    <n v="31"/>
    <b v="1"/>
    <s v="theater/plays"/>
    <n v="1.1466666666666667"/>
    <s v="111 USD"/>
    <x v="1"/>
    <s v="plays"/>
    <x v="522"/>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s v="72 USD"/>
    <x v="1"/>
    <s v="plays"/>
    <x v="523"/>
    <x v="523"/>
  </r>
  <r>
    <n v="524"/>
    <s v="Zero Down"/>
    <s v="Angel on the Corner need YOUR help to raise Â£3,500 to take Zero Down by Sarah Hehir to the Edinburgh Fringe Festival this August!"/>
    <n v="3500"/>
    <n v="3803.55"/>
    <x v="0"/>
    <s v="GB"/>
    <s v="GBP"/>
    <n v="1464801169"/>
    <n v="1462209169"/>
    <b v="0"/>
    <n v="130"/>
    <b v="1"/>
    <s v="theater/plays"/>
    <n v="1.0867285714285715"/>
    <s v="29 GBP"/>
    <x v="1"/>
    <s v="plays"/>
    <x v="524"/>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s v="1000 USD"/>
    <x v="1"/>
    <s v="plays"/>
    <x v="525"/>
    <x v="525"/>
  </r>
  <r>
    <n v="526"/>
    <s v="Victory by Madicken Malm"/>
    <s v="We have a brand new play. We urgently need your help to fund our production, which opens at Theatre503 on August 18th."/>
    <n v="1500"/>
    <n v="1710"/>
    <x v="0"/>
    <s v="GB"/>
    <s v="GBP"/>
    <n v="1438966800"/>
    <n v="1436278344"/>
    <b v="0"/>
    <n v="23"/>
    <b v="1"/>
    <s v="theater/plays"/>
    <n v="1.1399999999999999"/>
    <s v="74 GBP"/>
    <x v="1"/>
    <s v="plays"/>
    <x v="526"/>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s v="64 USD"/>
    <x v="1"/>
    <s v="plays"/>
    <x v="527"/>
    <x v="527"/>
  </r>
  <r>
    <n v="528"/>
    <s v="Devastated No Matter What"/>
    <s v="A Festival Backed Production of a Full-Length Play."/>
    <n v="1150"/>
    <n v="1330"/>
    <x v="0"/>
    <s v="US"/>
    <s v="USD"/>
    <n v="1434921600"/>
    <n v="1433109907"/>
    <b v="0"/>
    <n v="30"/>
    <b v="1"/>
    <s v="theater/plays"/>
    <n v="1.1565217391304348"/>
    <s v="44 USD"/>
    <x v="1"/>
    <s v="plays"/>
    <x v="528"/>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s v="87 CAD"/>
    <x v="1"/>
    <s v="plays"/>
    <x v="529"/>
    <x v="529"/>
  </r>
  <r>
    <n v="530"/>
    <s v="Corners Grove"/>
    <s v="Corners Grove is a coming-of-age play about leaving home, gender identity and the death of Whitney Houston; will benefit Win NYC."/>
    <n v="3405"/>
    <n v="3670"/>
    <x v="0"/>
    <s v="US"/>
    <s v="USD"/>
    <n v="1435111200"/>
    <n v="1433254268"/>
    <b v="0"/>
    <n v="29"/>
    <b v="1"/>
    <s v="theater/plays"/>
    <n v="1.0778267254038179"/>
    <s v="127 USD"/>
    <x v="1"/>
    <s v="plays"/>
    <x v="53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s v="129 USD"/>
    <x v="1"/>
    <s v="plays"/>
    <x v="531"/>
    <x v="531"/>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s v="71 USD"/>
    <x v="1"/>
    <s v="plays"/>
    <x v="532"/>
    <x v="532"/>
  </r>
  <r>
    <n v="533"/>
    <s v="Foresight"/>
    <s v="New writing â€¢ Twisty-turny magical realist retro sci-fi â€¢ Human lives â€¢ Storytelling â€¢ The slope our society slips down..."/>
    <n v="2000"/>
    <n v="2004"/>
    <x v="0"/>
    <s v="GB"/>
    <s v="GBP"/>
    <n v="1463394365"/>
    <n v="1461320765"/>
    <b v="0"/>
    <n v="17"/>
    <b v="1"/>
    <s v="theater/plays"/>
    <n v="1.002"/>
    <s v="118 GBP"/>
    <x v="1"/>
    <s v="plays"/>
    <x v="533"/>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s v="327 NOK"/>
    <x v="1"/>
    <s v="plays"/>
    <x v="534"/>
    <x v="534"/>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s v="35 GBP"/>
    <x v="1"/>
    <s v="plays"/>
    <x v="53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s v="100 GBP"/>
    <x v="1"/>
    <s v="plays"/>
    <x v="536"/>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s v="41 USD"/>
    <x v="1"/>
    <s v="plays"/>
    <x v="537"/>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s v="252 USD"/>
    <x v="1"/>
    <s v="plays"/>
    <x v="538"/>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s v="25 GBP"/>
    <x v="1"/>
    <s v="plays"/>
    <x v="539"/>
    <x v="539"/>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s v="1 USD"/>
    <x v="2"/>
    <s v="web"/>
    <x v="540"/>
    <x v="540"/>
  </r>
  <r>
    <n v="541"/>
    <s v="Deviations"/>
    <s v="A website dedicated to local Kink Communities; to find others with matching interests and bring them together."/>
    <n v="4500"/>
    <n v="25"/>
    <x v="2"/>
    <s v="US"/>
    <s v="USD"/>
    <n v="1446080834"/>
    <n v="1443488834"/>
    <b v="0"/>
    <n v="1"/>
    <b v="0"/>
    <s v="technology/web"/>
    <n v="5.5555555555555558E-3"/>
    <s v="25 USD"/>
    <x v="2"/>
    <s v="web"/>
    <x v="541"/>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s v="1 USD"/>
    <x v="2"/>
    <s v="web"/>
    <x v="542"/>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s v="35 AUD"/>
    <x v="2"/>
    <s v="web"/>
    <x v="543"/>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s v="3 USD"/>
    <x v="2"/>
    <s v="web"/>
    <x v="544"/>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s v="403 EUR"/>
    <x v="2"/>
    <s v="web"/>
    <x v="545"/>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s v="26 USD"/>
    <x v="2"/>
    <s v="web"/>
    <x v="546"/>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s v="0 GBP"/>
    <x v="2"/>
    <s v="web"/>
    <x v="547"/>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s v="9 GBP"/>
    <x v="2"/>
    <s v="web"/>
    <x v="5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s v="9 GBP"/>
    <x v="2"/>
    <s v="web"/>
    <x v="549"/>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s v="9 CAD"/>
    <x v="2"/>
    <s v="web"/>
    <x v="55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s v="135 USD"/>
    <x v="2"/>
    <s v="web"/>
    <x v="551"/>
    <x v="551"/>
  </r>
  <r>
    <n v="552"/>
    <s v="Spinnable Social Media"/>
    <s v="Axoral is a 3d interactive social media interface, with the potential to be so much more, but we need your help!"/>
    <n v="45000"/>
    <n v="0"/>
    <x v="2"/>
    <s v="CA"/>
    <s v="CAD"/>
    <n v="1452350896"/>
    <n v="1447166896"/>
    <b v="0"/>
    <n v="0"/>
    <b v="0"/>
    <s v="technology/web"/>
    <n v="0"/>
    <s v="0 CAD"/>
    <x v="2"/>
    <s v="web"/>
    <x v="552"/>
    <x v="552"/>
  </r>
  <r>
    <n v="553"/>
    <s v="sellorshopusa.com"/>
    <s v="Groundbreaking New Classifieds Website Grows Into Largest Nationwide Coverage By Turning Users Into Entrepreneurs"/>
    <n v="25000"/>
    <n v="123"/>
    <x v="2"/>
    <s v="US"/>
    <s v="USD"/>
    <n v="1415988991"/>
    <n v="1413393391"/>
    <b v="0"/>
    <n v="6"/>
    <b v="0"/>
    <s v="technology/web"/>
    <n v="4.9199999999999999E-3"/>
    <s v="21 USD"/>
    <x v="2"/>
    <s v="web"/>
    <x v="553"/>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s v="64 USD"/>
    <x v="2"/>
    <s v="web"/>
    <x v="554"/>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s v="0 GBP"/>
    <x v="2"/>
    <s v="web"/>
    <x v="555"/>
    <x v="555"/>
  </r>
  <r>
    <n v="556"/>
    <s v="Braille Academy"/>
    <s v="An educational platform for learning Unified English Braille Code"/>
    <n v="8000"/>
    <n v="200"/>
    <x v="2"/>
    <s v="US"/>
    <s v="USD"/>
    <n v="1452112717"/>
    <n v="1449520717"/>
    <b v="0"/>
    <n v="1"/>
    <b v="0"/>
    <s v="technology/web"/>
    <n v="2.5000000000000001E-2"/>
    <s v="200 USD"/>
    <x v="2"/>
    <s v="web"/>
    <x v="556"/>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s v="68 EUR"/>
    <x v="2"/>
    <s v="web"/>
    <x v="557"/>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s v="0 USD"/>
    <x v="2"/>
    <s v="web"/>
    <x v="558"/>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s v="50 USD"/>
    <x v="2"/>
    <s v="web"/>
    <x v="559"/>
    <x v="559"/>
  </r>
  <r>
    <n v="560"/>
    <s v="DOWNLOAD THE INTERNET,...."/>
    <s v="In the future the possibility exists that the internet it's self could be felled, we have world seed banks, it's time for a net bank,.."/>
    <n v="100000"/>
    <n v="12"/>
    <x v="2"/>
    <s v="CA"/>
    <s v="CAD"/>
    <n v="1418841045"/>
    <n v="1416249045"/>
    <b v="0"/>
    <n v="3"/>
    <b v="0"/>
    <s v="technology/web"/>
    <n v="1.2E-4"/>
    <s v="4 CAD"/>
    <x v="2"/>
    <s v="web"/>
    <x v="560"/>
    <x v="560"/>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s v="28 USD"/>
    <x v="2"/>
    <s v="web"/>
    <x v="561"/>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s v="0 EUR"/>
    <x v="2"/>
    <s v="web"/>
    <x v="562"/>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s v="34 AUD"/>
    <x v="2"/>
    <s v="web"/>
    <x v="563"/>
    <x v="563"/>
  </r>
  <r>
    <n v="564"/>
    <s v="TOC TOC TROC"/>
    <s v="Plateforme de troc gratuit et d'Ã©changes en tous genres par nature. Mieux s'entraider, Ã©changer, de donner, louer ou vendre Ã  distance."/>
    <n v="18000"/>
    <n v="1"/>
    <x v="2"/>
    <s v="FR"/>
    <s v="EUR"/>
    <n v="1457822275"/>
    <n v="1455230275"/>
    <b v="0"/>
    <n v="1"/>
    <b v="0"/>
    <s v="technology/web"/>
    <n v="5.5555555555555558E-5"/>
    <s v="1 EUR"/>
    <x v="2"/>
    <s v="web"/>
    <x v="564"/>
    <x v="564"/>
  </r>
  <r>
    <n v="565"/>
    <s v="EasyLearnings"/>
    <s v="Our objective is to provide a platform which helps teachers to provide courses to leaners in wide range of locations including Africa."/>
    <n v="25000"/>
    <n v="0"/>
    <x v="2"/>
    <s v="GB"/>
    <s v="GBP"/>
    <n v="1436554249"/>
    <n v="1433962249"/>
    <b v="0"/>
    <n v="0"/>
    <b v="0"/>
    <s v="technology/web"/>
    <n v="0"/>
    <s v="0 GBP"/>
    <x v="2"/>
    <s v="web"/>
    <x v="565"/>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s v="1 USD"/>
    <x v="2"/>
    <s v="web"/>
    <x v="566"/>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s v="0 USD"/>
    <x v="2"/>
    <s v="web"/>
    <x v="567"/>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s v="49 NZD"/>
    <x v="2"/>
    <s v="web"/>
    <x v="568"/>
    <x v="568"/>
  </r>
  <r>
    <n v="569"/>
    <s v="Mioti"/>
    <s v="Mioti is an indie game marketplace that doubles as a community for developers to join networks and discuss projects."/>
    <n v="2500"/>
    <n v="20"/>
    <x v="2"/>
    <s v="CA"/>
    <s v="CAD"/>
    <n v="1451679612"/>
    <n v="1449087612"/>
    <b v="0"/>
    <n v="1"/>
    <b v="0"/>
    <s v="technology/web"/>
    <n v="8.0000000000000002E-3"/>
    <s v="20 CAD"/>
    <x v="2"/>
    <s v="web"/>
    <x v="569"/>
    <x v="569"/>
  </r>
  <r>
    <n v="570"/>
    <s v="Relaunching in May"/>
    <s v="Humans have AM/FM/Satellite radio, kids have radio Disney, pets have DogCatRadio."/>
    <n v="85000"/>
    <n v="142"/>
    <x v="2"/>
    <s v="US"/>
    <s v="USD"/>
    <n v="1455822569"/>
    <n v="1453230569"/>
    <b v="0"/>
    <n v="1"/>
    <b v="0"/>
    <s v="technology/web"/>
    <n v="1.6705882352941177E-3"/>
    <s v="142 USD"/>
    <x v="2"/>
    <s v="web"/>
    <x v="570"/>
    <x v="570"/>
  </r>
  <r>
    <n v="571"/>
    <s v="Snag-A-Slip"/>
    <s v="Snag-A-Slip is an online platform that connects boaters with awesome marinas and available boat slips so that they can book with ease."/>
    <n v="25000"/>
    <n v="106"/>
    <x v="2"/>
    <s v="US"/>
    <s v="USD"/>
    <n v="1437969540"/>
    <n v="1436297723"/>
    <b v="0"/>
    <n v="2"/>
    <b v="0"/>
    <s v="technology/web"/>
    <n v="4.2399999999999998E-3"/>
    <s v="53 USD"/>
    <x v="2"/>
    <s v="web"/>
    <x v="571"/>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s v="0 USD"/>
    <x v="2"/>
    <s v="web"/>
    <x v="572"/>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s v="38 USD"/>
    <x v="2"/>
    <s v="web"/>
    <x v="573"/>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s v="20 GBP"/>
    <x v="2"/>
    <s v="web"/>
    <x v="574"/>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s v="65 EUR"/>
    <x v="2"/>
    <s v="web"/>
    <x v="575"/>
    <x v="575"/>
  </r>
  <r>
    <n v="576"/>
    <s v="Uthtopia"/>
    <s v="UthTopia Is a social media organization that believes in positive online usage, youth mentorship, and youth empowerment."/>
    <n v="80000"/>
    <n v="1"/>
    <x v="2"/>
    <s v="US"/>
    <s v="USD"/>
    <n v="1427537952"/>
    <n v="1422357552"/>
    <b v="0"/>
    <n v="1"/>
    <b v="0"/>
    <s v="technology/web"/>
    <n v="1.2500000000000001E-5"/>
    <s v="1 USD"/>
    <x v="2"/>
    <s v="web"/>
    <x v="576"/>
    <x v="576"/>
  </r>
  <r>
    <n v="577"/>
    <s v="everydayrelay"/>
    <s v="Emails are one of pervasively used mode of communication today. However, emails can be personal and sometimes discretion is needed."/>
    <n v="5000"/>
    <n v="10"/>
    <x v="2"/>
    <s v="US"/>
    <s v="USD"/>
    <n v="1463753302"/>
    <n v="1458569302"/>
    <b v="0"/>
    <n v="1"/>
    <b v="0"/>
    <s v="technology/web"/>
    <n v="2E-3"/>
    <s v="10 USD"/>
    <x v="2"/>
    <s v="web"/>
    <x v="577"/>
    <x v="577"/>
  </r>
  <r>
    <n v="578"/>
    <s v="weBuy Crowdsourced Shopping"/>
    <s v="weBuy trade built on technology and Crowd Sourced Power"/>
    <n v="125000"/>
    <n v="14"/>
    <x v="2"/>
    <s v="GB"/>
    <s v="GBP"/>
    <n v="1441633993"/>
    <n v="1439560393"/>
    <b v="0"/>
    <n v="7"/>
    <b v="0"/>
    <s v="technology/web"/>
    <n v="1.12E-4"/>
    <s v="2 GBP"/>
    <x v="2"/>
    <s v="web"/>
    <x v="578"/>
    <x v="578"/>
  </r>
  <r>
    <n v="579"/>
    <s v="Course: Learn Cryptography"/>
    <s v="Learn classic and public key cryptography with a full proof-of-concept system in JavaScript."/>
    <n v="12000"/>
    <n v="175"/>
    <x v="2"/>
    <s v="US"/>
    <s v="USD"/>
    <n v="1419539223"/>
    <n v="1416947223"/>
    <b v="0"/>
    <n v="5"/>
    <b v="0"/>
    <s v="technology/web"/>
    <n v="1.4583333333333334E-2"/>
    <s v="35 USD"/>
    <x v="2"/>
    <s v="web"/>
    <x v="579"/>
    <x v="579"/>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s v="1 USD"/>
    <x v="2"/>
    <s v="web"/>
    <x v="580"/>
    <x v="580"/>
  </r>
  <r>
    <n v="581"/>
    <s v="A Poets Domain"/>
    <s v="Help me raise funds so that I can be able to give passionate young poets a chance to earn money weekly for their writing &amp; spoken word."/>
    <n v="400"/>
    <n v="0"/>
    <x v="2"/>
    <s v="US"/>
    <s v="USD"/>
    <n v="1438474704"/>
    <n v="1435882704"/>
    <b v="0"/>
    <n v="0"/>
    <b v="0"/>
    <s v="technology/web"/>
    <n v="0"/>
    <s v="0 USD"/>
    <x v="2"/>
    <s v="web"/>
    <x v="581"/>
    <x v="581"/>
  </r>
  <r>
    <n v="582"/>
    <s v="&quot;We the People...&quot;"/>
    <s v="A community-driven online system which promotes self-governance.  Level up by adding content; civic agendas and private associations."/>
    <n v="100000"/>
    <n v="0"/>
    <x v="2"/>
    <s v="US"/>
    <s v="USD"/>
    <n v="1426442400"/>
    <n v="1424454319"/>
    <b v="0"/>
    <n v="0"/>
    <b v="0"/>
    <s v="technology/web"/>
    <n v="0"/>
    <s v="0 USD"/>
    <x v="2"/>
    <s v="web"/>
    <x v="582"/>
    <x v="582"/>
  </r>
  <r>
    <n v="583"/>
    <s v="HackersArchive.com"/>
    <s v="HackersArchive.com will help rid the web of viruses and scams found everywhere else you look!"/>
    <n v="9000"/>
    <n v="1"/>
    <x v="2"/>
    <s v="US"/>
    <s v="USD"/>
    <n v="1426800687"/>
    <n v="1424212287"/>
    <b v="0"/>
    <n v="1"/>
    <b v="0"/>
    <s v="technology/web"/>
    <n v="1.1111111111111112E-4"/>
    <s v="1 USD"/>
    <x v="2"/>
    <s v="web"/>
    <x v="583"/>
    <x v="583"/>
  </r>
  <r>
    <n v="584"/>
    <s v="scriptCall - The Personal Presentation Platform"/>
    <s v="Script Call takes your presentation from the wall to your audience; from your device to theirs."/>
    <n v="1000"/>
    <n v="10"/>
    <x v="2"/>
    <s v="US"/>
    <s v="USD"/>
    <n v="1426522316"/>
    <n v="1423933916"/>
    <b v="0"/>
    <n v="2"/>
    <b v="0"/>
    <s v="technology/web"/>
    <n v="0.01"/>
    <s v="5 USD"/>
    <x v="2"/>
    <s v="web"/>
    <x v="584"/>
    <x v="584"/>
  </r>
  <r>
    <n v="585"/>
    <s v="Link Card"/>
    <s v="SAVE UP TO 40% WHEN YOU SPEND!_x000a__x000a_PRE-ORDER YOUR LINK CARD TODAY"/>
    <n v="9000"/>
    <n v="0"/>
    <x v="2"/>
    <s v="GB"/>
    <s v="GBP"/>
    <n v="1448928000"/>
    <n v="1444123377"/>
    <b v="0"/>
    <n v="0"/>
    <b v="0"/>
    <s v="technology/web"/>
    <n v="0"/>
    <s v="0 GBP"/>
    <x v="2"/>
    <s v="web"/>
    <x v="585"/>
    <x v="585"/>
  </r>
  <r>
    <n v="586"/>
    <s v="Employ College 2K"/>
    <s v="Employ College is a movement for companies to hire college graduates from their respected institutions."/>
    <n v="10000"/>
    <n v="56"/>
    <x v="2"/>
    <s v="US"/>
    <s v="USD"/>
    <n v="1424032207"/>
    <n v="1421440207"/>
    <b v="0"/>
    <n v="4"/>
    <b v="0"/>
    <s v="technology/web"/>
    <n v="5.5999999999999999E-3"/>
    <s v="14 USD"/>
    <x v="2"/>
    <s v="web"/>
    <x v="586"/>
    <x v="586"/>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s v="389 CAD"/>
    <x v="2"/>
    <s v="web"/>
    <x v="587"/>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s v="151 EUR"/>
    <x v="2"/>
    <s v="web"/>
    <x v="588"/>
    <x v="588"/>
  </r>
  <r>
    <n v="589"/>
    <s v="Get Neighborly"/>
    <s v="Services closer than you think..."/>
    <n v="7500"/>
    <n v="1"/>
    <x v="2"/>
    <s v="US"/>
    <s v="USD"/>
    <n v="1436366699"/>
    <n v="1435070699"/>
    <b v="0"/>
    <n v="1"/>
    <b v="0"/>
    <s v="technology/web"/>
    <n v="1.3333333333333334E-4"/>
    <s v="1 USD"/>
    <x v="2"/>
    <s v="web"/>
    <x v="58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s v="25 GBP"/>
    <x v="2"/>
    <s v="web"/>
    <x v="59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s v="31 USD"/>
    <x v="2"/>
    <s v="web"/>
    <x v="591"/>
    <x v="591"/>
  </r>
  <r>
    <n v="592"/>
    <s v="Go Start A Biz"/>
    <s v="Together, we can build a FREE, business start-up system that will help aspiring entrepreneurs change their economic circumstances."/>
    <n v="7500"/>
    <n v="250"/>
    <x v="2"/>
    <s v="US"/>
    <s v="USD"/>
    <n v="1417584860"/>
    <n v="1414992860"/>
    <b v="0"/>
    <n v="1"/>
    <b v="0"/>
    <s v="technology/web"/>
    <n v="3.3333333333333333E-2"/>
    <s v="250 USD"/>
    <x v="2"/>
    <s v="web"/>
    <x v="592"/>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s v="16 GBP"/>
    <x v="2"/>
    <s v="web"/>
    <x v="593"/>
    <x v="593"/>
  </r>
  <r>
    <n v="594"/>
    <s v="Unleashed Fitness"/>
    <s v="Creating a fitness site that will change the fitness game forever!"/>
    <n v="25000"/>
    <n v="26"/>
    <x v="2"/>
    <s v="US"/>
    <s v="USD"/>
    <n v="1460832206"/>
    <n v="1458240206"/>
    <b v="0"/>
    <n v="2"/>
    <b v="0"/>
    <s v="technology/web"/>
    <n v="1.0399999999999999E-3"/>
    <s v="13 USD"/>
    <x v="2"/>
    <s v="web"/>
    <x v="594"/>
    <x v="594"/>
  </r>
  <r>
    <n v="595"/>
    <s v="MyBestInterest.org"/>
    <s v="MyBestInterest.org elminates election research by quickly identifying the candidates that will best represent your interests."/>
    <n v="100000"/>
    <n v="426"/>
    <x v="2"/>
    <s v="US"/>
    <s v="USD"/>
    <n v="1430703638"/>
    <n v="1426815638"/>
    <b v="0"/>
    <n v="8"/>
    <b v="0"/>
    <s v="technology/web"/>
    <n v="4.2599999999999999E-3"/>
    <s v="53 USD"/>
    <x v="2"/>
    <s v="web"/>
    <x v="595"/>
    <x v="595"/>
  </r>
  <r>
    <n v="596"/>
    <s v="DigitaliBook free library"/>
    <s v="We present digitaibook,com site which can become a free electronic library with your help,"/>
    <n v="20000"/>
    <n v="6"/>
    <x v="2"/>
    <s v="US"/>
    <s v="USD"/>
    <n v="1478122292"/>
    <n v="1475530292"/>
    <b v="0"/>
    <n v="2"/>
    <b v="0"/>
    <s v="technology/web"/>
    <n v="2.9999999999999997E-4"/>
    <s v="3 USD"/>
    <x v="2"/>
    <s v="web"/>
    <x v="596"/>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s v="10 USD"/>
    <x v="2"/>
    <s v="web"/>
    <x v="597"/>
    <x v="597"/>
  </r>
  <r>
    <n v="598"/>
    <s v="Goals not creeds"/>
    <s v="This is a project to create a crowd-funding site for Urantia Book readers worldwide."/>
    <n v="2500"/>
    <n v="850"/>
    <x v="2"/>
    <s v="US"/>
    <s v="USD"/>
    <n v="1417737781"/>
    <n v="1415145781"/>
    <b v="0"/>
    <n v="7"/>
    <b v="0"/>
    <s v="technology/web"/>
    <n v="0.34"/>
    <s v="121 USD"/>
    <x v="2"/>
    <s v="web"/>
    <x v="598"/>
    <x v="598"/>
  </r>
  <r>
    <n v="599"/>
    <s v="Mail 4 Jail"/>
    <s v="We send care packages to incarcerated individuals throughout the country that include specific items hand picked by the sender."/>
    <n v="50000"/>
    <n v="31"/>
    <x v="2"/>
    <s v="US"/>
    <s v="USD"/>
    <n v="1425827760"/>
    <n v="1423769402"/>
    <b v="0"/>
    <n v="2"/>
    <b v="0"/>
    <s v="technology/web"/>
    <n v="6.2E-4"/>
    <s v="16 USD"/>
    <x v="2"/>
    <s v="web"/>
    <x v="599"/>
    <x v="599"/>
  </r>
  <r>
    <n v="600"/>
    <s v="Anaheim California here we come but we need your help."/>
    <s v="Science Technology Engineering and Math + youth = a brighter tomorrow."/>
    <n v="5000"/>
    <n v="100"/>
    <x v="1"/>
    <s v="US"/>
    <s v="USD"/>
    <n v="1431198562"/>
    <n v="1426014562"/>
    <b v="0"/>
    <n v="1"/>
    <b v="0"/>
    <s v="technology/web"/>
    <n v="0.02"/>
    <s v="100 USD"/>
    <x v="2"/>
    <s v="web"/>
    <x v="600"/>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s v="23 CAD"/>
    <x v="2"/>
    <s v="web"/>
    <x v="601"/>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s v="0 USD"/>
    <x v="2"/>
    <s v="web"/>
    <x v="602"/>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s v="45 USD"/>
    <x v="2"/>
    <s v="web"/>
    <x v="60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s v="0 USD"/>
    <x v="2"/>
    <s v="web"/>
    <x v="604"/>
    <x v="604"/>
  </r>
  <r>
    <n v="605"/>
    <s v="Teach Your Parents iPad (Canceled)"/>
    <s v="An iPad support care package for your parents / seniors."/>
    <n v="5000"/>
    <n v="131"/>
    <x v="1"/>
    <s v="US"/>
    <s v="USD"/>
    <n v="1440318908"/>
    <n v="1436430908"/>
    <b v="0"/>
    <n v="8"/>
    <b v="0"/>
    <s v="technology/web"/>
    <n v="2.6200000000000001E-2"/>
    <s v="16 USD"/>
    <x v="2"/>
    <s v="web"/>
    <x v="605"/>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s v="10 EUR"/>
    <x v="2"/>
    <s v="web"/>
    <x v="606"/>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s v="0 USD"/>
    <x v="2"/>
    <s v="web"/>
    <x v="607"/>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s v="292 USD"/>
    <x v="2"/>
    <s v="web"/>
    <x v="608"/>
    <x v="608"/>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s v="5 GBP"/>
    <x v="2"/>
    <s v="web"/>
    <x v="609"/>
    <x v="609"/>
  </r>
  <r>
    <n v="610"/>
    <s v="UniteChrist (Canceled)"/>
    <s v="We are creating a Christian social network to empower, educate, and connect Christians all over the world."/>
    <n v="13803"/>
    <n v="0"/>
    <x v="1"/>
    <s v="US"/>
    <s v="USD"/>
    <n v="1429732586"/>
    <n v="1427140586"/>
    <b v="0"/>
    <n v="0"/>
    <b v="0"/>
    <s v="technology/web"/>
    <n v="0"/>
    <s v="0 USD"/>
    <x v="2"/>
    <s v="web"/>
    <x v="610"/>
    <x v="610"/>
  </r>
  <r>
    <n v="611"/>
    <s v="Securivente (Canceled)"/>
    <s v="Finie la peur de vendre ou acheter d'occasion Ã  un inconnu ! Colis ouverts, photographiÃ©s et testÃ©s. Paiements en ligne sÃ©curisÃ©s."/>
    <n v="80000"/>
    <n v="0"/>
    <x v="1"/>
    <s v="FR"/>
    <s v="EUR"/>
    <n v="1453210037"/>
    <n v="1448026037"/>
    <b v="0"/>
    <n v="0"/>
    <b v="0"/>
    <s v="technology/web"/>
    <n v="0"/>
    <s v="0 EUR"/>
    <x v="2"/>
    <s v="web"/>
    <x v="611"/>
    <x v="611"/>
  </r>
  <r>
    <n v="612"/>
    <s v="Web Streaming 2.0 (Canceled)"/>
    <s v="A Fast and Reliable new Web platform to stream videos from Internet"/>
    <n v="10000"/>
    <n v="0"/>
    <x v="1"/>
    <s v="IT"/>
    <s v="EUR"/>
    <n v="1472777146"/>
    <n v="1470185146"/>
    <b v="0"/>
    <n v="0"/>
    <b v="0"/>
    <s v="technology/web"/>
    <n v="0"/>
    <s v="0 EUR"/>
    <x v="2"/>
    <s v="web"/>
    <x v="612"/>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s v="106 USD"/>
    <x v="2"/>
    <s v="web"/>
    <x v="613"/>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s v="0 USD"/>
    <x v="2"/>
    <s v="web"/>
    <x v="614"/>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s v="0 NZD"/>
    <x v="2"/>
    <s v="web"/>
    <x v="615"/>
    <x v="615"/>
  </r>
  <r>
    <n v="616"/>
    <s v="S'time Soirees (Canceled)"/>
    <s v="Hormis la similitude envers d'autres rÃ©seaux socials, celui-ci vous permettra d'organiser / participer Ã  des soirÃ©es trÃ¨s facilement !"/>
    <n v="5000"/>
    <n v="0"/>
    <x v="1"/>
    <s v="FR"/>
    <s v="EUR"/>
    <n v="1488013307"/>
    <n v="1485421307"/>
    <b v="0"/>
    <n v="0"/>
    <b v="0"/>
    <s v="technology/web"/>
    <n v="0"/>
    <s v="0 EUR"/>
    <x v="2"/>
    <s v="web"/>
    <x v="616"/>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s v="20 GBP"/>
    <x v="2"/>
    <s v="web"/>
    <x v="617"/>
    <x v="617"/>
  </r>
  <r>
    <n v="618"/>
    <s v="Y2Y Tutors (Canceled)"/>
    <s v="With the cost of education seemingly always on the rise, Y2Y aims to ensure that no student will be left behind through peer tutoring."/>
    <n v="400"/>
    <n v="0"/>
    <x v="1"/>
    <s v="US"/>
    <s v="USD"/>
    <n v="1449689203"/>
    <n v="1447097203"/>
    <b v="0"/>
    <n v="0"/>
    <b v="0"/>
    <s v="technology/web"/>
    <n v="0"/>
    <s v="0 USD"/>
    <x v="2"/>
    <s v="web"/>
    <x v="618"/>
    <x v="618"/>
  </r>
  <r>
    <n v="619"/>
    <s v="Big Data (Canceled)"/>
    <s v="Big Data Sets for researchers interested in improving the quality of life."/>
    <n v="2500000"/>
    <n v="1"/>
    <x v="1"/>
    <s v="US"/>
    <s v="USD"/>
    <n v="1416933390"/>
    <n v="1411745790"/>
    <b v="0"/>
    <n v="1"/>
    <b v="0"/>
    <s v="technology/web"/>
    <n v="3.9999999999999998E-7"/>
    <s v="1 USD"/>
    <x v="2"/>
    <s v="web"/>
    <x v="619"/>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s v="300 CAD"/>
    <x v="2"/>
    <s v="web"/>
    <x v="620"/>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s v="87 USD"/>
    <x v="2"/>
    <s v="web"/>
    <x v="621"/>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s v="38 USD"/>
    <x v="2"/>
    <s v="web"/>
    <x v="622"/>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s v="0 AUD"/>
    <x v="2"/>
    <s v="web"/>
    <x v="623"/>
    <x v="623"/>
  </r>
  <r>
    <n v="624"/>
    <s v="NeedSomeLoven.com (Canceled)"/>
    <s v="I am designing a fun, high tech dating website, with over 25 cool features. It is innovate as well as user friendly."/>
    <n v="5000"/>
    <n v="0"/>
    <x v="1"/>
    <s v="US"/>
    <s v="USD"/>
    <n v="1431647041"/>
    <n v="1429055041"/>
    <b v="0"/>
    <n v="0"/>
    <b v="0"/>
    <s v="technology/web"/>
    <n v="0"/>
    <s v="0 USD"/>
    <x v="2"/>
    <s v="web"/>
    <x v="624"/>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s v="0 CAD"/>
    <x v="2"/>
    <s v="web"/>
    <x v="625"/>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s v="111 USD"/>
    <x v="2"/>
    <s v="web"/>
    <x v="626"/>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s v="90 SEK"/>
    <x v="2"/>
    <s v="web"/>
    <x v="627"/>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s v="0 USD"/>
    <x v="2"/>
    <s v="web"/>
    <x v="628"/>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s v="117 AUD"/>
    <x v="2"/>
    <s v="web"/>
    <x v="629"/>
    <x v="629"/>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s v="10 USD"/>
    <x v="2"/>
    <s v="web"/>
    <x v="630"/>
    <x v="630"/>
  </r>
  <r>
    <n v="631"/>
    <s v="Brevity: A Powerful Online Publishing Software! (Canceled)"/>
    <s v="A Powerful Multimedia-Rich Software that aims at making online publishing very simple."/>
    <n v="50000"/>
    <n v="690"/>
    <x v="1"/>
    <s v="CA"/>
    <s v="CAD"/>
    <n v="1464460329"/>
    <n v="1461954729"/>
    <b v="0"/>
    <n v="9"/>
    <b v="0"/>
    <s v="technology/web"/>
    <n v="1.38E-2"/>
    <s v="77 CAD"/>
    <x v="2"/>
    <s v="web"/>
    <x v="631"/>
    <x v="631"/>
  </r>
  <r>
    <n v="632"/>
    <s v="UniWherse.com - Bring students future (Canceled)"/>
    <s v="Our goal is to create a system, students can find universities that best match their interests."/>
    <n v="20000"/>
    <n v="0"/>
    <x v="1"/>
    <s v="NL"/>
    <s v="EUR"/>
    <n v="1448470165"/>
    <n v="1445874565"/>
    <b v="0"/>
    <n v="0"/>
    <b v="0"/>
    <s v="technology/web"/>
    <n v="0"/>
    <s v="0 EUR"/>
    <x v="2"/>
    <s v="web"/>
    <x v="632"/>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s v="50 USD"/>
    <x v="2"/>
    <s v="web"/>
    <x v="633"/>
    <x v="633"/>
  </r>
  <r>
    <n v="634"/>
    <s v="pitchtograndma (Canceled)"/>
    <s v="We help companies to explain what they do in simple, grandma-would-understand terms."/>
    <n v="5000"/>
    <n v="1"/>
    <x v="1"/>
    <s v="US"/>
    <s v="USD"/>
    <n v="1424989029"/>
    <n v="1422397029"/>
    <b v="0"/>
    <n v="1"/>
    <b v="0"/>
    <s v="technology/web"/>
    <n v="2.0000000000000001E-4"/>
    <s v="1 USD"/>
    <x v="2"/>
    <s v="web"/>
    <x v="634"/>
    <x v="634"/>
  </r>
  <r>
    <n v="635"/>
    <s v="Pleero, A Technology Team Building Website (Canceled)"/>
    <s v="Network used for building technology development teams."/>
    <n v="25000"/>
    <n v="2"/>
    <x v="1"/>
    <s v="US"/>
    <s v="USD"/>
    <n v="1428804762"/>
    <n v="1426212762"/>
    <b v="0"/>
    <n v="1"/>
    <b v="0"/>
    <s v="technology/web"/>
    <n v="8.0000000000000007E-5"/>
    <s v="2 USD"/>
    <x v="2"/>
    <s v="web"/>
    <x v="635"/>
    <x v="635"/>
  </r>
  <r>
    <n v="636"/>
    <s v="Keto Advice (Canceled)"/>
    <s v="With no central location for keto knowledge, keto advice will be a community run knowledge base."/>
    <n v="2000"/>
    <n v="4"/>
    <x v="1"/>
    <s v="GB"/>
    <s v="GBP"/>
    <n v="1433587620"/>
    <n v="1430996150"/>
    <b v="0"/>
    <n v="1"/>
    <b v="0"/>
    <s v="technology/web"/>
    <n v="2E-3"/>
    <s v="4 GBP"/>
    <x v="2"/>
    <s v="web"/>
    <x v="636"/>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s v="0 GBP"/>
    <x v="2"/>
    <s v="web"/>
    <x v="637"/>
    <x v="637"/>
  </r>
  <r>
    <n v="638"/>
    <s v="W (Canceled)"/>
    <s v="O0"/>
    <n v="200000"/>
    <n v="18"/>
    <x v="1"/>
    <s v="DE"/>
    <s v="EUR"/>
    <n v="1490447662"/>
    <n v="1485267262"/>
    <b v="0"/>
    <n v="6"/>
    <b v="0"/>
    <s v="technology/web"/>
    <n v="9.0000000000000006E-5"/>
    <s v="3 EUR"/>
    <x v="2"/>
    <s v="web"/>
    <x v="638"/>
    <x v="638"/>
  </r>
  <r>
    <n v="639"/>
    <s v="Kids Educational Social Media Site (Canceled)"/>
    <s v="Development of a Safe and Educational Social Media site for kids."/>
    <n v="1000000"/>
    <n v="1"/>
    <x v="1"/>
    <s v="US"/>
    <s v="USD"/>
    <n v="1413208795"/>
    <n v="1408024795"/>
    <b v="0"/>
    <n v="1"/>
    <b v="0"/>
    <s v="technology/web"/>
    <n v="9.9999999999999995E-7"/>
    <s v="1 USD"/>
    <x v="2"/>
    <s v="web"/>
    <x v="639"/>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s v="51 EUR"/>
    <x v="2"/>
    <s v="wearables"/>
    <x v="64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s v="151 USD"/>
    <x v="2"/>
    <s v="wearables"/>
    <x v="641"/>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s v="134 EUR"/>
    <x v="2"/>
    <s v="wearables"/>
    <x v="642"/>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s v="174 USD"/>
    <x v="2"/>
    <s v="wearables"/>
    <x v="643"/>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s v="73 USD"/>
    <x v="2"/>
    <s v="wearables"/>
    <x v="644"/>
    <x v="644"/>
  </r>
  <r>
    <n v="645"/>
    <s v="Carbon Fiber Collar Stays"/>
    <s v="Ever wanted to own something made out of carbon fiber? Now you can!"/>
    <n v="2000"/>
    <n v="5574"/>
    <x v="0"/>
    <s v="US"/>
    <s v="USD"/>
    <n v="1470962274"/>
    <n v="1468370274"/>
    <b v="0"/>
    <n v="237"/>
    <b v="1"/>
    <s v="technology/wearables"/>
    <n v="2.7869999999999999"/>
    <s v="24 USD"/>
    <x v="2"/>
    <s v="wearables"/>
    <x v="645"/>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s v="39 USD"/>
    <x v="2"/>
    <s v="wearables"/>
    <x v="646"/>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s v="126 CAD"/>
    <x v="2"/>
    <s v="wearables"/>
    <x v="647"/>
    <x v="647"/>
  </r>
  <r>
    <n v="648"/>
    <s v="Audio Jacket"/>
    <s v="Get ready for the next product that you canâ€™t live without"/>
    <n v="35000"/>
    <n v="44388"/>
    <x v="0"/>
    <s v="US"/>
    <s v="USD"/>
    <n v="1413304708"/>
    <n v="1410280708"/>
    <b v="0"/>
    <n v="27"/>
    <b v="1"/>
    <s v="technology/wearables"/>
    <n v="1.2682285714285715"/>
    <s v="1644 USD"/>
    <x v="2"/>
    <s v="wearables"/>
    <x v="648"/>
    <x v="648"/>
  </r>
  <r>
    <n v="649"/>
    <s v="VIVO Solar Bag"/>
    <s v="A backpack with a built in solar panel to charge any USB device. Includes removable battery pack, USB cable, and 7 different adapters!"/>
    <n v="2500"/>
    <n v="3499"/>
    <x v="0"/>
    <s v="US"/>
    <s v="USD"/>
    <n v="1410904413"/>
    <n v="1409090013"/>
    <b v="0"/>
    <n v="82"/>
    <b v="1"/>
    <s v="technology/wearables"/>
    <n v="1.3996"/>
    <s v="43 USD"/>
    <x v="2"/>
    <s v="wearables"/>
    <x v="649"/>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s v="35 USD"/>
    <x v="2"/>
    <s v="wearables"/>
    <x v="650"/>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s v="239 USD"/>
    <x v="2"/>
    <s v="wearables"/>
    <x v="65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s v="108 USD"/>
    <x v="2"/>
    <s v="wearables"/>
    <x v="652"/>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s v="96 USD"/>
    <x v="2"/>
    <s v="wearables"/>
    <x v="653"/>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s v="32 USD"/>
    <x v="2"/>
    <s v="wearables"/>
    <x v="654"/>
    <x v="654"/>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s v="43 USD"/>
    <x v="2"/>
    <s v="wearables"/>
    <x v="655"/>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s v="123 USD"/>
    <x v="2"/>
    <s v="wearables"/>
    <x v="656"/>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s v="190 USD"/>
    <x v="2"/>
    <s v="wearables"/>
    <x v="657"/>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s v="109 USD"/>
    <x v="2"/>
    <s v="wearables"/>
    <x v="658"/>
    <x v="658"/>
  </r>
  <r>
    <n v="659"/>
    <s v="Lulu Watch Designs - Apple Watch"/>
    <s v="Sync up your lifestyle"/>
    <n v="3000"/>
    <n v="3017"/>
    <x v="0"/>
    <s v="US"/>
    <s v="USD"/>
    <n v="1440339295"/>
    <n v="1437747295"/>
    <b v="0"/>
    <n v="21"/>
    <b v="1"/>
    <s v="technology/wearables"/>
    <n v="1.0056666666666667"/>
    <s v="144 USD"/>
    <x v="2"/>
    <s v="wearables"/>
    <x v="659"/>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s v="85 USD"/>
    <x v="2"/>
    <s v="wearables"/>
    <x v="660"/>
    <x v="660"/>
  </r>
  <r>
    <n v="661"/>
    <s v="AirString"/>
    <s v="AirString keeps your AirPods from getting lost by keeping the pair together with a  durable and premium quality string."/>
    <n v="10000"/>
    <n v="95"/>
    <x v="2"/>
    <s v="US"/>
    <s v="USD"/>
    <n v="1477236559"/>
    <n v="1474644559"/>
    <b v="0"/>
    <n v="9"/>
    <b v="0"/>
    <s v="technology/wearables"/>
    <n v="9.4999999999999998E-3"/>
    <s v="11 USD"/>
    <x v="2"/>
    <s v="wearables"/>
    <x v="661"/>
    <x v="661"/>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s v="39 USD"/>
    <x v="2"/>
    <s v="wearables"/>
    <x v="662"/>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s v="100 DKK"/>
    <x v="2"/>
    <s v="wearables"/>
    <x v="663"/>
    <x v="663"/>
  </r>
  <r>
    <n v="664"/>
    <s v="Oregon Babyâ„¢ Diapers"/>
    <s v="Save Oregon Babyâ„¢ Diapers, a handmade business, run by awesome moms in Southern Oregon, from permanently closing!"/>
    <n v="12000"/>
    <n v="904"/>
    <x v="2"/>
    <s v="US"/>
    <s v="USD"/>
    <n v="1428940775"/>
    <n v="1426348775"/>
    <b v="0"/>
    <n v="29"/>
    <b v="0"/>
    <s v="technology/wearables"/>
    <n v="7.5333333333333335E-2"/>
    <s v="31 USD"/>
    <x v="2"/>
    <s v="wearables"/>
    <x v="664"/>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s v="155 USD"/>
    <x v="2"/>
    <s v="wearables"/>
    <x v="665"/>
    <x v="665"/>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s v="2 USD"/>
    <x v="2"/>
    <s v="wearables"/>
    <x v="666"/>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s v="179 EUR"/>
    <x v="2"/>
    <s v="wearables"/>
    <x v="667"/>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s v="27 USD"/>
    <x v="2"/>
    <s v="wearables"/>
    <x v="668"/>
    <x v="668"/>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s v="1536 SEK"/>
    <x v="2"/>
    <s v="wearables"/>
    <x v="669"/>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s v="85 EUR"/>
    <x v="2"/>
    <s v="wearables"/>
    <x v="67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s v="789 USD"/>
    <x v="2"/>
    <s v="wearables"/>
    <x v="671"/>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s v="50 USD"/>
    <x v="2"/>
    <s v="wearables"/>
    <x v="672"/>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s v="68 USD"/>
    <x v="2"/>
    <s v="wearables"/>
    <x v="673"/>
    <x v="673"/>
  </r>
  <r>
    <n v="674"/>
    <s v="Something To Wear For Hearing Sounds By Feeling Vibrations"/>
    <s v="Listen to sounds by feeling an array of vibrational patterns against your body."/>
    <n v="50000"/>
    <n v="15"/>
    <x v="2"/>
    <s v="US"/>
    <s v="USD"/>
    <n v="1407811627"/>
    <n v="1402627627"/>
    <b v="0"/>
    <n v="2"/>
    <b v="0"/>
    <s v="technology/wearables"/>
    <n v="2.9999999999999997E-4"/>
    <s v="8 USD"/>
    <x v="2"/>
    <s v="wearables"/>
    <x v="674"/>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s v="34 USD"/>
    <x v="2"/>
    <s v="wearables"/>
    <x v="675"/>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s v="61 CAD"/>
    <x v="2"/>
    <s v="wearables"/>
    <x v="676"/>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s v="133 EUR"/>
    <x v="2"/>
    <s v="wearables"/>
    <x v="677"/>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s v="65 USD"/>
    <x v="2"/>
    <s v="wearables"/>
    <x v="67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s v="94 USD"/>
    <x v="2"/>
    <s v="wearables"/>
    <x v="67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s v="151 USD"/>
    <x v="2"/>
    <s v="wearables"/>
    <x v="680"/>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s v="1 USD"/>
    <x v="2"/>
    <s v="wearables"/>
    <x v="681"/>
    <x v="681"/>
  </r>
  <r>
    <n v="682"/>
    <s v="Deception Belt"/>
    <s v="The Deception Belt is an innovative belt with app capability, designed to assist any user gain control over their appetite."/>
    <n v="50000"/>
    <n v="53"/>
    <x v="2"/>
    <s v="US"/>
    <s v="USD"/>
    <n v="1489512122"/>
    <n v="1486923722"/>
    <b v="0"/>
    <n v="4"/>
    <b v="0"/>
    <s v="technology/wearables"/>
    <n v="1.06E-3"/>
    <s v="13 USD"/>
    <x v="2"/>
    <s v="wearables"/>
    <x v="68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s v="99 USD"/>
    <x v="2"/>
    <s v="wearables"/>
    <x v="683"/>
    <x v="683"/>
  </r>
  <r>
    <n v="684"/>
    <s v="Arcus Motion Analyzer | The Versatile Smart Ring"/>
    <s v="Arcus gives your fingers super powers."/>
    <n v="320000"/>
    <n v="23948"/>
    <x v="2"/>
    <s v="US"/>
    <s v="USD"/>
    <n v="1406257200"/>
    <n v="1403176891"/>
    <b v="0"/>
    <n v="135"/>
    <b v="0"/>
    <s v="technology/wearables"/>
    <n v="7.4837500000000001E-2"/>
    <s v="177 USD"/>
    <x v="2"/>
    <s v="wearables"/>
    <x v="684"/>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s v="55 USD"/>
    <x v="2"/>
    <s v="wearables"/>
    <x v="685"/>
    <x v="685"/>
  </r>
  <r>
    <n v="686"/>
    <s v="Vivi di Cuore - Heart Rate Watch"/>
    <s v="La tua giornata sportiva monitorata nel tuo polso??!!!_x000a_Rendiamolo possibile... VIVI DI CUORE --- All MADE in ITALY"/>
    <n v="500000"/>
    <n v="0"/>
    <x v="2"/>
    <s v="IT"/>
    <s v="EUR"/>
    <n v="1438618170"/>
    <n v="1436026170"/>
    <b v="0"/>
    <n v="0"/>
    <b v="0"/>
    <s v="technology/wearables"/>
    <n v="0"/>
    <s v="0 EUR"/>
    <x v="2"/>
    <s v="wearables"/>
    <x v="686"/>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s v="592 MXN"/>
    <x v="2"/>
    <s v="wearables"/>
    <x v="687"/>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s v="406 USD"/>
    <x v="2"/>
    <s v="wearables"/>
    <x v="688"/>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s v="343 USD"/>
    <x v="2"/>
    <s v="wearables"/>
    <x v="689"/>
    <x v="689"/>
  </r>
  <r>
    <n v="690"/>
    <s v="BLOXSHIELD"/>
    <s v="A radiation shield for your fitness tracker, smartwatch or other wearable smart device"/>
    <n v="20000"/>
    <n v="2468"/>
    <x v="2"/>
    <s v="US"/>
    <s v="USD"/>
    <n v="1473400800"/>
    <n v="1469718841"/>
    <b v="0"/>
    <n v="34"/>
    <b v="0"/>
    <s v="technology/wearables"/>
    <n v="0.1234"/>
    <s v="73 USD"/>
    <x v="2"/>
    <s v="wearables"/>
    <x v="69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s v="26 USD"/>
    <x v="2"/>
    <s v="wearables"/>
    <x v="691"/>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s v="6 GBP"/>
    <x v="2"/>
    <s v="wearables"/>
    <x v="692"/>
    <x v="692"/>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s v="119 USD"/>
    <x v="2"/>
    <s v="wearables"/>
    <x v="693"/>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s v="84 USD"/>
    <x v="2"/>
    <s v="wearables"/>
    <x v="694"/>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s v="91 USD"/>
    <x v="2"/>
    <s v="wearables"/>
    <x v="695"/>
    <x v="695"/>
  </r>
  <r>
    <n v="696"/>
    <s v="trustee"/>
    <s v="Show your fidelity by wearing the Trustee rings! Show where you are (at)!"/>
    <n v="175000"/>
    <n v="1"/>
    <x v="2"/>
    <s v="NL"/>
    <s v="EUR"/>
    <n v="1406326502"/>
    <n v="1403734502"/>
    <b v="0"/>
    <n v="1"/>
    <b v="0"/>
    <s v="technology/wearables"/>
    <n v="5.7142857142857145E-6"/>
    <s v="1 EUR"/>
    <x v="2"/>
    <s v="wearables"/>
    <x v="696"/>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s v="20 EUR"/>
    <x v="2"/>
    <s v="wearables"/>
    <x v="697"/>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s v="531 USD"/>
    <x v="2"/>
    <s v="wearables"/>
    <x v="698"/>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s v="120 USD"/>
    <x v="2"/>
    <s v="wearables"/>
    <x v="699"/>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s v="13 EUR"/>
    <x v="2"/>
    <s v="wearables"/>
    <x v="700"/>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s v="291 GBP"/>
    <x v="2"/>
    <s v="wearables"/>
    <x v="701"/>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s v="125 USD"/>
    <x v="2"/>
    <s v="wearables"/>
    <x v="702"/>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s v="120 USD"/>
    <x v="2"/>
    <s v="wearables"/>
    <x v="703"/>
    <x v="703"/>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s v="120 CAD"/>
    <x v="2"/>
    <s v="wearables"/>
    <x v="704"/>
    <x v="704"/>
  </r>
  <r>
    <n v="705"/>
    <s v="SomnoScope"/>
    <s v="The closest thing ever to the Holy Grail of wearables technology"/>
    <n v="100000"/>
    <n v="977"/>
    <x v="2"/>
    <s v="NL"/>
    <s v="EUR"/>
    <n v="1484999278"/>
    <n v="1482407278"/>
    <b v="0"/>
    <n v="5"/>
    <b v="0"/>
    <s v="technology/wearables"/>
    <n v="9.7699999999999992E-3"/>
    <s v="195 EUR"/>
    <x v="2"/>
    <s v="wearables"/>
    <x v="705"/>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s v="0 EUR"/>
    <x v="2"/>
    <s v="wearables"/>
    <x v="706"/>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s v="118 GBP"/>
    <x v="2"/>
    <s v="wearables"/>
    <x v="70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s v="24 GBP"/>
    <x v="2"/>
    <s v="wearables"/>
    <x v="708"/>
    <x v="708"/>
  </r>
  <r>
    <n v="709"/>
    <s v="lumiglove"/>
    <s v="A &quot;handheld&quot; light, which eases the way you illuminate objects and/or paths."/>
    <n v="15000"/>
    <n v="61"/>
    <x v="2"/>
    <s v="US"/>
    <s v="USD"/>
    <n v="1417741159"/>
    <n v="1415149159"/>
    <b v="0"/>
    <n v="2"/>
    <b v="0"/>
    <s v="technology/wearables"/>
    <n v="4.0666666666666663E-3"/>
    <s v="31 USD"/>
    <x v="2"/>
    <s v="wearables"/>
    <x v="709"/>
    <x v="709"/>
  </r>
  <r>
    <n v="710"/>
    <s v="Hate York Shirt 2.0"/>
    <s v="Shirts, so technologically advanced, they connect mentally to their audience upon sight."/>
    <n v="1200"/>
    <n v="0"/>
    <x v="2"/>
    <s v="CA"/>
    <s v="CAD"/>
    <n v="1408495440"/>
    <n v="1405640302"/>
    <b v="0"/>
    <n v="0"/>
    <b v="0"/>
    <s v="technology/wearables"/>
    <n v="0"/>
    <s v="0 CAD"/>
    <x v="2"/>
    <s v="wearables"/>
    <x v="71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s v="100 EUR"/>
    <x v="2"/>
    <s v="wearables"/>
    <x v="711"/>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s v="26 USD"/>
    <x v="2"/>
    <s v="wearables"/>
    <x v="71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s v="199 EUR"/>
    <x v="2"/>
    <s v="wearables"/>
    <x v="713"/>
    <x v="713"/>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s v="80 USD"/>
    <x v="2"/>
    <s v="wearables"/>
    <x v="714"/>
    <x v="714"/>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s v="116 USD"/>
    <x v="2"/>
    <s v="wearables"/>
    <x v="715"/>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s v="45 USD"/>
    <x v="2"/>
    <s v="wearables"/>
    <x v="716"/>
    <x v="716"/>
  </r>
  <r>
    <n v="717"/>
    <s v="cool air belt"/>
    <s v="Cool air flowing under clothing keeps you cool."/>
    <n v="100000"/>
    <n v="305"/>
    <x v="2"/>
    <s v="US"/>
    <s v="USD"/>
    <n v="1409949002"/>
    <n v="1407357002"/>
    <b v="0"/>
    <n v="4"/>
    <b v="0"/>
    <s v="technology/wearables"/>
    <n v="3.0500000000000002E-3"/>
    <s v="76 USD"/>
    <x v="2"/>
    <s v="wearables"/>
    <x v="717"/>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s v="23 USD"/>
    <x v="2"/>
    <s v="wearables"/>
    <x v="718"/>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s v="19 USD"/>
    <x v="2"/>
    <s v="wearables"/>
    <x v="719"/>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s v="67 USD"/>
    <x v="3"/>
    <s v="nonfiction"/>
    <x v="720"/>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s v="84 USD"/>
    <x v="3"/>
    <s v="nonfiction"/>
    <x v="721"/>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s v="216 USD"/>
    <x v="3"/>
    <s v="nonfiction"/>
    <x v="722"/>
    <x v="722"/>
  </r>
  <r>
    <n v="723"/>
    <s v="The 2015 Pro Football Beast Book"/>
    <s v="The Definitive (and Slightly Ridiculous) Guide to Enjoying the 2015 Pro Football Season"/>
    <n v="5000"/>
    <n v="5469"/>
    <x v="0"/>
    <s v="US"/>
    <s v="USD"/>
    <n v="1438228740"/>
    <n v="1435606549"/>
    <b v="0"/>
    <n v="100"/>
    <b v="1"/>
    <s v="publishing/nonfiction"/>
    <n v="1.0938000000000001"/>
    <s v="55 USD"/>
    <x v="3"/>
    <s v="nonfiction"/>
    <x v="723"/>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s v="52 USD"/>
    <x v="3"/>
    <s v="nonfiction"/>
    <x v="724"/>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s v="143 USD"/>
    <x v="3"/>
    <s v="nonfiction"/>
    <x v="725"/>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s v="72 USD"/>
    <x v="3"/>
    <s v="nonfiction"/>
    <x v="726"/>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s v="37 USD"/>
    <x v="3"/>
    <s v="nonfiction"/>
    <x v="727"/>
    <x v="727"/>
  </r>
  <r>
    <n v="728"/>
    <s v="The Age of the Platform: My Fourth Book"/>
    <s v="A big idea non-fiction book by an impatient three-time author and insomniac willing to bet on himself."/>
    <n v="7500"/>
    <n v="7917.45"/>
    <x v="0"/>
    <s v="US"/>
    <s v="USD"/>
    <n v="1313957157"/>
    <n v="1310069157"/>
    <b v="0"/>
    <n v="130"/>
    <b v="1"/>
    <s v="publishing/nonfiction"/>
    <n v="1.05566"/>
    <s v="61 USD"/>
    <x v="3"/>
    <s v="nonfiction"/>
    <x v="728"/>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s v="44 USD"/>
    <x v="3"/>
    <s v="nonfiction"/>
    <x v="729"/>
    <x v="729"/>
  </r>
  <r>
    <n v="730"/>
    <s v="Encyclopedia of Surfing"/>
    <s v="A Massive but Cheerful Online Digital Archive of Surfing"/>
    <n v="20000"/>
    <n v="26438"/>
    <x v="0"/>
    <s v="US"/>
    <s v="USD"/>
    <n v="1323280391"/>
    <n v="1320688391"/>
    <b v="0"/>
    <n v="265"/>
    <b v="1"/>
    <s v="publishing/nonfiction"/>
    <n v="1.3219000000000001"/>
    <s v="100 USD"/>
    <x v="3"/>
    <s v="nonfiction"/>
    <x v="730"/>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s v="89 USD"/>
    <x v="3"/>
    <s v="nonfiction"/>
    <x v="731"/>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s v="5 GBP"/>
    <x v="3"/>
    <s v="nonfiction"/>
    <x v="732"/>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s v="18 GBP"/>
    <x v="3"/>
    <s v="nonfiction"/>
    <x v="733"/>
    <x v="733"/>
  </r>
  <r>
    <n v="734"/>
    <s v="Sideswiped"/>
    <s v="Sideswiped is my story of growing in and trusting God through the mess and mysteries of life."/>
    <n v="8500"/>
    <n v="10670"/>
    <x v="0"/>
    <s v="CA"/>
    <s v="CAD"/>
    <n v="1431147600"/>
    <n v="1428465420"/>
    <b v="0"/>
    <n v="57"/>
    <b v="1"/>
    <s v="publishing/nonfiction"/>
    <n v="1.2552941176470589"/>
    <s v="187 CAD"/>
    <x v="3"/>
    <s v="nonfiction"/>
    <x v="734"/>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s v="235 USD"/>
    <x v="3"/>
    <s v="nonfiction"/>
    <x v="735"/>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s v="105 USD"/>
    <x v="3"/>
    <s v="nonfiction"/>
    <x v="736"/>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s v="57 USD"/>
    <x v="3"/>
    <s v="nonfiction"/>
    <x v="737"/>
    <x v="737"/>
  </r>
  <r>
    <n v="738"/>
    <s v="Under the Sour Sun: Hunger through the Eyes of a Child"/>
    <s v="The true story of a child's struggle with hunger, poverty, and war in El Salvador."/>
    <n v="1500"/>
    <n v="1601"/>
    <x v="0"/>
    <s v="US"/>
    <s v="USD"/>
    <n v="1417409940"/>
    <n v="1414765794"/>
    <b v="0"/>
    <n v="41"/>
    <b v="1"/>
    <s v="publishing/nonfiction"/>
    <n v="1.0673333333333332"/>
    <s v="39 USD"/>
    <x v="3"/>
    <s v="nonfiction"/>
    <x v="738"/>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s v="68 USD"/>
    <x v="3"/>
    <s v="nonfiction"/>
    <x v="73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s v="170 USD"/>
    <x v="3"/>
    <s v="nonfiction"/>
    <x v="740"/>
    <x v="740"/>
  </r>
  <r>
    <n v="741"/>
    <s v="reVILNA: the vilna ghetto project"/>
    <s v="A revolutionary digital mapping project of the Vilna Ghetto"/>
    <n v="13000"/>
    <n v="13293.8"/>
    <x v="0"/>
    <s v="US"/>
    <s v="USD"/>
    <n v="1370964806"/>
    <n v="1367940806"/>
    <b v="0"/>
    <n v="94"/>
    <b v="1"/>
    <s v="publishing/nonfiction"/>
    <n v="1.0226"/>
    <s v="141 USD"/>
    <x v="3"/>
    <s v="nonfiction"/>
    <x v="741"/>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s v="67 USD"/>
    <x v="3"/>
    <s v="nonfiction"/>
    <x v="74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s v="54 USD"/>
    <x v="3"/>
    <s v="nonfiction"/>
    <x v="743"/>
    <x v="743"/>
  </r>
  <r>
    <n v="744"/>
    <s v="A Revolutionary Leadership Resource Book"/>
    <s v="Join others to help create a world that is possible -- in your workplace, community and society!"/>
    <n v="5000"/>
    <n v="5116"/>
    <x v="0"/>
    <s v="US"/>
    <s v="USD"/>
    <n v="1355439503"/>
    <n v="1352847503"/>
    <b v="0"/>
    <n v="62"/>
    <b v="1"/>
    <s v="publishing/nonfiction"/>
    <n v="1.0232000000000001"/>
    <s v="83 USD"/>
    <x v="3"/>
    <s v="nonfiction"/>
    <x v="744"/>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s v="54 USD"/>
    <x v="3"/>
    <s v="nonfiction"/>
    <x v="745"/>
    <x v="745"/>
  </r>
  <r>
    <n v="746"/>
    <s v="Attention: People With Body Parts"/>
    <s v="This is a book of letters. Letters to our body parts."/>
    <n v="2987"/>
    <n v="3318"/>
    <x v="0"/>
    <s v="US"/>
    <s v="USD"/>
    <n v="1348372740"/>
    <n v="1346806909"/>
    <b v="0"/>
    <n v="97"/>
    <b v="1"/>
    <s v="publishing/nonfiction"/>
    <n v="1.1108135252761968"/>
    <s v="34 USD"/>
    <x v="3"/>
    <s v="nonfiction"/>
    <x v="746"/>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s v="127 EUR"/>
    <x v="3"/>
    <s v="nonfiction"/>
    <x v="747"/>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s v="46 USD"/>
    <x v="3"/>
    <s v="nonfiction"/>
    <x v="748"/>
    <x v="748"/>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s v="96 USD"/>
    <x v="3"/>
    <s v="nonfiction"/>
    <x v="749"/>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s v="77 USD"/>
    <x v="3"/>
    <s v="nonfiction"/>
    <x v="750"/>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s v="57 USD"/>
    <x v="3"/>
    <s v="nonfiction"/>
    <x v="751"/>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s v="53 AUD"/>
    <x v="3"/>
    <s v="nonfiction"/>
    <x v="752"/>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s v="492 USD"/>
    <x v="3"/>
    <s v="nonfiction"/>
    <x v="753"/>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s v="42 USD"/>
    <x v="3"/>
    <s v="nonfiction"/>
    <x v="754"/>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s v="37 USD"/>
    <x v="3"/>
    <s v="nonfiction"/>
    <x v="755"/>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s v="37 USD"/>
    <x v="3"/>
    <s v="nonfiction"/>
    <x v="756"/>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s v="33 USD"/>
    <x v="3"/>
    <s v="nonfiction"/>
    <x v="757"/>
    <x v="757"/>
  </r>
  <r>
    <n v="758"/>
    <s v="Publish Waiting On Humanity"/>
    <s v="I am publishing my book, Waiting on Humanity and need some finishing funds to do so."/>
    <n v="2500"/>
    <n v="2550"/>
    <x v="0"/>
    <s v="US"/>
    <s v="USD"/>
    <n v="1286568268"/>
    <n v="1283976268"/>
    <b v="0"/>
    <n v="19"/>
    <b v="1"/>
    <s v="publishing/nonfiction"/>
    <n v="1.02"/>
    <s v="134 USD"/>
    <x v="3"/>
    <s v="nonfiction"/>
    <x v="758"/>
    <x v="758"/>
  </r>
  <r>
    <n v="759"/>
    <s v="Wild Ruins"/>
    <s v="Help me search for the lost ruins of the UK. A unique guide to  lesser known and somewhat known ruins of Britain."/>
    <n v="5000"/>
    <n v="5096"/>
    <x v="0"/>
    <s v="GB"/>
    <s v="GBP"/>
    <n v="1404892539"/>
    <n v="1401436539"/>
    <b v="0"/>
    <n v="99"/>
    <b v="1"/>
    <s v="publishing/nonfiction"/>
    <n v="1.0192000000000001"/>
    <s v="51 GBP"/>
    <x v="3"/>
    <s v="nonfiction"/>
    <x v="75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s v="0 USD"/>
    <x v="3"/>
    <s v="fiction"/>
    <x v="760"/>
    <x v="760"/>
  </r>
  <r>
    <n v="761"/>
    <s v="DONE WITH DEATH"/>
    <s v="The day Chuck died was the day everything changed. Now he has to save the afterlife from extinction or die again trying."/>
    <n v="5000"/>
    <n v="235"/>
    <x v="2"/>
    <s v="US"/>
    <s v="USD"/>
    <n v="1391364126"/>
    <n v="1388772126"/>
    <b v="0"/>
    <n v="6"/>
    <b v="0"/>
    <s v="publishing/fiction"/>
    <n v="4.7E-2"/>
    <s v="39 USD"/>
    <x v="3"/>
    <s v="fiction"/>
    <x v="761"/>
    <x v="761"/>
  </r>
  <r>
    <n v="762"/>
    <s v="Where we used to live - eBook (PROJECT 80%)"/>
    <s v="An original-well-done eBook. Mainly about fiction, action, adventure, and mystery. A story that you've never read!"/>
    <n v="3500"/>
    <n v="0"/>
    <x v="2"/>
    <s v="MX"/>
    <s v="MXN"/>
    <n v="1480831200"/>
    <n v="1479328570"/>
    <b v="0"/>
    <n v="0"/>
    <b v="0"/>
    <s v="publishing/fiction"/>
    <n v="0"/>
    <s v="0 MXN"/>
    <x v="3"/>
    <s v="fiction"/>
    <x v="762"/>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s v="5 GBP"/>
    <x v="3"/>
    <s v="fiction"/>
    <x v="763"/>
    <x v="763"/>
  </r>
  <r>
    <n v="764"/>
    <s v="[JOE]KES"/>
    <s v="[JOE]KES is a book full of over 200 original, sometimes funny, pun-ish Joekes. If you hate the book, use it as a coster!"/>
    <n v="5000"/>
    <n v="0"/>
    <x v="2"/>
    <s v="US"/>
    <s v="USD"/>
    <n v="1441858161"/>
    <n v="1439266161"/>
    <b v="0"/>
    <n v="0"/>
    <b v="0"/>
    <s v="publishing/fiction"/>
    <n v="0"/>
    <s v="0 USD"/>
    <x v="3"/>
    <s v="fiction"/>
    <x v="764"/>
    <x v="764"/>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s v="57 USD"/>
    <x v="3"/>
    <s v="fiction"/>
    <x v="765"/>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s v="0 CAD"/>
    <x v="3"/>
    <s v="fiction"/>
    <x v="766"/>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s v="59 USD"/>
    <x v="3"/>
    <s v="fiction"/>
    <x v="767"/>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s v="0 USD"/>
    <x v="3"/>
    <s v="fiction"/>
    <x v="768"/>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s v="32 USD"/>
    <x v="3"/>
    <s v="fiction"/>
    <x v="769"/>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s v="0 USD"/>
    <x v="3"/>
    <s v="fiction"/>
    <x v="770"/>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s v="10 USD"/>
    <x v="3"/>
    <s v="fiction"/>
    <x v="771"/>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s v="50 USD"/>
    <x v="3"/>
    <s v="fiction"/>
    <x v="772"/>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s v="16 GBP"/>
    <x v="3"/>
    <s v="fiction"/>
    <x v="773"/>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s v="39 USD"/>
    <x v="3"/>
    <s v="fiction"/>
    <x v="774"/>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s v="34 USD"/>
    <x v="3"/>
    <s v="fiction"/>
    <x v="775"/>
    <x v="775"/>
  </r>
  <r>
    <n v="776"/>
    <s v="Run Ragged"/>
    <s v="Would anything change if women were in charge? Book Clubs, readers, and critics herald the latest by award-winning author, Aguila."/>
    <n v="7000"/>
    <n v="3598"/>
    <x v="2"/>
    <s v="US"/>
    <s v="USD"/>
    <n v="1444539600"/>
    <n v="1441297645"/>
    <b v="0"/>
    <n v="57"/>
    <b v="0"/>
    <s v="publishing/fiction"/>
    <n v="0.51400000000000001"/>
    <s v="63 USD"/>
    <x v="3"/>
    <s v="fiction"/>
    <x v="776"/>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s v="7 USD"/>
    <x v="3"/>
    <s v="fiction"/>
    <x v="777"/>
    <x v="77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s v="2 USD"/>
    <x v="3"/>
    <s v="fiction"/>
    <x v="778"/>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s v="67 USD"/>
    <x v="3"/>
    <s v="fiction"/>
    <x v="779"/>
    <x v="779"/>
  </r>
  <r>
    <n v="780"/>
    <s v="Wess Meets West - Press Our New Album on CD!"/>
    <s v="We are finishing up recording our new record and we would like help with its physical CD release."/>
    <n v="1000"/>
    <n v="1040"/>
    <x v="0"/>
    <s v="US"/>
    <s v="USD"/>
    <n v="1304439025"/>
    <n v="1301847025"/>
    <b v="0"/>
    <n v="27"/>
    <b v="1"/>
    <s v="music/rock"/>
    <n v="1.04"/>
    <s v="39 USD"/>
    <x v="4"/>
    <s v="rock"/>
    <x v="780"/>
    <x v="780"/>
  </r>
  <r>
    <n v="781"/>
    <s v="Touring the United States This July"/>
    <s v="&quot;WE ARE ON A MISSION TO TOUR THE UNITED STATES NON-STOP. TO DO SO WE NEED TO PURCHASE A NEW VAN.&quot;"/>
    <n v="800"/>
    <n v="1065.23"/>
    <x v="0"/>
    <s v="US"/>
    <s v="USD"/>
    <n v="1370649674"/>
    <n v="1368057674"/>
    <b v="0"/>
    <n v="25"/>
    <b v="1"/>
    <s v="music/rock"/>
    <n v="1.3315375"/>
    <s v="43 USD"/>
    <x v="4"/>
    <s v="rock"/>
    <x v="781"/>
    <x v="781"/>
  </r>
  <r>
    <n v="782"/>
    <s v="Richie Ray finally records a new record!"/>
    <s v="After almost three years of being out of music, I've decided to finally make the solo record I've wanted to do for years."/>
    <n v="700"/>
    <n v="700"/>
    <x v="0"/>
    <s v="US"/>
    <s v="USD"/>
    <n v="1345918302"/>
    <n v="1343326302"/>
    <b v="0"/>
    <n v="14"/>
    <b v="1"/>
    <s v="music/rock"/>
    <n v="1"/>
    <s v="50 USD"/>
    <x v="4"/>
    <s v="rock"/>
    <x v="78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s v="63 USD"/>
    <x v="4"/>
    <s v="rock"/>
    <x v="783"/>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s v="103 USD"/>
    <x v="4"/>
    <s v="rock"/>
    <x v="784"/>
    <x v="78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s v="31 USD"/>
    <x v="4"/>
    <s v="rock"/>
    <x v="785"/>
    <x v="78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s v="162 USD"/>
    <x v="4"/>
    <s v="rock"/>
    <x v="786"/>
    <x v="786"/>
  </r>
  <r>
    <n v="787"/>
    <s v="Mahayla CD Pressing"/>
    <s v="We've made our goal with your help. Thanks so much! This is a great time to pre-purchase the album and get some extra perks."/>
    <n v="1200"/>
    <n v="1370"/>
    <x v="0"/>
    <s v="US"/>
    <s v="USD"/>
    <n v="1383318226"/>
    <n v="1380726226"/>
    <b v="0"/>
    <n v="17"/>
    <b v="1"/>
    <s v="music/rock"/>
    <n v="1.1416666666666666"/>
    <s v="81 USD"/>
    <x v="4"/>
    <s v="rock"/>
    <x v="787"/>
    <x v="787"/>
  </r>
  <r>
    <n v="788"/>
    <s v="HELP UNRB GO ON TOUR!"/>
    <s v="With all of our money going towards our new full-length album and merch, we need your help so we don't end up stranded on tour."/>
    <n v="1000"/>
    <n v="2035.05"/>
    <x v="0"/>
    <s v="US"/>
    <s v="USD"/>
    <n v="1341633540"/>
    <n v="1338336588"/>
    <b v="0"/>
    <n v="34"/>
    <b v="1"/>
    <s v="music/rock"/>
    <n v="2.03505"/>
    <s v="60 USD"/>
    <x v="4"/>
    <s v="rock"/>
    <x v="788"/>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s v="133 USD"/>
    <x v="4"/>
    <s v="rock"/>
    <x v="789"/>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s v="93 USD"/>
    <x v="4"/>
    <s v="rock"/>
    <x v="790"/>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s v="61 USD"/>
    <x v="4"/>
    <s v="rock"/>
    <x v="791"/>
    <x v="791"/>
  </r>
  <r>
    <n v="792"/>
    <s v="&quot;Believable Lies&quot; - The Album"/>
    <s v="Rock n' Roll about the intersection of lies and belief: the Believable Lie."/>
    <n v="2500"/>
    <n v="2511.11"/>
    <x v="0"/>
    <s v="US"/>
    <s v="USD"/>
    <n v="1383861483"/>
    <n v="1381265883"/>
    <b v="0"/>
    <n v="60"/>
    <b v="1"/>
    <s v="music/rock"/>
    <n v="1.0044440000000001"/>
    <s v="42 USD"/>
    <x v="4"/>
    <s v="rock"/>
    <x v="792"/>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s v="88 USD"/>
    <x v="4"/>
    <s v="rock"/>
    <x v="793"/>
    <x v="793"/>
  </r>
  <r>
    <n v="794"/>
    <s v="Begins Again"/>
    <s v="The Brian Davis Band is a group of friends that want to share their lives and experiences through music that connects with people."/>
    <n v="8000"/>
    <n v="8425"/>
    <x v="0"/>
    <s v="US"/>
    <s v="USD"/>
    <n v="1315242360"/>
    <n v="1310438737"/>
    <b v="0"/>
    <n v="53"/>
    <b v="1"/>
    <s v="music/rock"/>
    <n v="1.0531250000000001"/>
    <s v="159 USD"/>
    <x v="4"/>
    <s v="rock"/>
    <x v="794"/>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s v="85 USD"/>
    <x v="4"/>
    <s v="rock"/>
    <x v="795"/>
    <x v="79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s v="113 USD"/>
    <x v="4"/>
    <s v="rock"/>
    <x v="796"/>
    <x v="796"/>
  </r>
  <r>
    <n v="797"/>
    <s v="Lust Control NEW CD!!!"/>
    <s v="Help Lust Control Kickstart their first cd in 20 years!!  To be mixed by Rocky Gray (Living Sacrifice, Soul Embraced, Evanescence)!!"/>
    <n v="3000"/>
    <n v="3226"/>
    <x v="0"/>
    <s v="US"/>
    <s v="USD"/>
    <n v="1335672000"/>
    <n v="1332978688"/>
    <b v="0"/>
    <n v="71"/>
    <b v="1"/>
    <s v="music/rock"/>
    <n v="1.0753333333333333"/>
    <s v="45 USD"/>
    <x v="4"/>
    <s v="rock"/>
    <x v="797"/>
    <x v="79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s v="46 USD"/>
    <x v="4"/>
    <s v="rock"/>
    <x v="798"/>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s v="179 USD"/>
    <x v="4"/>
    <s v="rock"/>
    <x v="799"/>
    <x v="799"/>
  </r>
  <r>
    <n v="800"/>
    <s v="LF4 WildFire"/>
    <s v="Scotland's premier classic rock and metal festival, 3 days, 3-4 stages, family friendly,  for people of all ages"/>
    <n v="1500"/>
    <n v="2282"/>
    <x v="0"/>
    <s v="GB"/>
    <s v="GBP"/>
    <n v="1410431054"/>
    <n v="1407839054"/>
    <b v="0"/>
    <n v="56"/>
    <b v="1"/>
    <s v="music/rock"/>
    <n v="1.5213333333333334"/>
    <s v="41 GBP"/>
    <x v="4"/>
    <s v="rock"/>
    <x v="800"/>
    <x v="800"/>
  </r>
  <r>
    <n v="801"/>
    <s v="SLUTEVER DO AMERICA TOUR"/>
    <s v="ALL WE WANT TO DO IS DRIVE AROUND AMERICA AND PLAY A BUNCH OF SHOWS, BUT WE DON'T HAVE ANY MONEY..."/>
    <n v="2000"/>
    <n v="2230.4299999999998"/>
    <x v="0"/>
    <s v="US"/>
    <s v="USD"/>
    <n v="1309547120"/>
    <n v="1306955120"/>
    <b v="0"/>
    <n v="51"/>
    <b v="1"/>
    <s v="music/rock"/>
    <n v="1.1152149999999998"/>
    <s v="44 USD"/>
    <x v="4"/>
    <s v="rock"/>
    <x v="801"/>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s v="81 USD"/>
    <x v="4"/>
    <s v="rock"/>
    <x v="802"/>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s v="75 USD"/>
    <x v="4"/>
    <s v="rock"/>
    <x v="803"/>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s v="306 USD"/>
    <x v="4"/>
    <s v="rock"/>
    <x v="804"/>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s v="58 USD"/>
    <x v="4"/>
    <s v="rock"/>
    <x v="805"/>
    <x v="805"/>
  </r>
  <r>
    <n v="806"/>
    <s v="Golden Animals NEW Album!"/>
    <s v="Help Golden Animals finish their NEW Album!"/>
    <n v="8000"/>
    <n v="8355"/>
    <x v="0"/>
    <s v="US"/>
    <s v="USD"/>
    <n v="1315413339"/>
    <n v="1312821339"/>
    <b v="0"/>
    <n v="71"/>
    <b v="1"/>
    <s v="music/rock"/>
    <n v="1.0443750000000001"/>
    <s v="118 USD"/>
    <x v="4"/>
    <s v="rock"/>
    <x v="806"/>
    <x v="806"/>
  </r>
  <r>
    <n v="807"/>
    <s v="Sic Vita - New EP Release - 2017"/>
    <s v="Join the Sic Vita family and lend a hand as we create a new album!"/>
    <n v="4000"/>
    <n v="4205"/>
    <x v="0"/>
    <s v="US"/>
    <s v="USD"/>
    <n v="1488333600"/>
    <n v="1485270311"/>
    <b v="0"/>
    <n v="57"/>
    <b v="1"/>
    <s v="music/rock"/>
    <n v="1.05125"/>
    <s v="74 USD"/>
    <x v="4"/>
    <s v="rock"/>
    <x v="807"/>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s v="105 CAD"/>
    <x v="4"/>
    <s v="rock"/>
    <x v="808"/>
    <x v="808"/>
  </r>
  <r>
    <n v="809"/>
    <s v="Peter's New Album!!"/>
    <s v="Acknowledged songwriter looking to record album of new songs to secure a Publishing Contract"/>
    <n v="4000"/>
    <n v="4151"/>
    <x v="0"/>
    <s v="US"/>
    <s v="USD"/>
    <n v="1390161630"/>
    <n v="1387569630"/>
    <b v="0"/>
    <n v="52"/>
    <b v="1"/>
    <s v="music/rock"/>
    <n v="1.03775"/>
    <s v="80 USD"/>
    <x v="4"/>
    <s v="rock"/>
    <x v="809"/>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s v="58 USD"/>
    <x v="4"/>
    <s v="rock"/>
    <x v="810"/>
    <x v="810"/>
  </r>
  <r>
    <n v="811"/>
    <s v="Love Water Tour"/>
    <s v="We need your financial support to cover the tour costs!  (Sound, lights, travel, stage design)"/>
    <n v="1000"/>
    <n v="1040"/>
    <x v="0"/>
    <s v="US"/>
    <s v="USD"/>
    <n v="1373475120"/>
    <n v="1371569202"/>
    <b v="0"/>
    <n v="12"/>
    <b v="1"/>
    <s v="music/rock"/>
    <n v="1.04"/>
    <s v="87 USD"/>
    <x v="4"/>
    <s v="rock"/>
    <x v="811"/>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s v="28 USD"/>
    <x v="4"/>
    <s v="rock"/>
    <x v="812"/>
    <x v="812"/>
  </r>
  <r>
    <n v="813"/>
    <s v="Rules of Civility and Decent Behavior"/>
    <s v="A pre order campaign to fund the pressing of our second full length vinyl LP"/>
    <n v="1500"/>
    <n v="2399.94"/>
    <x v="0"/>
    <s v="US"/>
    <s v="USD"/>
    <n v="1342825365"/>
    <n v="1340233365"/>
    <b v="0"/>
    <n v="96"/>
    <b v="1"/>
    <s v="music/rock"/>
    <n v="1.59996"/>
    <s v="25 USD"/>
    <x v="4"/>
    <s v="rock"/>
    <x v="813"/>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s v="45 USD"/>
    <x v="4"/>
    <s v="rock"/>
    <x v="814"/>
    <x v="814"/>
  </r>
  <r>
    <n v="815"/>
    <s v="Some Late Help for The Early Reset"/>
    <s v="Be a part of helping The Early Reset finish their new 7 song EP."/>
    <n v="4000"/>
    <n v="4280"/>
    <x v="0"/>
    <s v="US"/>
    <s v="USD"/>
    <n v="1414879303"/>
    <n v="1412287303"/>
    <b v="0"/>
    <n v="43"/>
    <b v="1"/>
    <s v="music/rock"/>
    <n v="1.07"/>
    <s v="100 USD"/>
    <x v="4"/>
    <s v="rock"/>
    <x v="815"/>
    <x v="815"/>
  </r>
  <r>
    <n v="816"/>
    <s v="Help Friends and Family Release Their Debut Album"/>
    <s v="Friends and Family have an album for you. They need your help to release it to the world."/>
    <n v="7000"/>
    <n v="8058.55"/>
    <x v="0"/>
    <s v="US"/>
    <s v="USD"/>
    <n v="1365489000"/>
    <n v="1362776043"/>
    <b v="0"/>
    <n v="205"/>
    <b v="1"/>
    <s v="music/rock"/>
    <n v="1.1512214285714286"/>
    <s v="39 USD"/>
    <x v="4"/>
    <s v="rock"/>
    <x v="816"/>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s v="89 USD"/>
    <x v="4"/>
    <s v="rock"/>
    <x v="817"/>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s v="29 USD"/>
    <x v="4"/>
    <s v="rock"/>
    <x v="818"/>
    <x v="818"/>
  </r>
  <r>
    <n v="819"/>
    <s v="Winter Tour"/>
    <s v="We are touring the Southeast in support of our new EP"/>
    <n v="400"/>
    <n v="435"/>
    <x v="0"/>
    <s v="US"/>
    <s v="USD"/>
    <n v="1387601040"/>
    <n v="1386806254"/>
    <b v="0"/>
    <n v="14"/>
    <b v="1"/>
    <s v="music/rock"/>
    <n v="1.0874999999999999"/>
    <s v="31 USD"/>
    <x v="4"/>
    <s v="rock"/>
    <x v="819"/>
    <x v="819"/>
  </r>
  <r>
    <n v="820"/>
    <s v="Wyatt Lowe &amp; the Ottomatics Summer 2014 Tour!"/>
    <s v="Wyatt Lowe &amp; the Ottomatics will be hitting the road this June on a North and Southwest Summer 2014 tour!"/>
    <n v="2000"/>
    <n v="2681"/>
    <x v="0"/>
    <s v="US"/>
    <s v="USD"/>
    <n v="1402290000"/>
    <n v="1399666342"/>
    <b v="0"/>
    <n v="38"/>
    <b v="1"/>
    <s v="music/rock"/>
    <n v="1.3405"/>
    <s v="71 USD"/>
    <x v="4"/>
    <s v="rock"/>
    <x v="82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s v="224 USD"/>
    <x v="4"/>
    <s v="rock"/>
    <x v="821"/>
    <x v="821"/>
  </r>
  <r>
    <n v="822"/>
    <s v="Soul Easy - Making music for our friends."/>
    <s v="Soul Easy recording our first full length CD.  Inspired by lots of friends and lots of good times."/>
    <n v="3000"/>
    <n v="3575"/>
    <x v="0"/>
    <s v="US"/>
    <s v="USD"/>
    <n v="1349477050"/>
    <n v="1346885050"/>
    <b v="0"/>
    <n v="69"/>
    <b v="1"/>
    <s v="music/rock"/>
    <n v="1.1916666666666667"/>
    <s v="52 USD"/>
    <x v="4"/>
    <s v="rock"/>
    <x v="822"/>
    <x v="822"/>
  </r>
  <r>
    <n v="823"/>
    <s v="Debut Album"/>
    <s v="Eyes For Fire is finally ready to release their Debut Album but we need YOU to help us put the final touches on it."/>
    <n v="800"/>
    <n v="1436"/>
    <x v="0"/>
    <s v="US"/>
    <s v="USD"/>
    <n v="1427062852"/>
    <n v="1424474452"/>
    <b v="0"/>
    <n v="33"/>
    <b v="1"/>
    <s v="music/rock"/>
    <n v="1.7949999999999999"/>
    <s v="44 USD"/>
    <x v="4"/>
    <s v="rock"/>
    <x v="823"/>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s v="40 USD"/>
    <x v="4"/>
    <s v="rock"/>
    <x v="824"/>
    <x v="824"/>
  </r>
  <r>
    <n v="825"/>
    <s v="KILL FREEMAN"/>
    <s v="Kickstarting Kill Freeman independently. Help fund the New Record, Video and Live Shows."/>
    <n v="12500"/>
    <n v="12554"/>
    <x v="0"/>
    <s v="US"/>
    <s v="USD"/>
    <n v="1351495284"/>
    <n v="1349335284"/>
    <b v="0"/>
    <n v="99"/>
    <b v="1"/>
    <s v="music/rock"/>
    <n v="1.0043200000000001"/>
    <s v="127 USD"/>
    <x v="4"/>
    <s v="rock"/>
    <x v="825"/>
    <x v="825"/>
  </r>
  <r>
    <n v="826"/>
    <s v="Protect The Dream Debut Album"/>
    <s v="Protect The Dream is preparing to record their debut album 8 years in the making. Lets make it happen Kickstarter!"/>
    <n v="5500"/>
    <n v="5580"/>
    <x v="0"/>
    <s v="US"/>
    <s v="USD"/>
    <n v="1332719730"/>
    <n v="1330908930"/>
    <b v="0"/>
    <n v="49"/>
    <b v="1"/>
    <s v="music/rock"/>
    <n v="1.0145454545454546"/>
    <s v="114 USD"/>
    <x v="4"/>
    <s v="rock"/>
    <x v="826"/>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s v="28 USD"/>
    <x v="4"/>
    <s v="rock"/>
    <x v="827"/>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s v="37 USD"/>
    <x v="4"/>
    <s v="rock"/>
    <x v="828"/>
    <x v="828"/>
  </r>
  <r>
    <n v="829"/>
    <s v="Monk"/>
    <s v="We are a band from South East London- each member is19 years OA. We have been together for two years. Taking pride in making good music"/>
    <n v="500"/>
    <n v="520"/>
    <x v="0"/>
    <s v="GB"/>
    <s v="GBP"/>
    <n v="1468437240"/>
    <n v="1463253240"/>
    <b v="0"/>
    <n v="16"/>
    <b v="1"/>
    <s v="music/rock"/>
    <n v="1.04"/>
    <s v="33 GBP"/>
    <x v="4"/>
    <s v="rock"/>
    <x v="829"/>
    <x v="829"/>
  </r>
  <r>
    <n v="830"/>
    <s v="Dark Disco Club's new album"/>
    <s v="We're making a high energy, fist pumpin', pelvis-thrusting new Rock n Roll album and we'd love for you to be a part of it."/>
    <n v="1800"/>
    <n v="1941"/>
    <x v="0"/>
    <s v="US"/>
    <s v="USD"/>
    <n v="1363952225"/>
    <n v="1361363825"/>
    <b v="0"/>
    <n v="32"/>
    <b v="1"/>
    <s v="music/rock"/>
    <n v="1.0783333333333334"/>
    <s v="61 USD"/>
    <x v="4"/>
    <s v="rock"/>
    <x v="830"/>
    <x v="830"/>
  </r>
  <r>
    <n v="831"/>
    <s v="Let The 7Horse Run!"/>
    <s v="7Horse is a new band with a self-funded album and a show they want to rock in your town!"/>
    <n v="1500"/>
    <n v="3500"/>
    <x v="0"/>
    <s v="US"/>
    <s v="USD"/>
    <n v="1335540694"/>
    <n v="1332948694"/>
    <b v="0"/>
    <n v="20"/>
    <b v="1"/>
    <s v="music/rock"/>
    <n v="2.3333333333333335"/>
    <s v="175 USD"/>
    <x v="4"/>
    <s v="rock"/>
    <x v="831"/>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s v="98 USD"/>
    <x v="4"/>
    <s v="rock"/>
    <x v="832"/>
    <x v="832"/>
  </r>
  <r>
    <n v="833"/>
    <s v="Ragman Rolls"/>
    <s v="This is an American rock album."/>
    <n v="6000"/>
    <n v="6100"/>
    <x v="0"/>
    <s v="US"/>
    <s v="USD"/>
    <n v="1397941475"/>
    <n v="1395349475"/>
    <b v="0"/>
    <n v="41"/>
    <b v="1"/>
    <s v="music/rock"/>
    <n v="1.0166666666666666"/>
    <s v="149 USD"/>
    <x v="4"/>
    <s v="rock"/>
    <x v="833"/>
    <x v="83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s v="96 USD"/>
    <x v="4"/>
    <s v="rock"/>
    <x v="834"/>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s v="59 USD"/>
    <x v="4"/>
    <s v="rock"/>
    <x v="835"/>
    <x v="835"/>
  </r>
  <r>
    <n v="836"/>
    <s v="DESMADRE Full Album + Press Kit"/>
    <s v="An album you can bring home to mom."/>
    <n v="5000"/>
    <n v="5046.5200000000004"/>
    <x v="0"/>
    <s v="US"/>
    <s v="USD"/>
    <n v="1381108918"/>
    <n v="1378516918"/>
    <b v="0"/>
    <n v="46"/>
    <b v="1"/>
    <s v="music/rock"/>
    <n v="1.009304"/>
    <s v="110 USD"/>
    <x v="4"/>
    <s v="rock"/>
    <x v="836"/>
    <x v="836"/>
  </r>
  <r>
    <n v="837"/>
    <s v="Take 147 - Nothin' to Lose CD Project"/>
    <s v="Take 147 is currently in the process of recording the debut album called, &quot;Nothin' to Lose&quot;."/>
    <n v="2500"/>
    <n v="3045"/>
    <x v="0"/>
    <s v="US"/>
    <s v="USD"/>
    <n v="1398988662"/>
    <n v="1396396662"/>
    <b v="0"/>
    <n v="62"/>
    <b v="1"/>
    <s v="music/rock"/>
    <n v="1.218"/>
    <s v="49 USD"/>
    <x v="4"/>
    <s v="rock"/>
    <x v="837"/>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s v="48 USD"/>
    <x v="4"/>
    <s v="rock"/>
    <x v="838"/>
    <x v="838"/>
  </r>
  <r>
    <n v="839"/>
    <s v="The Waffle Stompers - We'll Never Die"/>
    <s v="The Waffle Stompers need your support to keep doing what we love--go on tour, make music and music videos."/>
    <n v="5000"/>
    <n v="5830.83"/>
    <x v="0"/>
    <s v="US"/>
    <s v="USD"/>
    <n v="1348337956"/>
    <n v="1345745956"/>
    <b v="0"/>
    <n v="96"/>
    <b v="1"/>
    <s v="music/rock"/>
    <n v="1.166166"/>
    <s v="61 USD"/>
    <x v="4"/>
    <s v="rock"/>
    <x v="839"/>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s v="63 USD"/>
    <x v="4"/>
    <s v="metal"/>
    <x v="840"/>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s v="54 USD"/>
    <x v="4"/>
    <s v="metal"/>
    <x v="841"/>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s v="67 CAD"/>
    <x v="4"/>
    <s v="metal"/>
    <x v="842"/>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s v="63 USD"/>
    <x v="4"/>
    <s v="metal"/>
    <x v="843"/>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s v="37 USD"/>
    <x v="4"/>
    <s v="metal"/>
    <x v="844"/>
    <x v="844"/>
  </r>
  <r>
    <n v="845"/>
    <s v="Shadow and Steel: The new album from Master Sword"/>
    <s v="Help Legend of Zelda tribute band Master Sword complete their latest heavy metal album: Shadow and Steel!"/>
    <n v="5000"/>
    <n v="6019.01"/>
    <x v="0"/>
    <s v="US"/>
    <s v="USD"/>
    <n v="1473047940"/>
    <n v="1469595396"/>
    <b v="0"/>
    <n v="177"/>
    <b v="1"/>
    <s v="music/metal"/>
    <n v="1.203802"/>
    <s v="34 USD"/>
    <x v="4"/>
    <s v="metal"/>
    <x v="845"/>
    <x v="845"/>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s v="29 GBP"/>
    <x v="4"/>
    <s v="metal"/>
    <x v="846"/>
    <x v="846"/>
  </r>
  <r>
    <n v="847"/>
    <s v="CENTROPYMUSIC"/>
    <s v="MUSIC WITH MEANING!  MUSIC THAT MATTERS!!!"/>
    <n v="10"/>
    <n v="10"/>
    <x v="0"/>
    <s v="US"/>
    <s v="USD"/>
    <n v="1436555376"/>
    <n v="1433963376"/>
    <b v="0"/>
    <n v="1"/>
    <b v="1"/>
    <s v="music/metal"/>
    <n v="1"/>
    <s v="10 USD"/>
    <x v="4"/>
    <s v="metal"/>
    <x v="847"/>
    <x v="847"/>
  </r>
  <r>
    <n v="848"/>
    <s v="God Am"/>
    <s v="God Am, a Grunge/Doom metal band, who have been trying to fund the production of our EP to bring you a unique aural assault."/>
    <n v="300"/>
    <n v="300"/>
    <x v="0"/>
    <s v="US"/>
    <s v="USD"/>
    <n v="1429038033"/>
    <n v="1426446033"/>
    <b v="0"/>
    <n v="16"/>
    <b v="1"/>
    <s v="music/metal"/>
    <n v="1"/>
    <s v="19 USD"/>
    <x v="4"/>
    <s v="metal"/>
    <x v="848"/>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s v="42 USD"/>
    <x v="4"/>
    <s v="metal"/>
    <x v="849"/>
    <x v="849"/>
  </r>
  <r>
    <n v="850"/>
    <s v="Yet Further: Sioum's Second Full-Length Album"/>
    <s v="Help Chicago-based instrumental group Sioum complete the production of their 2nd full-length album."/>
    <n v="4000"/>
    <n v="6207"/>
    <x v="0"/>
    <s v="US"/>
    <s v="USD"/>
    <n v="1461560340"/>
    <n v="1458762717"/>
    <b v="0"/>
    <n v="133"/>
    <b v="1"/>
    <s v="music/metal"/>
    <n v="1.55175"/>
    <s v="47 USD"/>
    <x v="4"/>
    <s v="metal"/>
    <x v="850"/>
    <x v="850"/>
  </r>
  <r>
    <n v="851"/>
    <s v="M.F.Crew, 1er Album &quot;First Ride&quot;"/>
    <s v="Salut, nous c'est M.F.Crew, on a besoin de vous pour produire notre premier album &quot;First Ride&quot; ! :)"/>
    <n v="2000"/>
    <n v="2609"/>
    <x v="0"/>
    <s v="FR"/>
    <s v="EUR"/>
    <n v="1469994300"/>
    <n v="1464815253"/>
    <b v="0"/>
    <n v="70"/>
    <b v="1"/>
    <s v="music/metal"/>
    <n v="1.3045"/>
    <s v="37 EUR"/>
    <x v="4"/>
    <s v="metal"/>
    <x v="851"/>
    <x v="851"/>
  </r>
  <r>
    <n v="852"/>
    <s v="Covers Album - Limited Vinyl Pressing"/>
    <s v="Limited edition 2x12&quot; vinyl pressing of our latest album &quot;Who Do You Think We Are?&quot;"/>
    <n v="3500"/>
    <n v="3674"/>
    <x v="0"/>
    <s v="US"/>
    <s v="USD"/>
    <n v="1477342800"/>
    <n v="1476386395"/>
    <b v="0"/>
    <n v="62"/>
    <b v="1"/>
    <s v="music/metal"/>
    <n v="1.0497142857142858"/>
    <s v="59 USD"/>
    <x v="4"/>
    <s v="metal"/>
    <x v="852"/>
    <x v="852"/>
  </r>
  <r>
    <n v="853"/>
    <s v="sloggoth"/>
    <s v="Help release a CD of sloggoth's first album &quot;sloggoth&quot;.  All contributors of $5 or more get a CD when the goal is met!"/>
    <n v="300"/>
    <n v="300"/>
    <x v="0"/>
    <s v="US"/>
    <s v="USD"/>
    <n v="1424116709"/>
    <n v="1421524709"/>
    <b v="0"/>
    <n v="10"/>
    <b v="1"/>
    <s v="music/metal"/>
    <n v="1"/>
    <s v="30 USD"/>
    <x v="4"/>
    <s v="metal"/>
    <x v="853"/>
    <x v="853"/>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s v="66 USD"/>
    <x v="4"/>
    <s v="metal"/>
    <x v="854"/>
    <x v="854"/>
  </r>
  <r>
    <n v="855"/>
    <s v="AtteroTerra's Sophomore Album - Pray for Apocalypse"/>
    <s v="AtteroTerra's &quot;Pray for Apocalypse&quot; is fully completed, and only being held up by funding."/>
    <n v="1450"/>
    <n v="1500"/>
    <x v="0"/>
    <s v="US"/>
    <s v="USD"/>
    <n v="1469329217"/>
    <n v="1466737217"/>
    <b v="0"/>
    <n v="47"/>
    <b v="1"/>
    <s v="music/metal"/>
    <n v="1.0344827586206897"/>
    <s v="32 USD"/>
    <x v="4"/>
    <s v="metal"/>
    <x v="855"/>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s v="19 EUR"/>
    <x v="4"/>
    <s v="metal"/>
    <x v="856"/>
    <x v="856"/>
  </r>
  <r>
    <n v="857"/>
    <s v="A Reason To Breathe - DEBUT ALBUM"/>
    <s v="Modern Post-Hardcore/Electro music (Hardstyle, EDM, Trap, Dubstep, Dembow, House)."/>
    <n v="1200"/>
    <n v="1200"/>
    <x v="0"/>
    <s v="ES"/>
    <s v="EUR"/>
    <n v="1448463431"/>
    <n v="1444831031"/>
    <b v="0"/>
    <n v="24"/>
    <b v="1"/>
    <s v="music/metal"/>
    <n v="1"/>
    <s v="50 EUR"/>
    <x v="4"/>
    <s v="metal"/>
    <x v="857"/>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s v="23 GBP"/>
    <x v="4"/>
    <s v="metal"/>
    <x v="858"/>
    <x v="858"/>
  </r>
  <r>
    <n v="859"/>
    <s v="Rise With Us Campaign"/>
    <s v="We are heading to the studio to create our second album and we want you to be right there with us!"/>
    <n v="4000"/>
    <n v="4187"/>
    <x v="0"/>
    <s v="US"/>
    <s v="USD"/>
    <n v="1433376000"/>
    <n v="1430768468"/>
    <b v="0"/>
    <n v="98"/>
    <b v="1"/>
    <s v="music/metal"/>
    <n v="1.0467500000000001"/>
    <s v="43 USD"/>
    <x v="4"/>
    <s v="metal"/>
    <x v="859"/>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s v="53 USD"/>
    <x v="4"/>
    <s v="jazz"/>
    <x v="860"/>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s v="51 USD"/>
    <x v="4"/>
    <s v="jazz"/>
    <x v="861"/>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s v="43 GBP"/>
    <x v="4"/>
    <s v="jazz"/>
    <x v="862"/>
    <x v="862"/>
  </r>
  <r>
    <n v="863"/>
    <s v="Help Fund Jason's Debut Jazz CD &quot;Exodus&quot;"/>
    <s v="I'm making the move from a side man in local groups to the leader with this debut jazz CD project."/>
    <n v="2000"/>
    <n v="90"/>
    <x v="2"/>
    <s v="US"/>
    <s v="USD"/>
    <n v="1329014966"/>
    <n v="1326422966"/>
    <b v="0"/>
    <n v="5"/>
    <b v="0"/>
    <s v="music/jazz"/>
    <n v="4.4999999999999998E-2"/>
    <s v="18 USD"/>
    <x v="4"/>
    <s v="jazz"/>
    <x v="863"/>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s v="34 USD"/>
    <x v="4"/>
    <s v="jazz"/>
    <x v="864"/>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s v="23 USD"/>
    <x v="4"/>
    <s v="jazz"/>
    <x v="865"/>
    <x v="865"/>
  </r>
  <r>
    <n v="866"/>
    <s v="California Dreamin' Tour 2015"/>
    <s v="Drivetime heads to Cali for summer tour supported by @Smoothjazz.com &amp; @JJZPhilly  #Spaghettini #The Roxy"/>
    <n v="3500"/>
    <n v="640"/>
    <x v="2"/>
    <s v="US"/>
    <s v="USD"/>
    <n v="1425136200"/>
    <n v="1421853518"/>
    <b v="0"/>
    <n v="11"/>
    <b v="0"/>
    <s v="music/jazz"/>
    <n v="0.18285714285714286"/>
    <s v="58 USD"/>
    <x v="4"/>
    <s v="jazz"/>
    <x v="866"/>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s v="109 USD"/>
    <x v="4"/>
    <s v="jazz"/>
    <x v="867"/>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s v="50 USD"/>
    <x v="4"/>
    <s v="jazz"/>
    <x v="86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s v="347 USD"/>
    <x v="4"/>
    <s v="jazz"/>
    <x v="869"/>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s v="12 GBP"/>
    <x v="4"/>
    <s v="jazz"/>
    <x v="870"/>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s v="27 USD"/>
    <x v="4"/>
    <s v="jazz"/>
    <x v="871"/>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s v="33 USD"/>
    <x v="4"/>
    <s v="jazz"/>
    <x v="872"/>
    <x v="872"/>
  </r>
  <r>
    <n v="873"/>
    <s v="The Dreamer-An Original Jazz CD"/>
    <s v="Fall in love with &quot;The Dreamer&quot;, new original music from trumpeter Freddie Dunn!"/>
    <n v="3500"/>
    <n v="45"/>
    <x v="2"/>
    <s v="US"/>
    <s v="USD"/>
    <n v="1352610040"/>
    <n v="1349150440"/>
    <b v="0"/>
    <n v="5"/>
    <b v="0"/>
    <s v="music/jazz"/>
    <n v="1.2857142857142857E-2"/>
    <s v="9 USD"/>
    <x v="4"/>
    <s v="jazz"/>
    <x v="873"/>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s v="35 USD"/>
    <x v="4"/>
    <s v="jazz"/>
    <x v="87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s v="0 USD"/>
    <x v="4"/>
    <s v="jazz"/>
    <x v="875"/>
    <x v="875"/>
  </r>
  <r>
    <n v="876"/>
    <s v="Sound Of Dobells"/>
    <s v="What was the greatest record shop ever?  DOBELLS!"/>
    <n v="3152"/>
    <n v="1286"/>
    <x v="2"/>
    <s v="GB"/>
    <s v="GBP"/>
    <n v="1359978927"/>
    <n v="1357127727"/>
    <b v="0"/>
    <n v="45"/>
    <b v="0"/>
    <s v="music/jazz"/>
    <n v="0.40799492385786801"/>
    <s v="29 GBP"/>
    <x v="4"/>
    <s v="jazz"/>
    <x v="876"/>
    <x v="876"/>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s v="47 USD"/>
    <x v="4"/>
    <s v="jazz"/>
    <x v="877"/>
    <x v="877"/>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s v="33 USD"/>
    <x v="4"/>
    <s v="jazz"/>
    <x v="878"/>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s v="21 USD"/>
    <x v="4"/>
    <s v="jazz"/>
    <x v="879"/>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s v="14 USD"/>
    <x v="4"/>
    <s v="indie rock"/>
    <x v="880"/>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s v="30 USD"/>
    <x v="4"/>
    <s v="indie rock"/>
    <x v="881"/>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s v="22 USD"/>
    <x v="4"/>
    <s v="indie rock"/>
    <x v="882"/>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s v="83 USD"/>
    <x v="4"/>
    <s v="indie rock"/>
    <x v="883"/>
    <x v="883"/>
  </r>
  <r>
    <n v="884"/>
    <s v="Angwish &quot;I Wanna Be Your Monkey&quot; Music Video"/>
    <s v="We need to hire an animal trainer to have a chimpanzee actor perform in our music video with us!"/>
    <n v="2000"/>
    <n v="20"/>
    <x v="2"/>
    <s v="US"/>
    <s v="USD"/>
    <n v="1336789860"/>
    <n v="1331666146"/>
    <b v="0"/>
    <n v="2"/>
    <b v="0"/>
    <s v="music/indie rock"/>
    <n v="0.01"/>
    <s v="10 USD"/>
    <x v="4"/>
    <s v="indie rock"/>
    <x v="884"/>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s v="36 USD"/>
    <x v="4"/>
    <s v="indie rock"/>
    <x v="885"/>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s v="29 USD"/>
    <x v="4"/>
    <s v="indie rock"/>
    <x v="886"/>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s v="0 USD"/>
    <x v="4"/>
    <s v="indie rock"/>
    <x v="887"/>
    <x v="887"/>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s v="18 USD"/>
    <x v="4"/>
    <s v="indie rock"/>
    <x v="888"/>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s v="74 USD"/>
    <x v="4"/>
    <s v="indie rock"/>
    <x v="889"/>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s v="31 USD"/>
    <x v="4"/>
    <s v="indie rock"/>
    <x v="890"/>
    <x v="890"/>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s v="29 USD"/>
    <x v="4"/>
    <s v="indie rock"/>
    <x v="891"/>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s v="144 USD"/>
    <x v="4"/>
    <s v="indie rock"/>
    <x v="892"/>
    <x v="892"/>
  </r>
  <r>
    <n v="893"/>
    <s v="The Big Band Theory Music Festival"/>
    <s v="The Philly music scene is full of amazing talent. This annual music festival is to celebrate those gems within that scene!"/>
    <n v="2000"/>
    <n v="200"/>
    <x v="2"/>
    <s v="US"/>
    <s v="USD"/>
    <n v="1427920363"/>
    <n v="1425331963"/>
    <b v="0"/>
    <n v="5"/>
    <b v="0"/>
    <s v="music/indie rock"/>
    <n v="0.1"/>
    <s v="40 USD"/>
    <x v="4"/>
    <s v="indie rock"/>
    <x v="89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s v="148 USD"/>
    <x v="4"/>
    <s v="indie rock"/>
    <x v="894"/>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s v="28 USD"/>
    <x v="4"/>
    <s v="indie rock"/>
    <x v="895"/>
    <x v="895"/>
  </r>
  <r>
    <n v="896"/>
    <s v="Hardsoul Poets New Album!"/>
    <s v="The people have spoken...the stars have aligned...Hardsoul Poets are making a new record and we want our fans on the front lines."/>
    <n v="8000"/>
    <n v="3200"/>
    <x v="2"/>
    <s v="US"/>
    <s v="USD"/>
    <n v="1440734400"/>
    <n v="1438549026"/>
    <b v="0"/>
    <n v="72"/>
    <b v="0"/>
    <s v="music/indie rock"/>
    <n v="0.4"/>
    <s v="44 USD"/>
    <x v="4"/>
    <s v="indie rock"/>
    <x v="896"/>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s v="0 USD"/>
    <x v="4"/>
    <s v="indie rock"/>
    <x v="897"/>
    <x v="897"/>
  </r>
  <r>
    <n v="898"/>
    <s v="Foundations: 12 Songs in 2012"/>
    <s v="For each month in 2012, Sonnet will be releasing a Jesus-celebrating, grave-shattering, ear-tickling, mind-provoking song!"/>
    <n v="2500"/>
    <n v="70"/>
    <x v="2"/>
    <s v="US"/>
    <s v="USD"/>
    <n v="1326651110"/>
    <n v="1322763110"/>
    <b v="0"/>
    <n v="2"/>
    <b v="0"/>
    <s v="music/indie rock"/>
    <n v="2.8000000000000001E-2"/>
    <s v="35 USD"/>
    <x v="4"/>
    <s v="indie rock"/>
    <x v="898"/>
    <x v="898"/>
  </r>
  <r>
    <n v="899"/>
    <s v="Lets get 48/14 pressed!!!"/>
    <s v="Lets get 48/14 pressed and in your cd players,ipods,blogs, and facebook status'. Lets get it everywhere!"/>
    <n v="750"/>
    <n v="280"/>
    <x v="2"/>
    <s v="US"/>
    <s v="USD"/>
    <n v="1306549362"/>
    <n v="1302661362"/>
    <b v="0"/>
    <n v="8"/>
    <b v="0"/>
    <s v="music/indie rock"/>
    <n v="0.37333333333333335"/>
    <s v="35 USD"/>
    <x v="4"/>
    <s v="indie rock"/>
    <x v="899"/>
    <x v="899"/>
  </r>
  <r>
    <n v="900"/>
    <s v="Project Revive: Protecting the Creative Impulse"/>
    <s v="With Project Revive, I aim to protect and nurture the creative impulse through music."/>
    <n v="5000"/>
    <n v="21"/>
    <x v="2"/>
    <s v="US"/>
    <s v="USD"/>
    <n v="1459365802"/>
    <n v="1456777402"/>
    <b v="0"/>
    <n v="2"/>
    <b v="0"/>
    <s v="music/jazz"/>
    <n v="4.1999999999999997E-3"/>
    <s v="11 USD"/>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s v="0 USD"/>
    <x v="4"/>
    <s v="jazz"/>
    <x v="901"/>
    <x v="901"/>
  </r>
  <r>
    <n v="902"/>
    <s v="MISTER BROWN"/>
    <s v="I'VE STARTED A BRAND NEW ALBUM THAT WILL FEATURE ACID JAZZ, FUNK, ROCK, AND DANCE WITH THE PROMISE OF TOURING NEXT YEAR IN THE USA"/>
    <n v="30000"/>
    <n v="90"/>
    <x v="2"/>
    <s v="US"/>
    <s v="USD"/>
    <n v="1409412600"/>
    <n v="1404947422"/>
    <b v="0"/>
    <n v="3"/>
    <b v="0"/>
    <s v="music/jazz"/>
    <n v="3.0000000000000001E-3"/>
    <s v="30 USD"/>
    <x v="4"/>
    <s v="jazz"/>
    <x v="902"/>
    <x v="902"/>
  </r>
  <r>
    <n v="903"/>
    <s v="U City Jazz Festival, St. Louis, MO"/>
    <s v="The U City Jazz Festival is offered for free to the community and features the best jazz talent from the midwest."/>
    <n v="5000"/>
    <n v="160"/>
    <x v="2"/>
    <s v="US"/>
    <s v="USD"/>
    <n v="1348367100"/>
    <n v="1346180780"/>
    <b v="0"/>
    <n v="4"/>
    <b v="0"/>
    <s v="music/jazz"/>
    <n v="3.2000000000000001E-2"/>
    <s v="40 USD"/>
    <x v="4"/>
    <s v="jazz"/>
    <x v="903"/>
    <x v="903"/>
  </r>
  <r>
    <n v="904"/>
    <s v="The Woodlands Jazz Fest"/>
    <s v="Support the preservation of Jazz and help us become a national Jazz Festival with the best music, food, and fun for all ages!"/>
    <n v="50000"/>
    <n v="151"/>
    <x v="2"/>
    <s v="US"/>
    <s v="USD"/>
    <n v="1451786137"/>
    <n v="1449194137"/>
    <b v="0"/>
    <n v="3"/>
    <b v="0"/>
    <s v="music/jazz"/>
    <n v="3.0200000000000001E-3"/>
    <s v="50 USD"/>
    <x v="4"/>
    <s v="jazz"/>
    <x v="904"/>
    <x v="904"/>
  </r>
  <r>
    <n v="905"/>
    <s v="Jazz For Everyone!"/>
    <s v="Working hard to get into the studio to record, produce, and edit my break out CD. I hope to realize my vision!"/>
    <n v="6500"/>
    <n v="196"/>
    <x v="2"/>
    <s v="US"/>
    <s v="USD"/>
    <n v="1295847926"/>
    <n v="1290663926"/>
    <b v="0"/>
    <n v="6"/>
    <b v="0"/>
    <s v="music/jazz"/>
    <n v="3.0153846153846153E-2"/>
    <s v="33 USD"/>
    <x v="4"/>
    <s v="jazz"/>
    <x v="905"/>
    <x v="905"/>
  </r>
  <r>
    <n v="906"/>
    <s v="24th Music Presents Channeling Motown (Live)"/>
    <s v="The DMV's most respected saxophonist pay tribute to Motown."/>
    <n v="15000"/>
    <n v="0"/>
    <x v="2"/>
    <s v="US"/>
    <s v="USD"/>
    <n v="1394681590"/>
    <n v="1392093190"/>
    <b v="0"/>
    <n v="0"/>
    <b v="0"/>
    <s v="music/jazz"/>
    <n v="0"/>
    <s v="0 USD"/>
    <x v="4"/>
    <s v="jazz"/>
    <x v="906"/>
    <x v="906"/>
  </r>
  <r>
    <n v="907"/>
    <s v="Greg Chambers Saxophone CD"/>
    <s v="Greg Chambers' self-titled CD needs support for post production, replication, and promotion."/>
    <n v="2900"/>
    <n v="0"/>
    <x v="2"/>
    <s v="US"/>
    <s v="USD"/>
    <n v="1315715823"/>
    <n v="1313123823"/>
    <b v="0"/>
    <n v="0"/>
    <b v="0"/>
    <s v="music/jazz"/>
    <n v="0"/>
    <s v="0 USD"/>
    <x v="4"/>
    <s v="jazz"/>
    <x v="907"/>
    <x v="907"/>
  </r>
  <r>
    <n v="908"/>
    <s v="Help Tony Copeland and get free cd's and mp3's"/>
    <s v="This project is designed to help protect the environment by using Eco-friendly product packaging."/>
    <n v="2500"/>
    <n v="0"/>
    <x v="2"/>
    <s v="US"/>
    <s v="USD"/>
    <n v="1280206740"/>
    <n v="1276283655"/>
    <b v="0"/>
    <n v="0"/>
    <b v="0"/>
    <s v="music/jazz"/>
    <n v="0"/>
    <s v="0 USD"/>
    <x v="4"/>
    <s v="jazz"/>
    <x v="908"/>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s v="65 USD"/>
    <x v="4"/>
    <s v="jazz"/>
    <x v="909"/>
    <x v="909"/>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s v="25 GBP"/>
    <x v="4"/>
    <s v="jazz"/>
    <x v="910"/>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s v="0 USD"/>
    <x v="4"/>
    <s v="jazz"/>
    <x v="911"/>
    <x v="911"/>
  </r>
  <r>
    <n v="912"/>
    <s v="Triad a new album by James Murrell"/>
    <s v="My new album will be called Triad, an album of original music performed by me &amp; guest musical artists."/>
    <n v="3500"/>
    <n v="30"/>
    <x v="2"/>
    <s v="US"/>
    <s v="USD"/>
    <n v="1355197047"/>
    <n v="1350009447"/>
    <b v="0"/>
    <n v="2"/>
    <b v="0"/>
    <s v="music/jazz"/>
    <n v="8.5714285714285719E-3"/>
    <s v="15 USD"/>
    <x v="4"/>
    <s v="jazz"/>
    <x v="912"/>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s v="83 USD"/>
    <x v="4"/>
    <s v="jazz"/>
    <x v="913"/>
    <x v="913"/>
  </r>
  <r>
    <n v="914"/>
    <s v="Soul Of Man Video Project"/>
    <s v="This project is for the making of a music video. All funds will go towards production costs for this event only."/>
    <n v="1500"/>
    <n v="0"/>
    <x v="2"/>
    <s v="US"/>
    <s v="USD"/>
    <n v="1345918747"/>
    <n v="1343326747"/>
    <b v="0"/>
    <n v="0"/>
    <b v="0"/>
    <s v="music/jazz"/>
    <n v="0"/>
    <s v="0 USD"/>
    <x v="4"/>
    <s v="jazz"/>
    <x v="914"/>
    <x v="914"/>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s v="42 USD"/>
    <x v="4"/>
    <s v="jazz"/>
    <x v="915"/>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s v="0 USD"/>
    <x v="4"/>
    <s v="jazz"/>
    <x v="916"/>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s v="30 USD"/>
    <x v="4"/>
    <s v="jazz"/>
    <x v="917"/>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s v="20 GBP"/>
    <x v="4"/>
    <s v="jazz"/>
    <x v="918"/>
    <x v="918"/>
  </r>
  <r>
    <n v="919"/>
    <s v="Jazz CD:  Out of The Blue"/>
    <s v="Cool jazz with a New Orleans flavor."/>
    <n v="20000"/>
    <n v="100"/>
    <x v="2"/>
    <s v="US"/>
    <s v="USD"/>
    <n v="1355930645"/>
    <n v="1352906645"/>
    <b v="0"/>
    <n v="1"/>
    <b v="0"/>
    <s v="music/jazz"/>
    <n v="5.0000000000000001E-3"/>
    <s v="100 USD"/>
    <x v="4"/>
    <s v="jazz"/>
    <x v="919"/>
    <x v="919"/>
  </r>
  <r>
    <n v="920"/>
    <s v="MIAMI JAZZ PROJECT: TEST OF TIME RECORDING"/>
    <s v="Miami club band records powerhouse fusion album. You don't have to be a musician to understand the sound of jazz."/>
    <n v="5500"/>
    <n v="0"/>
    <x v="2"/>
    <s v="US"/>
    <s v="USD"/>
    <n v="1384448822"/>
    <n v="1381853222"/>
    <b v="0"/>
    <n v="0"/>
    <b v="0"/>
    <s v="music/jazz"/>
    <n v="0"/>
    <s v="0 USD"/>
    <x v="4"/>
    <s v="jazz"/>
    <x v="920"/>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s v="232 USD"/>
    <x v="4"/>
    <s v="jazz"/>
    <x v="921"/>
    <x v="921"/>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s v="189 USD"/>
    <x v="4"/>
    <s v="jazz"/>
    <x v="922"/>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s v="55 USD"/>
    <x v="4"/>
    <s v="jazz"/>
    <x v="92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s v="22 USD"/>
    <x v="4"/>
    <s v="jazz"/>
    <x v="924"/>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s v="32 USD"/>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s v="0 USD"/>
    <x v="4"/>
    <s v="jazz"/>
    <x v="926"/>
    <x v="926"/>
  </r>
  <r>
    <n v="927"/>
    <s v="JETRO DA SILVA FUNK PROJECT"/>
    <s v="Studio CD/DVD Solo project of Pianist &amp; Keyboardist Jetro da Silva"/>
    <n v="20000"/>
    <n v="0"/>
    <x v="2"/>
    <s v="US"/>
    <s v="USD"/>
    <n v="1337024695"/>
    <n v="1334432695"/>
    <b v="0"/>
    <n v="0"/>
    <b v="0"/>
    <s v="music/jazz"/>
    <n v="0"/>
    <s v="0 USD"/>
    <x v="4"/>
    <s v="jazz"/>
    <x v="927"/>
    <x v="927"/>
  </r>
  <r>
    <n v="928"/>
    <s v="In a Jazzy Motown"/>
    <s v="A real Motown Backup singer on 22 gold and platinum albums headlines her own Jazz CD of Motown songs."/>
    <n v="14500"/>
    <n v="1575"/>
    <x v="2"/>
    <s v="US"/>
    <s v="USD"/>
    <n v="1353196800"/>
    <n v="1348864913"/>
    <b v="0"/>
    <n v="28"/>
    <b v="0"/>
    <s v="music/jazz"/>
    <n v="0.10862068965517241"/>
    <s v="56 USD"/>
    <x v="4"/>
    <s v="jazz"/>
    <x v="928"/>
    <x v="928"/>
  </r>
  <r>
    <n v="929"/>
    <s v="EXPERIMENTAL JAZZ STUDIO RECORDING"/>
    <s v="I am searching for monetary funding to go into a good recording studio and record experimental intuitive improv jazz."/>
    <n v="500"/>
    <n v="0"/>
    <x v="2"/>
    <s v="US"/>
    <s v="USD"/>
    <n v="1333946569"/>
    <n v="1331358169"/>
    <b v="0"/>
    <n v="0"/>
    <b v="0"/>
    <s v="music/jazz"/>
    <n v="0"/>
    <s v="0 USD"/>
    <x v="4"/>
    <s v="jazz"/>
    <x v="92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s v="69 USD"/>
    <x v="4"/>
    <s v="jazz"/>
    <x v="93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s v="19 GBP"/>
    <x v="4"/>
    <s v="jazz"/>
    <x v="931"/>
    <x v="931"/>
  </r>
  <r>
    <n v="932"/>
    <s v="Mandy Harvey Christmas Album"/>
    <s v="Help me to create my 3rd album, a Christmas CD with 16 Holiday/Original favorites!"/>
    <n v="9500"/>
    <n v="1381"/>
    <x v="2"/>
    <s v="US"/>
    <s v="USD"/>
    <n v="1363990545"/>
    <n v="1360106145"/>
    <b v="0"/>
    <n v="30"/>
    <b v="0"/>
    <s v="music/jazz"/>
    <n v="0.14536842105263159"/>
    <s v="46 USD"/>
    <x v="4"/>
    <s v="jazz"/>
    <x v="932"/>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s v="60 USD"/>
    <x v="4"/>
    <s v="jazz"/>
    <x v="933"/>
    <x v="933"/>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s v="51 CAD"/>
    <x v="4"/>
    <s v="jazz"/>
    <x v="934"/>
    <x v="934"/>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s v="25 USD"/>
    <x v="4"/>
    <s v="jazz"/>
    <x v="935"/>
    <x v="935"/>
  </r>
  <r>
    <n v="936"/>
    <s v="Jazz Singer, Marti Mendenhall Live Concert Recording"/>
    <s v="A CD of a live Jazz concert featuring Marti Mendenhall, George Mitchell, Scott Steed and Todd Strait."/>
    <n v="1400"/>
    <n v="0"/>
    <x v="2"/>
    <s v="US"/>
    <s v="USD"/>
    <n v="1326916800"/>
    <n v="1323131689"/>
    <b v="0"/>
    <n v="0"/>
    <b v="0"/>
    <s v="music/jazz"/>
    <n v="0"/>
    <s v="0 USD"/>
    <x v="4"/>
    <s v="jazz"/>
    <x v="936"/>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s v="20 USD"/>
    <x v="4"/>
    <s v="jazz"/>
    <x v="937"/>
    <x v="937"/>
  </r>
  <r>
    <n v="938"/>
    <s v="Celebrating American Jazz &amp; Soul Music"/>
    <s v="Creating new avenues of exposure for young Jazz &amp; Soul artists_x000a_to express their Art of Music."/>
    <n v="7000"/>
    <n v="25"/>
    <x v="2"/>
    <s v="US"/>
    <s v="USD"/>
    <n v="1346585448"/>
    <n v="1343993448"/>
    <b v="0"/>
    <n v="1"/>
    <b v="0"/>
    <s v="music/jazz"/>
    <n v="3.5714285714285713E-3"/>
    <s v="25 USD"/>
    <x v="4"/>
    <s v="jazz"/>
    <x v="93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s v="20 USD"/>
    <x v="4"/>
    <s v="jazz"/>
    <x v="939"/>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s v="110 USD"/>
    <x v="2"/>
    <s v="wearables"/>
    <x v="940"/>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s v="37 USD"/>
    <x v="2"/>
    <s v="wearables"/>
    <x v="941"/>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s v="42 USD"/>
    <x v="2"/>
    <s v="wearables"/>
    <x v="942"/>
    <x v="942"/>
  </r>
  <r>
    <n v="943"/>
    <s v="SleepMode"/>
    <s v="A mask for home or travel that will give you the best, undisturbed sleep of your life."/>
    <n v="3000"/>
    <n v="289"/>
    <x v="2"/>
    <s v="US"/>
    <s v="USD"/>
    <n v="1480438905"/>
    <n v="1477843305"/>
    <b v="0"/>
    <n v="12"/>
    <b v="0"/>
    <s v="technology/wearables"/>
    <n v="9.633333333333334E-2"/>
    <s v="24 USD"/>
    <x v="2"/>
    <s v="wearables"/>
    <x v="943"/>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s v="69 USD"/>
    <x v="2"/>
    <s v="wearables"/>
    <x v="944"/>
    <x v="944"/>
  </r>
  <r>
    <n v="945"/>
    <s v="CT BAND"/>
    <s v="Make your watch Smart ! CT Band is an ultra-thin, high-tech smart watch-strap awarded twice at CES 2017 las vegas"/>
    <n v="100000"/>
    <n v="2484"/>
    <x v="2"/>
    <s v="FR"/>
    <s v="EUR"/>
    <n v="1487462340"/>
    <n v="1482958626"/>
    <b v="0"/>
    <n v="16"/>
    <b v="0"/>
    <s v="technology/wearables"/>
    <n v="2.4840000000000001E-2"/>
    <s v="155 EUR"/>
    <x v="2"/>
    <s v="wearables"/>
    <x v="945"/>
    <x v="945"/>
  </r>
  <r>
    <n v="946"/>
    <s v="OmniTrade Apron"/>
    <s v="Soft edged-Hard working. The perfect wearable organization for the home and professional shop."/>
    <n v="15000"/>
    <n v="286"/>
    <x v="2"/>
    <s v="US"/>
    <s v="USD"/>
    <n v="1473444048"/>
    <n v="1470852048"/>
    <b v="0"/>
    <n v="5"/>
    <b v="0"/>
    <s v="technology/wearables"/>
    <n v="1.9066666666666666E-2"/>
    <s v="57 USD"/>
    <x v="2"/>
    <s v="wearables"/>
    <x v="946"/>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s v="0 USD"/>
    <x v="2"/>
    <s v="wearables"/>
    <x v="947"/>
    <x v="947"/>
  </r>
  <r>
    <n v="948"/>
    <s v="Led Shirt - WiFi Controlled"/>
    <s v="T-Shirt with Led panel controlled by Android app over WiFi. _x000a_Multiple shirts, games, text, video effects support,"/>
    <n v="4000"/>
    <n v="480"/>
    <x v="2"/>
    <s v="NL"/>
    <s v="EUR"/>
    <n v="1457812364"/>
    <n v="1455220364"/>
    <b v="0"/>
    <n v="8"/>
    <b v="0"/>
    <s v="technology/wearables"/>
    <n v="0.12"/>
    <s v="60 EUR"/>
    <x v="2"/>
    <s v="wearables"/>
    <x v="948"/>
    <x v="948"/>
  </r>
  <r>
    <n v="949"/>
    <s v="INBED"/>
    <s v="Der INBED ist ein innovatives Multisensor-Wearable fÃ¼r die SturzprÃ¤vention motorisch eingeschrÃ¤nkter Personen."/>
    <n v="20000"/>
    <n v="273"/>
    <x v="2"/>
    <s v="DE"/>
    <s v="EUR"/>
    <n v="1456016576"/>
    <n v="1450832576"/>
    <b v="0"/>
    <n v="7"/>
    <b v="0"/>
    <s v="technology/wearables"/>
    <n v="1.3650000000000001E-2"/>
    <s v="39 EUR"/>
    <x v="2"/>
    <s v="wearables"/>
    <x v="949"/>
    <x v="949"/>
  </r>
  <r>
    <n v="950"/>
    <s v="EZC Smartlight"/>
    <s v="Rider worn tail light brake light. Adheres to virtually any coat, jacket or vest. Stays on even when you get off."/>
    <n v="5000"/>
    <n v="1402"/>
    <x v="2"/>
    <s v="CA"/>
    <s v="CAD"/>
    <n v="1453053661"/>
    <n v="1450461661"/>
    <b v="0"/>
    <n v="24"/>
    <b v="0"/>
    <s v="technology/wearables"/>
    <n v="0.28039999999999998"/>
    <s v="58 CAD"/>
    <x v="2"/>
    <s v="wearables"/>
    <x v="950"/>
    <x v="950"/>
  </r>
  <r>
    <n v="951"/>
    <s v="Smart Harness"/>
    <s v="Revolutionizing the way we walk our dogs!"/>
    <n v="50000"/>
    <n v="19195"/>
    <x v="2"/>
    <s v="US"/>
    <s v="USD"/>
    <n v="1465054872"/>
    <n v="1461166872"/>
    <b v="0"/>
    <n v="121"/>
    <b v="0"/>
    <s v="technology/wearables"/>
    <n v="0.38390000000000002"/>
    <s v="159 USD"/>
    <x v="2"/>
    <s v="wearables"/>
    <x v="951"/>
    <x v="951"/>
  </r>
  <r>
    <n v="952"/>
    <s v="Audionoggin - Join the Earvolution"/>
    <s v="Audionoggin: Wireless personal surround sound for the athlete in everyone."/>
    <n v="49000"/>
    <n v="19572"/>
    <x v="2"/>
    <s v="US"/>
    <s v="USD"/>
    <n v="1479483812"/>
    <n v="1476888212"/>
    <b v="0"/>
    <n v="196"/>
    <b v="0"/>
    <s v="technology/wearables"/>
    <n v="0.39942857142857141"/>
    <s v="100 USD"/>
    <x v="2"/>
    <s v="wearables"/>
    <x v="95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s v="25 USD"/>
    <x v="2"/>
    <s v="wearables"/>
    <x v="953"/>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s v="89 USD"/>
    <x v="2"/>
    <s v="wearables"/>
    <x v="954"/>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s v="183 USD"/>
    <x v="2"/>
    <s v="wearables"/>
    <x v="955"/>
    <x v="955"/>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s v="51 USD"/>
    <x v="2"/>
    <s v="wearables"/>
    <x v="956"/>
    <x v="956"/>
  </r>
  <r>
    <n v="957"/>
    <s v="DUALBAND, the Leather NFC Smart Watch Band"/>
    <s v="A Leather Smart watch Band, that NEVER needs to be charged for only $37!"/>
    <n v="12000"/>
    <n v="233"/>
    <x v="2"/>
    <s v="US"/>
    <s v="USD"/>
    <n v="1479392133"/>
    <n v="1476710133"/>
    <b v="0"/>
    <n v="7"/>
    <b v="0"/>
    <s v="technology/wearables"/>
    <n v="1.9416666666666665E-2"/>
    <s v="33 USD"/>
    <x v="2"/>
    <s v="wearables"/>
    <x v="957"/>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s v="52 USD"/>
    <x v="2"/>
    <s v="wearables"/>
    <x v="958"/>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s v="114 USD"/>
    <x v="2"/>
    <s v="wearables"/>
    <x v="959"/>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s v="136 USD"/>
    <x v="2"/>
    <s v="wearables"/>
    <x v="960"/>
    <x v="960"/>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s v="364 USD"/>
    <x v="2"/>
    <s v="wearables"/>
    <x v="961"/>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s v="19 USD"/>
    <x v="2"/>
    <s v="wearables"/>
    <x v="962"/>
    <x v="962"/>
  </r>
  <r>
    <n v="963"/>
    <s v="The Ultimate Learning Center"/>
    <s v="WE are molding an educated, motivated, non violent GENERATION!"/>
    <n v="35000"/>
    <n v="377"/>
    <x v="2"/>
    <s v="US"/>
    <s v="USD"/>
    <n v="1476717319"/>
    <n v="1473693319"/>
    <b v="0"/>
    <n v="9"/>
    <b v="0"/>
    <s v="technology/wearables"/>
    <n v="1.0771428571428571E-2"/>
    <s v="42 USD"/>
    <x v="2"/>
    <s v="wearables"/>
    <x v="963"/>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s v="30 CAD"/>
    <x v="2"/>
    <s v="wearables"/>
    <x v="964"/>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s v="50 USD"/>
    <x v="2"/>
    <s v="wearables"/>
    <x v="965"/>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s v="59 USD"/>
    <x v="2"/>
    <s v="wearables"/>
    <x v="966"/>
    <x v="966"/>
  </r>
  <r>
    <n v="967"/>
    <s v="Better Beanie"/>
    <s v="Better Beanie is the new therapeutic wearable designed to assist you while keeping your hands free."/>
    <n v="20000"/>
    <n v="3562"/>
    <x v="2"/>
    <s v="US"/>
    <s v="USD"/>
    <n v="1461301574"/>
    <n v="1456121174"/>
    <b v="0"/>
    <n v="81"/>
    <b v="0"/>
    <s v="technology/wearables"/>
    <n v="0.17810000000000001"/>
    <s v="44 USD"/>
    <x v="2"/>
    <s v="wearables"/>
    <x v="967"/>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s v="27 USD"/>
    <x v="2"/>
    <s v="wearables"/>
    <x v="968"/>
    <x v="968"/>
  </r>
  <r>
    <n v="969"/>
    <s v="Make 100 | Geek &amp; Chic: Smart Safety Jewelry."/>
    <s v="Geek &amp; Chic Smart Jewelry Collection, Wearables Meet Style!"/>
    <n v="30000"/>
    <n v="14000"/>
    <x v="2"/>
    <s v="MX"/>
    <s v="MXN"/>
    <n v="1486624607"/>
    <n v="1483773407"/>
    <b v="0"/>
    <n v="11"/>
    <b v="0"/>
    <s v="technology/wearables"/>
    <n v="0.46666666666666667"/>
    <s v="1273 MXN"/>
    <x v="2"/>
    <s v="wearables"/>
    <x v="969"/>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s v="164 CAD"/>
    <x v="2"/>
    <s v="wearables"/>
    <x v="97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s v="45 USD"/>
    <x v="2"/>
    <s v="wearables"/>
    <x v="971"/>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s v="154 USD"/>
    <x v="2"/>
    <s v="wearables"/>
    <x v="972"/>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s v="51 USD"/>
    <x v="2"/>
    <s v="wearables"/>
    <x v="973"/>
    <x v="973"/>
  </r>
  <r>
    <n v="974"/>
    <s v="KneeJack"/>
    <s v="The device that allows those with artificial knees or arthritic knees to kneel down without putting pressure on their knees."/>
    <n v="50000"/>
    <n v="280"/>
    <x v="2"/>
    <s v="US"/>
    <s v="USD"/>
    <n v="1458925156"/>
    <n v="1456336756"/>
    <b v="0"/>
    <n v="3"/>
    <b v="0"/>
    <s v="technology/wearables"/>
    <n v="5.5999999999999999E-3"/>
    <s v="93 USD"/>
    <x v="2"/>
    <s v="wearables"/>
    <x v="974"/>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s v="109 USD"/>
    <x v="2"/>
    <s v="wearables"/>
    <x v="97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s v="161 AUD"/>
    <x v="2"/>
    <s v="wearables"/>
    <x v="976"/>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s v="76 EUR"/>
    <x v="2"/>
    <s v="wearables"/>
    <x v="97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s v="791 SEK"/>
    <x v="2"/>
    <s v="wearables"/>
    <x v="978"/>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s v="302 USD"/>
    <x v="2"/>
    <s v="wearables"/>
    <x v="979"/>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s v="48 USD"/>
    <x v="2"/>
    <s v="wearables"/>
    <x v="980"/>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s v="3 USD"/>
    <x v="2"/>
    <s v="wearables"/>
    <x v="981"/>
    <x v="981"/>
  </r>
  <r>
    <n v="982"/>
    <s v="Smart 2-in-1 I-PHONE HANDLE/WALLETtm"/>
    <s v="revolutonary ultra-slim 2-in-1 Smart  2-in-1 I-PHONE handle/WALLETtm with 360 rotatiion"/>
    <n v="17500"/>
    <n v="3"/>
    <x v="2"/>
    <s v="US"/>
    <s v="USD"/>
    <n v="1475431486"/>
    <n v="1472839486"/>
    <b v="0"/>
    <n v="3"/>
    <b v="0"/>
    <s v="technology/wearables"/>
    <n v="1.7142857142857143E-4"/>
    <s v="1 USD"/>
    <x v="2"/>
    <s v="wearables"/>
    <x v="982"/>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s v="172 EUR"/>
    <x v="2"/>
    <s v="wearables"/>
    <x v="983"/>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s v="35 USD"/>
    <x v="2"/>
    <s v="wearables"/>
    <x v="984"/>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s v="82 EUR"/>
    <x v="2"/>
    <s v="wearables"/>
    <x v="985"/>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s v="111 GBP"/>
    <x v="2"/>
    <s v="wearables"/>
    <x v="986"/>
    <x v="986"/>
  </r>
  <r>
    <n v="987"/>
    <s v="Kidswatcher"/>
    <s v="Always know where your precious children are. Let them explore the world freely and in a secure way by using the Kidswatcher."/>
    <n v="50000"/>
    <n v="6610"/>
    <x v="2"/>
    <s v="NL"/>
    <s v="EUR"/>
    <n v="1403507050"/>
    <n v="1400051050"/>
    <b v="0"/>
    <n v="41"/>
    <b v="0"/>
    <s v="technology/wearables"/>
    <n v="0.13220000000000001"/>
    <s v="161 EUR"/>
    <x v="2"/>
    <s v="wearables"/>
    <x v="987"/>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s v="0 EUR"/>
    <x v="2"/>
    <s v="wearables"/>
    <x v="988"/>
    <x v="988"/>
  </r>
  <r>
    <n v="989"/>
    <s v="Power Rope"/>
    <s v="The most useful phone charger you will ever buy"/>
    <n v="10000"/>
    <n v="1677"/>
    <x v="2"/>
    <s v="US"/>
    <s v="USD"/>
    <n v="1475101495"/>
    <n v="1472509495"/>
    <b v="0"/>
    <n v="32"/>
    <b v="0"/>
    <s v="technology/wearables"/>
    <n v="0.16769999999999999"/>
    <s v="52 USD"/>
    <x v="2"/>
    <s v="wearables"/>
    <x v="989"/>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s v="13 USD"/>
    <x v="2"/>
    <s v="wearables"/>
    <x v="990"/>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s v="30 GBP"/>
    <x v="2"/>
    <s v="wearables"/>
    <x v="991"/>
    <x v="991"/>
  </r>
  <r>
    <n v="992"/>
    <s v="WairConditioning"/>
    <s v="The HOTTEST and COOLEST thing yet! WairConditioning... an entirely new level of comfortability!"/>
    <n v="100000"/>
    <n v="467"/>
    <x v="2"/>
    <s v="US"/>
    <s v="USD"/>
    <n v="1462655519"/>
    <n v="1457475119"/>
    <b v="0"/>
    <n v="4"/>
    <b v="0"/>
    <s v="technology/wearables"/>
    <n v="4.6699999999999997E-3"/>
    <s v="117 USD"/>
    <x v="2"/>
    <s v="wearables"/>
    <x v="992"/>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s v="90 USD"/>
    <x v="2"/>
    <s v="wearables"/>
    <x v="993"/>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s v="424 USD"/>
    <x v="2"/>
    <s v="wearables"/>
    <x v="994"/>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s v="81 USD"/>
    <x v="2"/>
    <s v="wearables"/>
    <x v="995"/>
    <x v="995"/>
  </r>
  <r>
    <n v="996"/>
    <s v="Social behavior in technical communities"/>
    <s v="Study the behaviour of technical communities by tracking their movement  through wearables"/>
    <n v="4000"/>
    <n v="65"/>
    <x v="2"/>
    <s v="US"/>
    <s v="USD"/>
    <n v="1406474820"/>
    <n v="1403902060"/>
    <b v="0"/>
    <n v="5"/>
    <b v="0"/>
    <s v="technology/wearables"/>
    <n v="1.6250000000000001E-2"/>
    <s v="13 USD"/>
    <x v="2"/>
    <s v="wearables"/>
    <x v="996"/>
    <x v="996"/>
  </r>
  <r>
    <n v="997"/>
    <s v="iPhanny"/>
    <s v="The iPhanny keeps your iPhone 6 safe from bending in those dangerous pants pockets."/>
    <n v="5000"/>
    <n v="65"/>
    <x v="2"/>
    <s v="US"/>
    <s v="USD"/>
    <n v="1417145297"/>
    <n v="1414549697"/>
    <b v="0"/>
    <n v="8"/>
    <b v="0"/>
    <s v="technology/wearables"/>
    <n v="1.2999999999999999E-2"/>
    <s v="8 USD"/>
    <x v="2"/>
    <s v="wearables"/>
    <x v="997"/>
    <x v="99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s v="153 CAD"/>
    <x v="2"/>
    <s v="wearables"/>
    <x v="998"/>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s v="292 CAD"/>
    <x v="2"/>
    <s v="wearables"/>
    <x v="999"/>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s v="3304 USD"/>
    <x v="2"/>
    <s v="wearables"/>
    <x v="10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s v="1300 GBP"/>
    <x v="2"/>
    <s v="wearables"/>
    <x v="1001"/>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s v="135 USD"/>
    <x v="2"/>
    <s v="wearables"/>
    <x v="1002"/>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s v="214 EUR"/>
    <x v="2"/>
    <s v="wearables"/>
    <x v="1003"/>
    <x v="1003"/>
  </r>
  <r>
    <n v="1004"/>
    <s v="AllerGuarder: Bluetooth wristband helps food-allergy kids"/>
    <s v="Harnessing wearable technology as a powerful defense for food-allergy children."/>
    <n v="25000"/>
    <n v="20552"/>
    <x v="1"/>
    <s v="US"/>
    <s v="USD"/>
    <n v="1455814827"/>
    <n v="1453222827"/>
    <b v="0"/>
    <n v="95"/>
    <b v="0"/>
    <s v="technology/wearables"/>
    <n v="0.82208000000000003"/>
    <s v="216 USD"/>
    <x v="2"/>
    <s v="wearables"/>
    <x v="1004"/>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s v="932 USD"/>
    <x v="2"/>
    <s v="wearables"/>
    <x v="1005"/>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s v="29 USD"/>
    <x v="2"/>
    <s v="wearables"/>
    <x v="1006"/>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s v="175 USD"/>
    <x v="2"/>
    <s v="wearables"/>
    <x v="1007"/>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s v="250 MXN"/>
    <x v="2"/>
    <s v="wearables"/>
    <x v="1008"/>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s v="65 USD"/>
    <x v="2"/>
    <s v="wearables"/>
    <x v="1009"/>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s v="55 USD"/>
    <x v="2"/>
    <s v="wearables"/>
    <x v="101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s v="75 USD"/>
    <x v="2"/>
    <s v="wearables"/>
    <x v="1011"/>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s v="1389 USD"/>
    <x v="2"/>
    <s v="wearables"/>
    <x v="10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s v="96 USD"/>
    <x v="2"/>
    <s v="wearables"/>
    <x v="1013"/>
    <x v="1013"/>
  </r>
  <r>
    <n v="1014"/>
    <s v="CHEMION: The World's First Smart Glasses (Canceled)"/>
    <s v="CHEMION is an eyewear device that lets you show your creativity to the world."/>
    <n v="10000"/>
    <n v="3060"/>
    <x v="1"/>
    <s v="US"/>
    <s v="USD"/>
    <n v="1420070615"/>
    <n v="1415750615"/>
    <b v="0"/>
    <n v="16"/>
    <b v="0"/>
    <s v="technology/wearables"/>
    <n v="0.30599999999999999"/>
    <s v="191 USD"/>
    <x v="2"/>
    <s v="wearables"/>
    <x v="1014"/>
    <x v="101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s v="40 CHF"/>
    <x v="2"/>
    <s v="wearables"/>
    <x v="101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s v="75 USD"/>
    <x v="2"/>
    <s v="wearables"/>
    <x v="10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s v="161 USD"/>
    <x v="2"/>
    <s v="wearables"/>
    <x v="1017"/>
    <x v="1017"/>
  </r>
  <r>
    <n v="1018"/>
    <s v="Owl (Canceled)"/>
    <s v="Owl is a fitness tracker along with an accompanying iOS app, that is both fun and interactive for children."/>
    <n v="20000"/>
    <n v="621"/>
    <x v="1"/>
    <s v="US"/>
    <s v="USD"/>
    <n v="1468496933"/>
    <n v="1465904933"/>
    <b v="0"/>
    <n v="7"/>
    <b v="0"/>
    <s v="technology/wearables"/>
    <n v="3.1050000000000001E-2"/>
    <s v="89 USD"/>
    <x v="2"/>
    <s v="wearables"/>
    <x v="1018"/>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s v="53 USD"/>
    <x v="2"/>
    <s v="wearables"/>
    <x v="101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s v="106 CAD"/>
    <x v="4"/>
    <s v="electronic music"/>
    <x v="1020"/>
    <x v="1020"/>
  </r>
  <r>
    <n v="1021"/>
    <s v="Rick and Morty Album &amp; Music Video"/>
    <s v="Rick and Morty concept album written by Allie Goertz + music video directed by Paul B. Cummings!"/>
    <n v="3000"/>
    <n v="10554.11"/>
    <x v="0"/>
    <s v="US"/>
    <s v="USD"/>
    <n v="1445054400"/>
    <n v="1443074571"/>
    <b v="1"/>
    <n v="478"/>
    <b v="1"/>
    <s v="music/electronic music"/>
    <n v="3.5180366666666667"/>
    <s v="22 USD"/>
    <x v="4"/>
    <s v="electronic music"/>
    <x v="1021"/>
    <x v="1021"/>
  </r>
  <r>
    <n v="1022"/>
    <s v="Sammy Bananas - Bootlegs Vol. 2!!"/>
    <s v="Help get four new bootlegs onto vinyl in the second installment of my series!"/>
    <n v="2000"/>
    <n v="2298"/>
    <x v="0"/>
    <s v="US"/>
    <s v="USD"/>
    <n v="1431876677"/>
    <n v="1429284677"/>
    <b v="1"/>
    <n v="74"/>
    <b v="1"/>
    <s v="music/electronic music"/>
    <n v="1.149"/>
    <s v="31 USD"/>
    <x v="4"/>
    <s v="electronic music"/>
    <x v="1022"/>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s v="36 GBP"/>
    <x v="4"/>
    <s v="electronic music"/>
    <x v="1023"/>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s v="389 SEK"/>
    <x v="4"/>
    <s v="electronic music"/>
    <x v="1024"/>
    <x v="1024"/>
  </r>
  <r>
    <n v="1025"/>
    <s v="[NUREN] The New Renaissance"/>
    <s v="Jake Kaufman and Jessie Seely present THE WORLD'S FIRST VIRTUAL REALITY ROCK OPERA."/>
    <n v="70000"/>
    <n v="76949.820000000007"/>
    <x v="0"/>
    <s v="US"/>
    <s v="USD"/>
    <n v="1426532437"/>
    <n v="1423944037"/>
    <b v="1"/>
    <n v="1071"/>
    <b v="1"/>
    <s v="music/electronic music"/>
    <n v="1.099283142857143"/>
    <s v="72 USD"/>
    <x v="4"/>
    <s v="electronic music"/>
    <x v="1025"/>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s v="57 GBP"/>
    <x v="4"/>
    <s v="electronic music"/>
    <x v="102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s v="70 USD"/>
    <x v="4"/>
    <s v="electronic music"/>
    <x v="102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s v="46 GBP"/>
    <x v="4"/>
    <s v="electronic music"/>
    <x v="1028"/>
    <x v="1028"/>
  </r>
  <r>
    <n v="1029"/>
    <s v="StrobeHouse presents Valborg 2015"/>
    <s v="We want to recreate last years massive Valborgparty in Lund but this time even bigger!"/>
    <n v="10000"/>
    <n v="11176"/>
    <x v="0"/>
    <s v="SE"/>
    <s v="SEK"/>
    <n v="1428184740"/>
    <n v="1423501507"/>
    <b v="0"/>
    <n v="141"/>
    <b v="1"/>
    <s v="music/electronic music"/>
    <n v="1.1175999999999999"/>
    <s v="79 SEK"/>
    <x v="4"/>
    <s v="electronic music"/>
    <x v="1029"/>
    <x v="1029"/>
  </r>
  <r>
    <n v="1030"/>
    <s v="The Gothsicles - I FEEL SICLE"/>
    <s v="Help fund the latest Gothsicles mega-album, I FEEL SICLE!"/>
    <n v="2000"/>
    <n v="6842"/>
    <x v="0"/>
    <s v="US"/>
    <s v="USD"/>
    <n v="1473680149"/>
    <n v="1472470549"/>
    <b v="0"/>
    <n v="159"/>
    <b v="1"/>
    <s v="music/electronic music"/>
    <n v="3.4209999999999998"/>
    <s v="43 USD"/>
    <x v="4"/>
    <s v="electronic music"/>
    <x v="1030"/>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s v="108 USD"/>
    <x v="4"/>
    <s v="electronic music"/>
    <x v="1031"/>
    <x v="1031"/>
  </r>
  <r>
    <n v="1032"/>
    <s v="Phantom Ship / Coastal (Album Preorder)"/>
    <s v="Ideal for living rooms and open spaces."/>
    <n v="5400"/>
    <n v="5858.84"/>
    <x v="0"/>
    <s v="US"/>
    <s v="USD"/>
    <n v="1466697625"/>
    <n v="1464105625"/>
    <b v="0"/>
    <n v="96"/>
    <b v="1"/>
    <s v="music/electronic music"/>
    <n v="1.0849703703703704"/>
    <s v="61 USD"/>
    <x v="4"/>
    <s v="electronic music"/>
    <x v="1032"/>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s v="51 GBP"/>
    <x v="4"/>
    <s v="electronic music"/>
    <x v="1033"/>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s v="39 USD"/>
    <x v="4"/>
    <s v="electronic music"/>
    <x v="1034"/>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s v="65 USD"/>
    <x v="4"/>
    <s v="electronic music"/>
    <x v="1035"/>
    <x v="1035"/>
  </r>
  <r>
    <n v="1036"/>
    <s v="Bring Kyrstyn's Album to Life!"/>
    <s v="Help this Soulful &amp; Cinematic Glitch-Pop Songwriter Bring her Music to the World!  (And your Ears:)"/>
    <n v="4500"/>
    <n v="5056.22"/>
    <x v="0"/>
    <s v="US"/>
    <s v="USD"/>
    <n v="1357545600"/>
    <n v="1354790790"/>
    <b v="0"/>
    <n v="211"/>
    <b v="1"/>
    <s v="music/electronic music"/>
    <n v="1.1236044444444444"/>
    <s v="24 USD"/>
    <x v="4"/>
    <s v="electronic music"/>
    <x v="1036"/>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s v="49 USD"/>
    <x v="4"/>
    <s v="electronic music"/>
    <x v="1037"/>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s v="36 USD"/>
    <x v="4"/>
    <s v="electronic music"/>
    <x v="1038"/>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s v="21 USD"/>
    <x v="4"/>
    <s v="electronic music"/>
    <x v="1039"/>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s v="250 USD"/>
    <x v="5"/>
    <s v="audio"/>
    <x v="1040"/>
    <x v="1040"/>
  </r>
  <r>
    <n v="1041"/>
    <s v="Industry Success Project (Canceled)"/>
    <s v="I am trying to document what it is like to plunge head first into the music/audio industry as an intern."/>
    <n v="50"/>
    <n v="0"/>
    <x v="1"/>
    <s v="US"/>
    <s v="USD"/>
    <n v="1406769992"/>
    <n v="1405041992"/>
    <b v="0"/>
    <n v="0"/>
    <b v="0"/>
    <s v="journalism/audio"/>
    <n v="0"/>
    <s v="0 USD"/>
    <x v="5"/>
    <s v="audio"/>
    <x v="1041"/>
    <x v="104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s v="10 USD"/>
    <x v="5"/>
    <s v="audio"/>
    <x v="1042"/>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s v="29 USD"/>
    <x v="5"/>
    <s v="audio"/>
    <x v="1043"/>
    <x v="1043"/>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s v="3 USD"/>
    <x v="5"/>
    <s v="audio"/>
    <x v="1044"/>
    <x v="1044"/>
  </r>
  <r>
    <n v="1045"/>
    <s v="In Case Of Emergency (Canceled)"/>
    <s v="In Case Of Emergency is a radio talk show for preppers, beginning preppers, and with preparedness in mind."/>
    <n v="10000"/>
    <n v="266"/>
    <x v="1"/>
    <s v="US"/>
    <s v="USD"/>
    <n v="1408827550"/>
    <n v="1406235550"/>
    <b v="0"/>
    <n v="8"/>
    <b v="0"/>
    <s v="journalism/audio"/>
    <n v="2.6599999999999999E-2"/>
    <s v="33 USD"/>
    <x v="5"/>
    <s v="audio"/>
    <x v="1045"/>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s v="0 EUR"/>
    <x v="5"/>
    <s v="audio"/>
    <x v="1046"/>
    <x v="1046"/>
  </r>
  <r>
    <n v="1047"/>
    <s v="Start a New Podcast (Canceled)"/>
    <s v="I wish to start a new podcast called Voices of Texas, and I want to interview interesting people of Texas each week."/>
    <n v="2000"/>
    <n v="1"/>
    <x v="1"/>
    <s v="US"/>
    <s v="USD"/>
    <n v="1415219915"/>
    <n v="1412624315"/>
    <b v="0"/>
    <n v="1"/>
    <b v="0"/>
    <s v="journalism/audio"/>
    <n v="5.0000000000000001E-4"/>
    <s v="1 USD"/>
    <x v="5"/>
    <s v="audio"/>
    <x v="1047"/>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s v="53 USD"/>
    <x v="5"/>
    <s v="audio"/>
    <x v="1048"/>
    <x v="1048"/>
  </r>
  <r>
    <n v="1049"/>
    <s v="J1 (Canceled)"/>
    <s v="------"/>
    <n v="12000"/>
    <n v="0"/>
    <x v="1"/>
    <s v="US"/>
    <s v="USD"/>
    <n v="1455272445"/>
    <n v="1452680445"/>
    <b v="0"/>
    <n v="0"/>
    <b v="0"/>
    <s v="journalism/audio"/>
    <n v="0"/>
    <s v="0 USD"/>
    <x v="5"/>
    <s v="audio"/>
    <x v="1049"/>
    <x v="1049"/>
  </r>
  <r>
    <n v="1050"/>
    <s v="The (Secular) Barbershop Podcast (Canceled)"/>
    <s v="Secularism is on the rise and I hear you.Talk to me."/>
    <n v="2500"/>
    <n v="0"/>
    <x v="1"/>
    <s v="US"/>
    <s v="USD"/>
    <n v="1442257677"/>
    <n v="1439665677"/>
    <b v="0"/>
    <n v="0"/>
    <b v="0"/>
    <s v="journalism/audio"/>
    <n v="0"/>
    <s v="0 USD"/>
    <x v="5"/>
    <s v="audio"/>
    <x v="1050"/>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s v="0 USD"/>
    <x v="5"/>
    <s v="audio"/>
    <x v="1051"/>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s v="0 USD"/>
    <x v="5"/>
    <s v="audio"/>
    <x v="1052"/>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s v="15 USD"/>
    <x v="5"/>
    <s v="audio"/>
    <x v="1053"/>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s v="0 USD"/>
    <x v="5"/>
    <s v="audio"/>
    <x v="1054"/>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s v="0 USD"/>
    <x v="5"/>
    <s v="audio"/>
    <x v="105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s v="0 USD"/>
    <x v="5"/>
    <s v="audio"/>
    <x v="1056"/>
    <x v="1056"/>
  </r>
  <r>
    <n v="1057"/>
    <s v="Support Independent Media (Canceled)"/>
    <s v="Sayin it Plain is a Independent Radio Show created to inform the public and empower the community."/>
    <n v="10000"/>
    <n v="0"/>
    <x v="1"/>
    <s v="US"/>
    <s v="USD"/>
    <n v="1480888483"/>
    <n v="1478292883"/>
    <b v="0"/>
    <n v="0"/>
    <b v="0"/>
    <s v="journalism/audio"/>
    <n v="0"/>
    <s v="0 USD"/>
    <x v="5"/>
    <s v="audio"/>
    <x v="1057"/>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s v="0 USD"/>
    <x v="5"/>
    <s v="audio"/>
    <x v="1058"/>
    <x v="1058"/>
  </r>
  <r>
    <n v="1059"/>
    <s v="Voice Over Artist (Canceled)"/>
    <s v="Turning myself into a vocal artist."/>
    <n v="1100"/>
    <n v="0"/>
    <x v="1"/>
    <s v="US"/>
    <s v="USD"/>
    <n v="1426269456"/>
    <n v="1423681056"/>
    <b v="0"/>
    <n v="0"/>
    <b v="0"/>
    <s v="journalism/audio"/>
    <n v="0"/>
    <s v="0 USD"/>
    <x v="5"/>
    <s v="audio"/>
    <x v="1059"/>
    <x v="1059"/>
  </r>
  <r>
    <n v="1060"/>
    <s v="Reality  Check (Canceled)"/>
    <s v="Reality Check is a weekly Internet Radio Show. Along with my co-host and engineer we discuss the issues of the day relevant to you!."/>
    <n v="5000"/>
    <n v="50"/>
    <x v="1"/>
    <s v="US"/>
    <s v="USD"/>
    <n v="1429134893"/>
    <n v="1426542893"/>
    <b v="0"/>
    <n v="1"/>
    <b v="0"/>
    <s v="journalism/audio"/>
    <n v="0.01"/>
    <s v="50 USD"/>
    <x v="5"/>
    <s v="audio"/>
    <x v="1060"/>
    <x v="1060"/>
  </r>
  <r>
    <n v="1061"/>
    <s v="Chat Box 23 (Canceled)"/>
    <s v="T.O., Adi &amp; Mercedes discuss their point of views, women's issues &amp; Hollywood Hotties."/>
    <n v="4000"/>
    <n v="0"/>
    <x v="1"/>
    <s v="US"/>
    <s v="USD"/>
    <n v="1462150800"/>
    <n v="1456987108"/>
    <b v="0"/>
    <n v="0"/>
    <b v="0"/>
    <s v="journalism/audio"/>
    <n v="0"/>
    <s v="0 USD"/>
    <x v="5"/>
    <s v="audio"/>
    <x v="1061"/>
    <x v="1061"/>
  </r>
  <r>
    <n v="1062"/>
    <s v="RETURNING AT A LATER DATE"/>
    <s v="SEE US ON PATREON www.badgirlartwork.com"/>
    <n v="199"/>
    <n v="190"/>
    <x v="1"/>
    <s v="US"/>
    <s v="USD"/>
    <n v="1468351341"/>
    <n v="1467746541"/>
    <b v="0"/>
    <n v="4"/>
    <b v="0"/>
    <s v="journalism/audio"/>
    <n v="0.95477386934673369"/>
    <s v="48 USD"/>
    <x v="5"/>
    <s v="audio"/>
    <x v="1062"/>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s v="0 USD"/>
    <x v="5"/>
    <s v="audio"/>
    <x v="1063"/>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s v="66 USD"/>
    <x v="6"/>
    <s v="video games"/>
    <x v="1064"/>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s v="16 AUD"/>
    <x v="6"/>
    <s v="video games"/>
    <x v="1065"/>
    <x v="1065"/>
  </r>
  <r>
    <n v="1066"/>
    <s v="So I'm A Dark Lord"/>
    <s v="A parody of old school RPGs where you are a new Dark Lord on a quest to amass monsters and allies on your side."/>
    <n v="150000"/>
    <n v="5051"/>
    <x v="2"/>
    <s v="US"/>
    <s v="USD"/>
    <n v="1375657582"/>
    <n v="1371769582"/>
    <b v="0"/>
    <n v="148"/>
    <b v="0"/>
    <s v="games/video games"/>
    <n v="3.3673333333333333E-2"/>
    <s v="34 USD"/>
    <x v="6"/>
    <s v="video games"/>
    <x v="1066"/>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s v="13 USD"/>
    <x v="6"/>
    <s v="video games"/>
    <x v="1067"/>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s v="11 USD"/>
    <x v="6"/>
    <s v="video games"/>
    <x v="1068"/>
    <x v="1068"/>
  </r>
  <r>
    <n v="1069"/>
    <s v="Until The End (PC, Mac, and Linux)"/>
    <s v="A run-n-gun zombie survival game where you scavenge for items to make the night a little less scary."/>
    <n v="2200"/>
    <n v="850"/>
    <x v="2"/>
    <s v="US"/>
    <s v="USD"/>
    <n v="1385447459"/>
    <n v="1382679059"/>
    <b v="0"/>
    <n v="21"/>
    <b v="0"/>
    <s v="games/video games"/>
    <n v="0.38636363636363635"/>
    <s v="40 USD"/>
    <x v="6"/>
    <s v="video games"/>
    <x v="106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s v="35 USD"/>
    <x v="6"/>
    <s v="video games"/>
    <x v="1070"/>
    <x v="1070"/>
  </r>
  <r>
    <n v="1071"/>
    <s v="DJ's Bane"/>
    <s v="I'm making a game where you choose how you want to kill the DJ, so you yourself can decide what music will be played at the party."/>
    <n v="100"/>
    <n v="0"/>
    <x v="2"/>
    <s v="NO"/>
    <s v="NOK"/>
    <n v="1447787093"/>
    <n v="1445191493"/>
    <b v="0"/>
    <n v="0"/>
    <b v="0"/>
    <s v="games/video games"/>
    <n v="0"/>
    <s v="0 NOK"/>
    <x v="6"/>
    <s v="video games"/>
    <x v="1071"/>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s v="13 USD"/>
    <x v="6"/>
    <s v="video games"/>
    <x v="1072"/>
    <x v="1072"/>
  </r>
  <r>
    <n v="1073"/>
    <s v="Rainbow Ball to the Iphone"/>
    <s v="We want to bring our Game Rainbow Ball to the iphone and to do that we need a little help"/>
    <n v="750"/>
    <n v="10"/>
    <x v="2"/>
    <s v="US"/>
    <s v="USD"/>
    <n v="1318806541"/>
    <n v="1316214541"/>
    <b v="0"/>
    <n v="1"/>
    <b v="0"/>
    <s v="games/video games"/>
    <n v="1.3333333333333334E-2"/>
    <s v="10 USD"/>
    <x v="6"/>
    <s v="video games"/>
    <x v="1073"/>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s v="114 USD"/>
    <x v="6"/>
    <s v="video games"/>
    <x v="1074"/>
    <x v="1074"/>
  </r>
  <r>
    <n v="1075"/>
    <s v="Towers Of The Apocalypse"/>
    <s v="Fully 3D, post Apocalyptic themed tower defense video game. New take on the genre."/>
    <n v="1000"/>
    <n v="45"/>
    <x v="2"/>
    <s v="US"/>
    <s v="USD"/>
    <n v="1336340516"/>
    <n v="1333748516"/>
    <b v="0"/>
    <n v="3"/>
    <b v="0"/>
    <s v="games/video games"/>
    <n v="4.4999999999999998E-2"/>
    <s v="15 USD"/>
    <x v="6"/>
    <s v="video games"/>
    <x v="1075"/>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s v="48 USD"/>
    <x v="6"/>
    <s v="video games"/>
    <x v="1076"/>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s v="44 USD"/>
    <x v="6"/>
    <s v="video games"/>
    <x v="1077"/>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s v="9 USD"/>
    <x v="6"/>
    <s v="video games"/>
    <x v="1078"/>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s v="38 EUR"/>
    <x v="6"/>
    <s v="video games"/>
    <x v="1079"/>
    <x v="1079"/>
  </r>
  <r>
    <n v="1080"/>
    <s v="Skullforge: The Hunt"/>
    <s v="A fantasy action RPG which follows an elven ex-slave on a journey of magic, revenge, intrigue, and deceit."/>
    <n v="20000"/>
    <n v="1821"/>
    <x v="2"/>
    <s v="US"/>
    <s v="USD"/>
    <n v="1399778333"/>
    <n v="1397186333"/>
    <b v="0"/>
    <n v="98"/>
    <b v="0"/>
    <s v="games/video games"/>
    <n v="9.1050000000000006E-2"/>
    <s v="19 USD"/>
    <x v="6"/>
    <s v="video games"/>
    <x v="1080"/>
    <x v="1080"/>
  </r>
  <r>
    <n v="1081"/>
    <s v="The Creature"/>
    <s v="Finishing your last job before you retire until a disaster strikes the cargo ship can you survive The Creature?"/>
    <n v="68000"/>
    <n v="12"/>
    <x v="2"/>
    <s v="US"/>
    <s v="USD"/>
    <n v="1422483292"/>
    <n v="1419891292"/>
    <b v="0"/>
    <n v="4"/>
    <b v="0"/>
    <s v="games/video games"/>
    <n v="1.7647058823529413E-4"/>
    <s v="3 USD"/>
    <x v="6"/>
    <s v="video games"/>
    <x v="1081"/>
    <x v="1081"/>
  </r>
  <r>
    <n v="1082"/>
    <s v="T-Fighter: Code Name M - Mobile Edition"/>
    <s v="Challenge your trivia skills in this action oriented game against several opponents across time."/>
    <n v="10000"/>
    <n v="56"/>
    <x v="2"/>
    <s v="US"/>
    <s v="USD"/>
    <n v="1344635088"/>
    <n v="1342043088"/>
    <b v="0"/>
    <n v="3"/>
    <b v="0"/>
    <s v="games/video games"/>
    <n v="5.5999999999999999E-3"/>
    <s v="19 USD"/>
    <x v="6"/>
    <s v="video games"/>
    <x v="1082"/>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s v="410 CAD"/>
    <x v="6"/>
    <s v="video games"/>
    <x v="1083"/>
    <x v="1083"/>
  </r>
  <r>
    <n v="1084"/>
    <s v="My own channel"/>
    <s v="I want to start my own channel for gaming"/>
    <n v="550"/>
    <n v="0"/>
    <x v="2"/>
    <s v="US"/>
    <s v="USD"/>
    <n v="1407534804"/>
    <n v="1404942804"/>
    <b v="0"/>
    <n v="0"/>
    <b v="0"/>
    <s v="games/video games"/>
    <n v="0"/>
    <s v="0 USD"/>
    <x v="6"/>
    <s v="video games"/>
    <x v="1084"/>
    <x v="1084"/>
  </r>
  <r>
    <n v="1085"/>
    <s v="Sun Dryd Studios"/>
    <s v="The new kid on the block. Re-imagining old games and creating new ones. Ship, Lazer, Rock is first."/>
    <n v="30000"/>
    <n v="1026"/>
    <x v="2"/>
    <s v="CA"/>
    <s v="CAD"/>
    <n v="1457967975"/>
    <n v="1455379575"/>
    <b v="0"/>
    <n v="9"/>
    <b v="0"/>
    <s v="games/video games"/>
    <n v="3.4200000000000001E-2"/>
    <s v="114 CAD"/>
    <x v="6"/>
    <s v="video games"/>
    <x v="1085"/>
    <x v="1085"/>
  </r>
  <r>
    <n v="1086"/>
    <s v="Cyber Universe Online"/>
    <s v="Humanity's future in the Galaxy"/>
    <n v="18000"/>
    <n v="15"/>
    <x v="2"/>
    <s v="US"/>
    <s v="USD"/>
    <n v="1408913291"/>
    <n v="1406321291"/>
    <b v="0"/>
    <n v="2"/>
    <b v="0"/>
    <s v="games/video games"/>
    <n v="8.3333333333333339E-4"/>
    <s v="8 USD"/>
    <x v="6"/>
    <s v="video games"/>
    <x v="1086"/>
    <x v="1086"/>
  </r>
  <r>
    <n v="1087"/>
    <s v="Idle Gamers"/>
    <s v="Idle gamers are the group of gamers worth watching play video games. We have a back log of video ideas and want to entertain you."/>
    <n v="1100"/>
    <n v="0"/>
    <x v="2"/>
    <s v="US"/>
    <s v="USD"/>
    <n v="1402852087"/>
    <n v="1400260087"/>
    <b v="0"/>
    <n v="0"/>
    <b v="0"/>
    <s v="games/video games"/>
    <n v="0"/>
    <s v="0 USD"/>
    <x v="6"/>
    <s v="video games"/>
    <x v="1087"/>
    <x v="1087"/>
  </r>
  <r>
    <n v="1088"/>
    <s v="Still Alive"/>
    <s v="A fresh twist on survival games. Intense, high-stakes 30 minute rounds for up to 10 players."/>
    <n v="45000"/>
    <n v="6382.34"/>
    <x v="2"/>
    <s v="US"/>
    <s v="USD"/>
    <n v="1398366667"/>
    <n v="1395774667"/>
    <b v="0"/>
    <n v="147"/>
    <b v="0"/>
    <s v="games/video games"/>
    <n v="0.14182977777777778"/>
    <s v="43 USD"/>
    <x v="6"/>
    <s v="video games"/>
    <x v="1088"/>
    <x v="1088"/>
  </r>
  <r>
    <n v="1089"/>
    <s v="Farabel"/>
    <s v="Farabel is a single player turn-based fantasy strategy game for Mac/PC/Linux"/>
    <n v="15000"/>
    <n v="1174"/>
    <x v="2"/>
    <s v="FR"/>
    <s v="EUR"/>
    <n v="1435293175"/>
    <n v="1432701175"/>
    <b v="0"/>
    <n v="49"/>
    <b v="0"/>
    <s v="games/video games"/>
    <n v="7.8266666666666665E-2"/>
    <s v="24 EUR"/>
    <x v="6"/>
    <s v="video games"/>
    <x v="1089"/>
    <x v="1089"/>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s v="5 AUD"/>
    <x v="6"/>
    <s v="video games"/>
    <x v="1090"/>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s v="13 GBP"/>
    <x v="6"/>
    <s v="video games"/>
    <x v="1091"/>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s v="3 USD"/>
    <x v="6"/>
    <s v="video games"/>
    <x v="1092"/>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s v="11 CAD"/>
    <x v="6"/>
    <s v="video games"/>
    <x v="1093"/>
    <x v="1093"/>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s v="122 USD"/>
    <x v="6"/>
    <s v="video games"/>
    <x v="1094"/>
    <x v="1094"/>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s v="268 USD"/>
    <x v="6"/>
    <s v="video games"/>
    <x v="1095"/>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s v="74 USD"/>
    <x v="6"/>
    <s v="video games"/>
    <x v="1096"/>
    <x v="1096"/>
  </r>
  <r>
    <n v="1097"/>
    <s v="Rabbly"/>
    <s v="Rabbly is action-adventure game. Is about a scientist going on an adventure, to find rare materials in another galaxy."/>
    <n v="100000"/>
    <n v="47"/>
    <x v="2"/>
    <s v="US"/>
    <s v="USD"/>
    <n v="1393786877"/>
    <n v="1390330877"/>
    <b v="0"/>
    <n v="7"/>
    <b v="0"/>
    <s v="games/video games"/>
    <n v="4.6999999999999999E-4"/>
    <s v="7 USD"/>
    <x v="6"/>
    <s v="video games"/>
    <x v="1097"/>
    <x v="1097"/>
  </r>
  <r>
    <n v="1098"/>
    <s v="Kick, Punch... Fireball"/>
    <s v="Kick, Punch... Fireball is an FPS type arena game set inside the fantasy world."/>
    <n v="25000"/>
    <n v="1803"/>
    <x v="2"/>
    <s v="US"/>
    <s v="USD"/>
    <n v="1397413095"/>
    <n v="1394821095"/>
    <b v="0"/>
    <n v="22"/>
    <b v="0"/>
    <s v="games/video games"/>
    <n v="7.2120000000000004E-2"/>
    <s v="82 USD"/>
    <x v="6"/>
    <s v="video games"/>
    <x v="1098"/>
    <x v="1098"/>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s v="25 GBP"/>
    <x v="6"/>
    <s v="video games"/>
    <x v="1099"/>
    <x v="1099"/>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s v="10 EUR"/>
    <x v="6"/>
    <s v="video games"/>
    <x v="1100"/>
    <x v="1100"/>
  </r>
  <r>
    <n v="1101"/>
    <s v="Strain Wars"/>
    <s v="Different strains of marijuana leafs battling to the death to see which one is the top strain."/>
    <n v="100000"/>
    <n v="41"/>
    <x v="2"/>
    <s v="US"/>
    <s v="USD"/>
    <n v="1468519920"/>
    <n v="1466188338"/>
    <b v="0"/>
    <n v="6"/>
    <b v="0"/>
    <s v="games/video games"/>
    <n v="4.0999999999999999E-4"/>
    <s v="7 USD"/>
    <x v="6"/>
    <s v="video games"/>
    <x v="1101"/>
    <x v="1101"/>
  </r>
  <r>
    <n v="1102"/>
    <s v="Runers"/>
    <s v="Runers is a top-down rogue-like shooter where as you advance you create more powerful spells and fight fierce monsters and bosses."/>
    <n v="8000"/>
    <n v="425"/>
    <x v="2"/>
    <s v="US"/>
    <s v="USD"/>
    <n v="1386568740"/>
    <n v="1383095125"/>
    <b v="0"/>
    <n v="24"/>
    <b v="0"/>
    <s v="games/video games"/>
    <n v="5.3124999999999999E-2"/>
    <s v="18 USD"/>
    <x v="6"/>
    <s v="video games"/>
    <x v="1102"/>
    <x v="1102"/>
  </r>
  <r>
    <n v="1103"/>
    <s v="The Morgue"/>
    <s v="&quot;I go to work... I classify the bodies and store them accordingly... Sometimes I here noises... Other times is see her..."/>
    <n v="15000"/>
    <n v="243"/>
    <x v="2"/>
    <s v="US"/>
    <s v="USD"/>
    <n v="1466227190"/>
    <n v="1461043190"/>
    <b v="0"/>
    <n v="15"/>
    <b v="0"/>
    <s v="games/video games"/>
    <n v="1.6199999999999999E-2"/>
    <s v="16 USD"/>
    <x v="6"/>
    <s v="video games"/>
    <x v="1103"/>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s v="80 GBP"/>
    <x v="6"/>
    <s v="video games"/>
    <x v="1104"/>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s v="72 USD"/>
    <x v="6"/>
    <s v="video games"/>
    <x v="1105"/>
    <x v="1105"/>
  </r>
  <r>
    <n v="1106"/>
    <s v="Backyard Zombies"/>
    <s v="Collect coins and save civilians while you blast your way through tons of zombies! Unlock new characters and levels!"/>
    <n v="400"/>
    <n v="165"/>
    <x v="2"/>
    <s v="US"/>
    <s v="USD"/>
    <n v="1333557975"/>
    <n v="1330969575"/>
    <b v="0"/>
    <n v="7"/>
    <b v="0"/>
    <s v="games/video games"/>
    <n v="0.41249999999999998"/>
    <s v="24 USD"/>
    <x v="6"/>
    <s v="video games"/>
    <x v="1106"/>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s v="0 USD"/>
    <x v="6"/>
    <s v="video games"/>
    <x v="1107"/>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s v="35 USD"/>
    <x v="6"/>
    <s v="video games"/>
    <x v="1108"/>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s v="15 USD"/>
    <x v="6"/>
    <s v="video games"/>
    <x v="1109"/>
    <x v="1109"/>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s v="23 USD"/>
    <x v="6"/>
    <s v="video games"/>
    <x v="1110"/>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s v="1 USD"/>
    <x v="6"/>
    <s v="video games"/>
    <x v="1111"/>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s v="100 USD"/>
    <x v="6"/>
    <s v="video games"/>
    <x v="1112"/>
    <x v="1112"/>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s v="5 GBP"/>
    <x v="6"/>
    <s v="video games"/>
    <x v="1113"/>
    <x v="1113"/>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s v="3 GBP"/>
    <x v="6"/>
    <s v="video games"/>
    <x v="1114"/>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s v="13 USD"/>
    <x v="6"/>
    <s v="video games"/>
    <x v="1115"/>
    <x v="1115"/>
  </r>
  <r>
    <n v="1116"/>
    <s v="Quest Remnants of Chaos"/>
    <s v="A medieval, post apocolyptic, Online, MMORPG. Class morphing, character customization game."/>
    <n v="500000"/>
    <n v="178.52"/>
    <x v="2"/>
    <s v="US"/>
    <s v="USD"/>
    <n v="1339273208"/>
    <n v="1334089208"/>
    <b v="0"/>
    <n v="10"/>
    <b v="0"/>
    <s v="games/video games"/>
    <n v="3.5704000000000004E-4"/>
    <s v="18 USD"/>
    <x v="6"/>
    <s v="video games"/>
    <x v="1116"/>
    <x v="1116"/>
  </r>
  <r>
    <n v="1117"/>
    <s v="Medieval Village"/>
    <s v="Experience the Medieval in your own village. Increase your village into a city and walk through the streets."/>
    <n v="1000"/>
    <n v="83"/>
    <x v="2"/>
    <s v="DE"/>
    <s v="EUR"/>
    <n v="1451053313"/>
    <n v="1448461313"/>
    <b v="0"/>
    <n v="8"/>
    <b v="0"/>
    <s v="games/video games"/>
    <n v="8.3000000000000004E-2"/>
    <s v="10 EUR"/>
    <x v="6"/>
    <s v="video games"/>
    <x v="1117"/>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s v="36 AUD"/>
    <x v="6"/>
    <s v="video games"/>
    <x v="1118"/>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s v="5 USD"/>
    <x v="6"/>
    <s v="video games"/>
    <x v="1119"/>
    <x v="1119"/>
  </r>
  <r>
    <n v="1120"/>
    <s v="PlanEt Ninjahwah"/>
    <s v="Planet Ninjahwah is a highly anticipated futuristic action adventure game that will blow your mind!!"/>
    <n v="25000"/>
    <n v="0"/>
    <x v="2"/>
    <s v="US"/>
    <s v="USD"/>
    <n v="1319835400"/>
    <n v="1315947400"/>
    <b v="0"/>
    <n v="0"/>
    <b v="0"/>
    <s v="games/video games"/>
    <n v="0"/>
    <s v="0 USD"/>
    <x v="6"/>
    <s v="video games"/>
    <x v="1120"/>
    <x v="1120"/>
  </r>
  <r>
    <n v="1121"/>
    <s v="Pwincess"/>
    <s v="An action packed, side scrolling, platform jumping, laser shooting ADVENTURE that will be fun for everyone."/>
    <n v="250000"/>
    <n v="29"/>
    <x v="2"/>
    <s v="US"/>
    <s v="USD"/>
    <n v="1457904316"/>
    <n v="1455315916"/>
    <b v="0"/>
    <n v="5"/>
    <b v="0"/>
    <s v="games/video games"/>
    <n v="1.16E-4"/>
    <s v="6 USD"/>
    <x v="6"/>
    <s v="video games"/>
    <x v="1121"/>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s v="0 GBP"/>
    <x v="6"/>
    <s v="video games"/>
    <x v="1122"/>
    <x v="1122"/>
  </r>
  <r>
    <n v="1123"/>
    <s v="Droplets"/>
    <s v="Fast paced mobile game where you control a rain drop by tilting your screen. Absorb other rain drops to go faster, but avoid clouds."/>
    <n v="5000"/>
    <n v="11"/>
    <x v="2"/>
    <s v="US"/>
    <s v="USD"/>
    <n v="1397910848"/>
    <n v="1395318848"/>
    <b v="0"/>
    <n v="3"/>
    <b v="0"/>
    <s v="games/video games"/>
    <n v="2.2000000000000001E-3"/>
    <s v="4 USD"/>
    <x v="6"/>
    <s v="video games"/>
    <x v="1123"/>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s v="61 USD"/>
    <x v="6"/>
    <s v="mobile games"/>
    <x v="1124"/>
    <x v="1124"/>
  </r>
  <r>
    <n v="1125"/>
    <s v="Ultimate Supremacy"/>
    <s v="Ultimate Supremacy will be the ultimate in mobile gaming, if you love fighting and strategy games, you will love Ultimate Supremacy."/>
    <n v="3000"/>
    <n v="0"/>
    <x v="2"/>
    <s v="GB"/>
    <s v="GBP"/>
    <n v="1443193130"/>
    <n v="1438009130"/>
    <b v="0"/>
    <n v="0"/>
    <b v="0"/>
    <s v="games/mobile games"/>
    <n v="0"/>
    <s v="0 GBP"/>
    <x v="6"/>
    <s v="mobile games"/>
    <x v="1125"/>
    <x v="1125"/>
  </r>
  <r>
    <n v="1126"/>
    <s v="GAMING TO LEARN"/>
    <s v="Imagine a science class where the teacher walks in a says &quot;Take out your cell phone and play a game.&quot;"/>
    <n v="2000"/>
    <n v="10"/>
    <x v="2"/>
    <s v="US"/>
    <s v="USD"/>
    <n v="1468482694"/>
    <n v="1465890694"/>
    <b v="0"/>
    <n v="2"/>
    <b v="0"/>
    <s v="games/mobile games"/>
    <n v="5.0000000000000001E-3"/>
    <s v="5 USD"/>
    <x v="6"/>
    <s v="mobile games"/>
    <x v="1126"/>
    <x v="112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s v="25 USD"/>
    <x v="6"/>
    <s v="mobile games"/>
    <x v="1127"/>
    <x v="1127"/>
  </r>
  <r>
    <n v="1128"/>
    <s v="Flying Turds"/>
    <s v="#havingfunFTW"/>
    <n v="1000"/>
    <n v="1"/>
    <x v="2"/>
    <s v="GB"/>
    <s v="GBP"/>
    <n v="1407425717"/>
    <n v="1404833717"/>
    <b v="0"/>
    <n v="1"/>
    <b v="0"/>
    <s v="games/mobile games"/>
    <n v="1E-3"/>
    <s v="1 GBP"/>
    <x v="6"/>
    <s v="mobile games"/>
    <x v="1128"/>
    <x v="1128"/>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s v="11 USD"/>
    <x v="6"/>
    <s v="mobile games"/>
    <x v="1129"/>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s v="4 USD"/>
    <x v="6"/>
    <s v="mobile games"/>
    <x v="1130"/>
    <x v="1130"/>
  </r>
  <r>
    <n v="1131"/>
    <s v="Hot Potato - The App"/>
    <s v="Don't drop it like it's hot..Hot Potato is a battle between friends. Compete to keep Mr Potato off the ground. Who will drop him first?"/>
    <n v="40000"/>
    <n v="0"/>
    <x v="2"/>
    <s v="AU"/>
    <s v="AUD"/>
    <n v="1450993668"/>
    <n v="1448401668"/>
    <b v="0"/>
    <n v="0"/>
    <b v="0"/>
    <s v="games/mobile games"/>
    <n v="0"/>
    <s v="0 AUD"/>
    <x v="6"/>
    <s v="mobile games"/>
    <x v="1131"/>
    <x v="1131"/>
  </r>
  <r>
    <n v="1132"/>
    <s v="One"/>
    <s v="One is a simple mobile game about exploring the connections between all living things. Featuring hand-painted art."/>
    <n v="10000"/>
    <n v="1438"/>
    <x v="2"/>
    <s v="CA"/>
    <s v="CAD"/>
    <n v="1483238771"/>
    <n v="1480646771"/>
    <b v="0"/>
    <n v="13"/>
    <b v="0"/>
    <s v="games/mobile games"/>
    <n v="0.14380000000000001"/>
    <s v="111 CAD"/>
    <x v="6"/>
    <s v="mobile games"/>
    <x v="1132"/>
    <x v="1132"/>
  </r>
  <r>
    <n v="1133"/>
    <s v="Ping"/>
    <s v="Ping is a simple game currently in the design process, where the player lives off of the power of their connection to the internet."/>
    <n v="3000"/>
    <n v="20"/>
    <x v="2"/>
    <s v="GB"/>
    <s v="GBP"/>
    <n v="1406799981"/>
    <n v="1404207981"/>
    <b v="0"/>
    <n v="1"/>
    <b v="0"/>
    <s v="games/mobile games"/>
    <n v="6.6666666666666671E-3"/>
    <s v="20 GBP"/>
    <x v="6"/>
    <s v="mobile games"/>
    <x v="1133"/>
    <x v="1133"/>
  </r>
  <r>
    <n v="1134"/>
    <s v="New Mario Bro's style game!"/>
    <s v="We are creating a new Mario Bro's style game called KFK:Original. It's challenging, fun and totally awesome!!!"/>
    <n v="25000"/>
    <n v="1"/>
    <x v="2"/>
    <s v="AU"/>
    <s v="AUD"/>
    <n v="1417235580"/>
    <n v="1416034228"/>
    <b v="0"/>
    <n v="1"/>
    <b v="0"/>
    <s v="games/mobile games"/>
    <n v="4.0000000000000003E-5"/>
    <s v="1 AUD"/>
    <x v="6"/>
    <s v="mobile games"/>
    <x v="1134"/>
    <x v="1134"/>
  </r>
  <r>
    <n v="1135"/>
    <s v="Trumperama"/>
    <s v="&quot;Trumperama&quot; ist ein Jump 'n' Run Spiel im 8-Bit Stil fÃ¼r Android._x000a_Donald Trump gewinnt die Wahlen und muss gestoppt werden!"/>
    <n v="1000"/>
    <n v="50"/>
    <x v="2"/>
    <s v="DE"/>
    <s v="EUR"/>
    <n v="1470527094"/>
    <n v="1467935094"/>
    <b v="0"/>
    <n v="1"/>
    <b v="0"/>
    <s v="games/mobile games"/>
    <n v="0.05"/>
    <s v="50 EUR"/>
    <x v="6"/>
    <s v="mobile games"/>
    <x v="1135"/>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s v="45 EUR"/>
    <x v="6"/>
    <s v="mobile games"/>
    <x v="1136"/>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s v="253 USD"/>
    <x v="6"/>
    <s v="mobile games"/>
    <x v="1137"/>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s v="31 USD"/>
    <x v="6"/>
    <s v="mobile games"/>
    <x v="1138"/>
    <x v="1138"/>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s v="5 USD"/>
    <x v="6"/>
    <s v="mobile games"/>
    <x v="1139"/>
    <x v="1139"/>
  </r>
  <r>
    <n v="1140"/>
    <s v="Medieval Empire by Bear Games"/>
    <s v="We are creating the next epic Massive Multiplayer Online-Real Time Strategy game and we want you to be a part of it!"/>
    <n v="5000"/>
    <n v="0"/>
    <x v="2"/>
    <s v="GB"/>
    <s v="GBP"/>
    <n v="1438859121"/>
    <n v="1436267121"/>
    <b v="0"/>
    <n v="0"/>
    <b v="0"/>
    <s v="games/mobile games"/>
    <n v="0"/>
    <s v="0 GBP"/>
    <x v="6"/>
    <s v="mobile games"/>
    <x v="1140"/>
    <x v="1140"/>
  </r>
  <r>
    <n v="1141"/>
    <s v="Arena Z - Zombie Survival"/>
    <s v="I think this will be a great game!"/>
    <n v="500"/>
    <n v="0"/>
    <x v="2"/>
    <s v="DE"/>
    <s v="EUR"/>
    <n v="1436460450"/>
    <n v="1433868450"/>
    <b v="0"/>
    <n v="0"/>
    <b v="0"/>
    <s v="games/mobile games"/>
    <n v="0"/>
    <s v="0 EUR"/>
    <x v="6"/>
    <s v="mobile games"/>
    <x v="1141"/>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s v="0 USD"/>
    <x v="6"/>
    <s v="mobile games"/>
    <x v="1142"/>
    <x v="1142"/>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s v="23 USD"/>
    <x v="6"/>
    <s v="mobile games"/>
    <x v="1143"/>
    <x v="1143"/>
  </r>
  <r>
    <n v="1144"/>
    <s v="We Need Your Help to Finish Our BBQ Food Truck"/>
    <s v="We need your help to finish our food truck. We are building a BBQ Food Truck to serve competition style BBQ."/>
    <n v="9300"/>
    <n v="0"/>
    <x v="2"/>
    <s v="US"/>
    <s v="USD"/>
    <n v="1430281320"/>
    <n v="1427689320"/>
    <b v="0"/>
    <n v="0"/>
    <b v="0"/>
    <s v="food/food trucks"/>
    <n v="0"/>
    <s v="0 USD"/>
    <x v="7"/>
    <s v="food trucks"/>
    <x v="1144"/>
    <x v="1144"/>
  </r>
  <r>
    <n v="1145"/>
    <s v="A FORK IN THE ROAD food truck"/>
    <s v="Emphasizing locally and responsibly raised ingredients, serving delicious food! I need your help."/>
    <n v="80000"/>
    <n v="100"/>
    <x v="2"/>
    <s v="US"/>
    <s v="USD"/>
    <n v="1412272592"/>
    <n v="1407088592"/>
    <b v="0"/>
    <n v="1"/>
    <b v="0"/>
    <s v="food/food trucks"/>
    <n v="1.25E-3"/>
    <s v="100 USD"/>
    <x v="7"/>
    <s v="food trucks"/>
    <x v="1145"/>
    <x v="1145"/>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s v="44 USD"/>
    <x v="7"/>
    <s v="food trucks"/>
    <x v="1146"/>
    <x v="1146"/>
  </r>
  <r>
    <n v="1147"/>
    <s v="baked pugtato"/>
    <s v="amazing gourmet baked potato truck with variable options for everyone, its always been my dream, help me make it come true :)."/>
    <n v="25000"/>
    <n v="0"/>
    <x v="2"/>
    <s v="CA"/>
    <s v="CAD"/>
    <n v="1413760783"/>
    <n v="1408576783"/>
    <b v="0"/>
    <n v="0"/>
    <b v="0"/>
    <s v="food/food trucks"/>
    <n v="0"/>
    <s v="0 CAD"/>
    <x v="7"/>
    <s v="food trucks"/>
    <x v="1147"/>
    <x v="1147"/>
  </r>
  <r>
    <n v="1148"/>
    <s v="Warren's / Adilyn's Rollin' Bistro"/>
    <s v="New local (Louisville, KY.) food truck with a refreshing spin on rolling kitchens."/>
    <n v="15000"/>
    <n v="73"/>
    <x v="2"/>
    <s v="US"/>
    <s v="USD"/>
    <n v="1480568781"/>
    <n v="1477973181"/>
    <b v="0"/>
    <n v="3"/>
    <b v="0"/>
    <s v="food/food trucks"/>
    <n v="4.8666666666666667E-3"/>
    <s v="24 USD"/>
    <x v="7"/>
    <s v="food trucks"/>
    <x v="1148"/>
    <x v="1148"/>
  </r>
  <r>
    <n v="1149"/>
    <s v="The Floridian Food Truck"/>
    <s v="Bringing culturally diverse Floridian cuisine to the people!"/>
    <n v="50000"/>
    <n v="75"/>
    <x v="2"/>
    <s v="US"/>
    <s v="USD"/>
    <n v="1466096566"/>
    <n v="1463504566"/>
    <b v="0"/>
    <n v="2"/>
    <b v="0"/>
    <s v="food/food trucks"/>
    <n v="1.5E-3"/>
    <s v="38 USD"/>
    <x v="7"/>
    <s v="food trucks"/>
    <x v="1149"/>
    <x v="1149"/>
  </r>
  <r>
    <n v="1150"/>
    <s v="Chef Po's Food Truck"/>
    <s v="Bringing delicious authentic and fusion Taiwanese Food to the West Coast."/>
    <n v="2500"/>
    <n v="252"/>
    <x v="2"/>
    <s v="US"/>
    <s v="USD"/>
    <n v="1452293675"/>
    <n v="1447109675"/>
    <b v="0"/>
    <n v="6"/>
    <b v="0"/>
    <s v="food/food trucks"/>
    <n v="0.1008"/>
    <s v="42 USD"/>
    <x v="7"/>
    <s v="food trucks"/>
    <x v="1150"/>
    <x v="1150"/>
  </r>
  <r>
    <n v="1151"/>
    <s v="Blaze'n Pontiac Grill"/>
    <s v="Basically home style foods as huge sandwiches, burgers, and apps. Limitited to NOTHING. Irish,Mexican, cajÃ£n, southern bqq even veggies"/>
    <n v="25000"/>
    <n v="0"/>
    <x v="2"/>
    <s v="US"/>
    <s v="USD"/>
    <n v="1441592863"/>
    <n v="1439000863"/>
    <b v="0"/>
    <n v="0"/>
    <b v="0"/>
    <s v="food/food trucks"/>
    <n v="0"/>
    <s v="0 USD"/>
    <x v="7"/>
    <s v="food trucks"/>
    <x v="1151"/>
    <x v="1151"/>
  </r>
  <r>
    <n v="1152"/>
    <s v="Peruvian King Food Truck"/>
    <s v="Peruvian food truck with an LA twist."/>
    <n v="16000"/>
    <n v="911"/>
    <x v="2"/>
    <s v="US"/>
    <s v="USD"/>
    <n v="1431709312"/>
    <n v="1429117312"/>
    <b v="0"/>
    <n v="15"/>
    <b v="0"/>
    <s v="food/food trucks"/>
    <n v="5.6937500000000002E-2"/>
    <s v="61 USD"/>
    <x v="7"/>
    <s v="food trucks"/>
    <x v="1152"/>
    <x v="1152"/>
  </r>
  <r>
    <n v="1153"/>
    <s v="The Cold Spot Mobile Trailer"/>
    <s v="A mobile concession trailer for snow cones, ice cream, smoothies and more"/>
    <n v="8000"/>
    <n v="50"/>
    <x v="2"/>
    <s v="US"/>
    <s v="USD"/>
    <n v="1434647305"/>
    <n v="1432055305"/>
    <b v="0"/>
    <n v="1"/>
    <b v="0"/>
    <s v="food/food trucks"/>
    <n v="6.2500000000000003E-3"/>
    <s v="50 USD"/>
    <x v="7"/>
    <s v="food trucks"/>
    <x v="1153"/>
    <x v="1153"/>
  </r>
  <r>
    <n v="1154"/>
    <s v="Food Truck Funding"/>
    <s v="We're about to launch our first ever food truck to share our amazing food and we need your help! Be a part of our truck!"/>
    <n v="5000"/>
    <n v="325"/>
    <x v="2"/>
    <s v="US"/>
    <s v="USD"/>
    <n v="1441507006"/>
    <n v="1438915006"/>
    <b v="0"/>
    <n v="3"/>
    <b v="0"/>
    <s v="food/food trucks"/>
    <n v="6.5000000000000002E-2"/>
    <s v="108 USD"/>
    <x v="7"/>
    <s v="food trucks"/>
    <x v="1154"/>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s v="24 USD"/>
    <x v="7"/>
    <s v="food trucks"/>
    <x v="1155"/>
    <x v="1155"/>
  </r>
  <r>
    <n v="1156"/>
    <s v="Harley Hawg Dogs, Inc"/>
    <s v="A Food Truck featuring Deep Fried Natural Casing Beef/Pork mix Hot Dogs, New York Style Rippers. Also serving Fresh Cut Fries."/>
    <n v="6500"/>
    <n v="0"/>
    <x v="2"/>
    <s v="US"/>
    <s v="USD"/>
    <n v="1424742162"/>
    <n v="1422150162"/>
    <b v="0"/>
    <n v="0"/>
    <b v="0"/>
    <s v="food/food trucks"/>
    <n v="0"/>
    <s v="0 USD"/>
    <x v="7"/>
    <s v="food trucks"/>
    <x v="1156"/>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s v="50 USD"/>
    <x v="7"/>
    <s v="food trucks"/>
    <x v="1157"/>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s v="12 USD"/>
    <x v="7"/>
    <s v="food trucks"/>
    <x v="1158"/>
    <x v="1158"/>
  </r>
  <r>
    <n v="1159"/>
    <s v="Skewed Up Food Truck"/>
    <s v="Skewed Up food truck is my dream and need help getting it started, presenting some to the bank for my loan, spice up logo, etc."/>
    <n v="6750"/>
    <n v="0"/>
    <x v="2"/>
    <s v="US"/>
    <s v="USD"/>
    <n v="1435679100"/>
    <n v="1433006765"/>
    <b v="0"/>
    <n v="0"/>
    <b v="0"/>
    <s v="food/food trucks"/>
    <n v="0"/>
    <s v="0 USD"/>
    <x v="7"/>
    <s v="food trucks"/>
    <x v="1159"/>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s v="61 USD"/>
    <x v="7"/>
    <s v="food trucks"/>
    <x v="1160"/>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s v="0 USD"/>
    <x v="7"/>
    <s v="food trucks"/>
    <x v="1161"/>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s v="18 USD"/>
    <x v="7"/>
    <s v="food trucks"/>
    <x v="1162"/>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s v="0 USD"/>
    <x v="7"/>
    <s v="food trucks"/>
    <x v="1163"/>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s v="0 USD"/>
    <x v="7"/>
    <s v="food trucks"/>
    <x v="1164"/>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s v="83 USD"/>
    <x v="7"/>
    <s v="food trucks"/>
    <x v="1165"/>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s v="359 USD"/>
    <x v="7"/>
    <s v="food trucks"/>
    <x v="1166"/>
    <x v="1166"/>
  </r>
  <r>
    <n v="1167"/>
    <s v="Empanada Express Food Truck"/>
    <s v="A mobile food truck serving up a Latino-inspired fusion cuisine using fresh, local, &amp; organic ingredients!"/>
    <n v="60000"/>
    <n v="979"/>
    <x v="2"/>
    <s v="US"/>
    <s v="USD"/>
    <n v="1410543495"/>
    <n v="1407865095"/>
    <b v="0"/>
    <n v="16"/>
    <b v="0"/>
    <s v="food/food trucks"/>
    <n v="1.6316666666666667E-2"/>
    <s v="61 USD"/>
    <x v="7"/>
    <s v="food trucks"/>
    <x v="1167"/>
    <x v="1167"/>
  </r>
  <r>
    <n v="1168"/>
    <s v="SiMpLy FreSH fOoD TrUck"/>
    <s v="Simply fresh farm to table on wheels working close with local farms to ensure the highest of quality of product ."/>
    <n v="18000"/>
    <n v="1020"/>
    <x v="2"/>
    <s v="US"/>
    <s v="USD"/>
    <n v="1474507065"/>
    <n v="1471915065"/>
    <b v="0"/>
    <n v="3"/>
    <b v="0"/>
    <s v="food/food trucks"/>
    <n v="5.6666666666666664E-2"/>
    <s v="340 USD"/>
    <x v="7"/>
    <s v="food trucks"/>
    <x v="1168"/>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s v="6 USD"/>
    <x v="7"/>
    <s v="food trucks"/>
    <x v="1169"/>
    <x v="1169"/>
  </r>
  <r>
    <n v="1170"/>
    <s v="Its A Rib Thing"/>
    <s v="They are sweet, sticky and incredibly addictive. People are left with a huge smile and a full stomach but still ask for more!!!"/>
    <n v="25000"/>
    <n v="100"/>
    <x v="2"/>
    <s v="GB"/>
    <s v="GBP"/>
    <n v="1433021171"/>
    <n v="1430429171"/>
    <b v="0"/>
    <n v="2"/>
    <b v="0"/>
    <s v="food/food trucks"/>
    <n v="4.0000000000000001E-3"/>
    <s v="50 GBP"/>
    <x v="7"/>
    <s v="food trucks"/>
    <x v="1170"/>
    <x v="1170"/>
  </r>
  <r>
    <n v="1171"/>
    <s v="The Mean Green Purple Machine"/>
    <s v="Tulsa's first true biodiesel, alternative energy powered food truck! Oh yeah, and delicious food!"/>
    <n v="25000"/>
    <n v="25"/>
    <x v="2"/>
    <s v="US"/>
    <s v="USD"/>
    <n v="1415909927"/>
    <n v="1414351127"/>
    <b v="0"/>
    <n v="1"/>
    <b v="0"/>
    <s v="food/food trucks"/>
    <n v="1E-3"/>
    <s v="25 USD"/>
    <x v="7"/>
    <s v="food trucks"/>
    <x v="1171"/>
    <x v="1171"/>
  </r>
  <r>
    <n v="1172"/>
    <s v="let your dayz take you to the dogs."/>
    <s v="Bringing YOUR favorite dog recipes to the streets."/>
    <n v="9000"/>
    <n v="0"/>
    <x v="2"/>
    <s v="US"/>
    <s v="USD"/>
    <n v="1408551752"/>
    <n v="1405959752"/>
    <b v="0"/>
    <n v="0"/>
    <b v="0"/>
    <s v="food/food trucks"/>
    <n v="0"/>
    <s v="0 USD"/>
    <x v="7"/>
    <s v="food trucks"/>
    <x v="117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s v="30 USD"/>
    <x v="7"/>
    <s v="food trucks"/>
    <x v="1173"/>
    <x v="1173"/>
  </r>
  <r>
    <n v="1174"/>
    <s v="Give The Black Burro a Stable Stable"/>
    <s v="Help me purchase a parking space to be the Burro's permanant home, I need your help to raise $15,000!"/>
    <n v="15000"/>
    <n v="886"/>
    <x v="2"/>
    <s v="US"/>
    <s v="USD"/>
    <n v="1462738327"/>
    <n v="1460146327"/>
    <b v="0"/>
    <n v="19"/>
    <b v="0"/>
    <s v="food/food trucks"/>
    <n v="5.906666666666667E-2"/>
    <s v="47 USD"/>
    <x v="7"/>
    <s v="food trucks"/>
    <x v="1174"/>
    <x v="1174"/>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s v="65 USD"/>
    <x v="7"/>
    <s v="food trucks"/>
    <x v="1175"/>
    <x v="1175"/>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s v="10 AUD"/>
    <x v="7"/>
    <s v="food trucks"/>
    <x v="1176"/>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s v="0 GBP"/>
    <x v="7"/>
    <s v="food trucks"/>
    <x v="1177"/>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s v="5 USD"/>
    <x v="7"/>
    <s v="food trucks"/>
    <x v="1178"/>
    <x v="1178"/>
  </r>
  <r>
    <n v="1179"/>
    <s v="El Camion Roja"/>
    <s v="Mexican Style Food Truck, run by a Red Seal Chef, in a town with NO MEXICAN FOOD! That is a culinary emergency situation!"/>
    <n v="60000"/>
    <n v="3200"/>
    <x v="2"/>
    <s v="CA"/>
    <s v="CAD"/>
    <n v="1446052627"/>
    <n v="1443460627"/>
    <b v="0"/>
    <n v="5"/>
    <b v="0"/>
    <s v="food/food trucks"/>
    <n v="5.3333333333333337E-2"/>
    <s v="640 CAD"/>
    <x v="7"/>
    <s v="food trucks"/>
    <x v="1179"/>
    <x v="1179"/>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s v="69 USD"/>
    <x v="7"/>
    <s v="food trucks"/>
    <x v="1180"/>
    <x v="1180"/>
  </r>
  <r>
    <n v="1181"/>
    <s v="Gringo Loco Tacos Food Truck"/>
    <s v="Bringing the best tacos to the streets of Chicago!"/>
    <n v="50000"/>
    <n v="4"/>
    <x v="2"/>
    <s v="US"/>
    <s v="USD"/>
    <n v="1425197321"/>
    <n v="1422605321"/>
    <b v="0"/>
    <n v="3"/>
    <b v="0"/>
    <s v="food/food trucks"/>
    <n v="8.0000000000000007E-5"/>
    <s v="1 USD"/>
    <x v="7"/>
    <s v="food trucks"/>
    <x v="118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s v="11 USD"/>
    <x v="7"/>
    <s v="food trucks"/>
    <x v="1182"/>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s v="33 USD"/>
    <x v="7"/>
    <s v="food trucks"/>
    <x v="1183"/>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s v="62 GBP"/>
    <x v="8"/>
    <s v="photobooks"/>
    <x v="1184"/>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s v="119 USD"/>
    <x v="8"/>
    <s v="photobooks"/>
    <x v="1185"/>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s v="65 GBP"/>
    <x v="8"/>
    <s v="photobooks"/>
    <x v="1186"/>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s v="130 USD"/>
    <x v="8"/>
    <s v="photobooks"/>
    <x v="1187"/>
    <x v="1187"/>
  </r>
  <r>
    <n v="1188"/>
    <s v="Because Dance."/>
    <s v="A photobook of young dancers and their inspiring stories, photographed in beautiful and unique locations."/>
    <n v="2000"/>
    <n v="3211"/>
    <x v="0"/>
    <s v="CA"/>
    <s v="CAD"/>
    <n v="1482943740"/>
    <n v="1481129340"/>
    <b v="0"/>
    <n v="85"/>
    <b v="1"/>
    <s v="photography/photobooks"/>
    <n v="1.6054999999999999"/>
    <s v="38 CAD"/>
    <x v="8"/>
    <s v="photobooks"/>
    <x v="1188"/>
    <x v="118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s v="113 USD"/>
    <x v="8"/>
    <s v="photobooks"/>
    <x v="1189"/>
    <x v="1189"/>
  </r>
  <r>
    <n v="1190"/>
    <s v="The Reality Of Chronic Illness - The Book"/>
    <s v="A pairing of self portraiture and writing to shed light on the reality of life with chronic illness."/>
    <n v="500"/>
    <n v="675"/>
    <x v="0"/>
    <s v="US"/>
    <s v="USD"/>
    <n v="1409500725"/>
    <n v="1406908725"/>
    <b v="0"/>
    <n v="13"/>
    <b v="1"/>
    <s v="photography/photobooks"/>
    <n v="1.35"/>
    <s v="52 USD"/>
    <x v="8"/>
    <s v="photobooks"/>
    <x v="1190"/>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s v="89 USD"/>
    <x v="8"/>
    <s v="photobooks"/>
    <x v="1191"/>
    <x v="1191"/>
  </r>
  <r>
    <n v="1192"/>
    <s v="Other Worlds - A Make 100 Project"/>
    <s v="A macro landscape photography art book &amp; limited edition prints. A Make 100 project."/>
    <n v="100"/>
    <n v="290"/>
    <x v="0"/>
    <s v="GB"/>
    <s v="GBP"/>
    <n v="1486814978"/>
    <n v="1484222978"/>
    <b v="0"/>
    <n v="15"/>
    <b v="1"/>
    <s v="photography/photobooks"/>
    <n v="2.9"/>
    <s v="19 GBP"/>
    <x v="8"/>
    <s v="photobooks"/>
    <x v="1192"/>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s v="80 USD"/>
    <x v="8"/>
    <s v="photobooks"/>
    <x v="119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s v="56 EUR"/>
    <x v="8"/>
    <s v="photobooks"/>
    <x v="1194"/>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s v="79 EUR"/>
    <x v="8"/>
    <s v="photobooks"/>
    <x v="1195"/>
    <x v="119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s v="76 GBP"/>
    <x v="8"/>
    <s v="photobooks"/>
    <x v="1196"/>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s v="121 USD"/>
    <x v="8"/>
    <s v="photobooks"/>
    <x v="1197"/>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s v="55 USD"/>
    <x v="8"/>
    <s v="photobooks"/>
    <x v="1198"/>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s v="299 GBP"/>
    <x v="8"/>
    <s v="photobooks"/>
    <x v="1199"/>
    <x v="1199"/>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s v="59 USD"/>
    <x v="8"/>
    <s v="photobooks"/>
    <x v="1200"/>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s v="55 GBP"/>
    <x v="8"/>
    <s v="photobooks"/>
    <x v="1201"/>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s v="184 AUD"/>
    <x v="8"/>
    <s v="photobooks"/>
    <x v="1202"/>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s v="165 USD"/>
    <x v="8"/>
    <s v="photobooks"/>
    <x v="1203"/>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s v="235 USD"/>
    <x v="8"/>
    <s v="photobooks"/>
    <x v="1204"/>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s v="211 EUR"/>
    <x v="8"/>
    <s v="photobooks"/>
    <x v="1205"/>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s v="32 EUR"/>
    <x v="8"/>
    <s v="photobooks"/>
    <x v="1206"/>
    <x v="1206"/>
  </r>
  <r>
    <n v="1207"/>
    <s v="ITALIANA"/>
    <s v="A humanistic photo book about ancestral &amp; post-modern Italy."/>
    <n v="16700"/>
    <n v="17396"/>
    <x v="0"/>
    <s v="IT"/>
    <s v="EUR"/>
    <n v="1459418400"/>
    <n v="1456827573"/>
    <b v="0"/>
    <n v="141"/>
    <b v="1"/>
    <s v="photography/photobooks"/>
    <n v="1.0416766467065868"/>
    <s v="123 EUR"/>
    <x v="8"/>
    <s v="photobooks"/>
    <x v="1207"/>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s v="207 USD"/>
    <x v="8"/>
    <s v="photobooks"/>
    <x v="1208"/>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s v="138 USD"/>
    <x v="8"/>
    <s v="photobooks"/>
    <x v="1209"/>
    <x v="1209"/>
  </r>
  <r>
    <n v="1210"/>
    <s v="Det Andra GÃ¶teborg"/>
    <s v="En fotobok om livet i det enda andra GÃ¶teborg i vÃ¤rlden"/>
    <n v="20000"/>
    <n v="50863"/>
    <x v="0"/>
    <s v="SE"/>
    <s v="SEK"/>
    <n v="1433106000"/>
    <n v="1431124572"/>
    <b v="0"/>
    <n v="103"/>
    <b v="1"/>
    <s v="photography/photobooks"/>
    <n v="2.5431499999999998"/>
    <s v="494 SEK"/>
    <x v="8"/>
    <s v="photobooks"/>
    <x v="1210"/>
    <x v="1210"/>
  </r>
  <r>
    <n v="1211"/>
    <s v="500 Views of Japan"/>
    <s v="From 2010 to 2015, I took over 15 000 photos in Japan. Here's 500 of them. Landscape, city view, people and so much more!"/>
    <n v="1000"/>
    <n v="1011"/>
    <x v="0"/>
    <s v="CA"/>
    <s v="CAD"/>
    <n v="1465505261"/>
    <n v="1464209261"/>
    <b v="0"/>
    <n v="6"/>
    <b v="1"/>
    <s v="photography/photobooks"/>
    <n v="1.0109999999999999"/>
    <s v="169 CAD"/>
    <x v="8"/>
    <s v="photobooks"/>
    <x v="121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s v="39 USD"/>
    <x v="8"/>
    <s v="photobooks"/>
    <x v="1212"/>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s v="62 GBP"/>
    <x v="8"/>
    <s v="photobooks"/>
    <x v="1213"/>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s v="105 USD"/>
    <x v="8"/>
    <s v="photobooks"/>
    <x v="1214"/>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s v="72 USD"/>
    <x v="8"/>
    <s v="photobooks"/>
    <x v="1215"/>
    <x v="1215"/>
  </r>
  <r>
    <n v="1216"/>
    <s v="In Training: a book of Bonsai photographs"/>
    <s v="A fine art photography book taking a new look at the art of bonsai."/>
    <n v="14000"/>
    <n v="20398"/>
    <x v="0"/>
    <s v="US"/>
    <s v="USD"/>
    <n v="1443826980"/>
    <n v="1441032457"/>
    <b v="0"/>
    <n v="222"/>
    <b v="1"/>
    <s v="photography/photobooks"/>
    <n v="1.4570000000000001"/>
    <s v="92 USD"/>
    <x v="8"/>
    <s v="photobooks"/>
    <x v="1216"/>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s v="149 USD"/>
    <x v="8"/>
    <s v="photobooks"/>
    <x v="1217"/>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s v="174 USD"/>
    <x v="8"/>
    <s v="photobooks"/>
    <x v="1218"/>
    <x v="1218"/>
  </r>
  <r>
    <n v="1219"/>
    <s v="The Box"/>
    <s v="The Box is a fine art book of Ron Amato's innovative and seductive photography project."/>
    <n v="16350"/>
    <n v="26024"/>
    <x v="0"/>
    <s v="US"/>
    <s v="USD"/>
    <n v="1476961513"/>
    <n v="1474369513"/>
    <b v="0"/>
    <n v="253"/>
    <b v="1"/>
    <s v="photography/photobooks"/>
    <n v="1.5916819571865444"/>
    <s v="103 USD"/>
    <x v="8"/>
    <s v="photobooks"/>
    <x v="1219"/>
    <x v="1219"/>
  </r>
  <r>
    <n v="1220"/>
    <s v="All The People"/>
    <s v="A beautiful photo art book of portraits and conversations with people that may expand your idea of gender."/>
    <n v="15000"/>
    <n v="15565"/>
    <x v="0"/>
    <s v="DE"/>
    <s v="EUR"/>
    <n v="1440515112"/>
    <n v="1437923112"/>
    <b v="0"/>
    <n v="140"/>
    <b v="1"/>
    <s v="photography/photobooks"/>
    <n v="1.0376666666666667"/>
    <s v="111 EUR"/>
    <x v="8"/>
    <s v="photobooks"/>
    <x v="1220"/>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s v="24 GBP"/>
    <x v="8"/>
    <s v="photobooks"/>
    <x v="1221"/>
    <x v="1221"/>
  </r>
  <r>
    <n v="1222"/>
    <s v="Project Pilgrim"/>
    <s v="Project Pilgrim is my effort to work towards normalizing mental health."/>
    <n v="4000"/>
    <n v="11215"/>
    <x v="0"/>
    <s v="CA"/>
    <s v="CAD"/>
    <n v="1459483200"/>
    <n v="1456852647"/>
    <b v="0"/>
    <n v="138"/>
    <b v="1"/>
    <s v="photography/photobooks"/>
    <n v="2.80375"/>
    <s v="81 CAD"/>
    <x v="8"/>
    <s v="photobooks"/>
    <x v="1222"/>
    <x v="1222"/>
  </r>
  <r>
    <n v="1223"/>
    <s v="YOSEMITE PEOPLE"/>
    <s v="A photography book focusing on the people rather than the nature at Yosemite National Park."/>
    <n v="19800"/>
    <n v="22197"/>
    <x v="0"/>
    <s v="US"/>
    <s v="USD"/>
    <n v="1478754909"/>
    <n v="1476159309"/>
    <b v="0"/>
    <n v="191"/>
    <b v="1"/>
    <s v="photography/photobooks"/>
    <n v="1.1210606060606061"/>
    <s v="116 USD"/>
    <x v="8"/>
    <s v="photobooks"/>
    <x v="1223"/>
    <x v="1223"/>
  </r>
  <r>
    <n v="1224"/>
    <s v="&quot;I Dreamed Last Night&quot; Album (Canceled)"/>
    <s v="Modern Celtic influenced CD.  Help me finish what I started before the stroke."/>
    <n v="15000"/>
    <n v="1060"/>
    <x v="1"/>
    <s v="US"/>
    <s v="USD"/>
    <n v="1402060302"/>
    <n v="1396876302"/>
    <b v="0"/>
    <n v="18"/>
    <b v="0"/>
    <s v="music/world music"/>
    <n v="7.0666666666666669E-2"/>
    <s v="59 USD"/>
    <x v="4"/>
    <s v="world music"/>
    <x v="1224"/>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s v="44 USD"/>
    <x v="4"/>
    <s v="world music"/>
    <x v="1225"/>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s v="48 USD"/>
    <x v="4"/>
    <s v="world music"/>
    <x v="1226"/>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s v="0 USD"/>
    <x v="4"/>
    <s v="world music"/>
    <x v="1227"/>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s v="61 USD"/>
    <x v="4"/>
    <s v="world music"/>
    <x v="122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s v="25 USD"/>
    <x v="4"/>
    <s v="world music"/>
    <x v="1229"/>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s v="0 USD"/>
    <x v="4"/>
    <s v="world music"/>
    <x v="12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s v="0 USD"/>
    <x v="4"/>
    <s v="world music"/>
    <x v="1231"/>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s v="40 USD"/>
    <x v="4"/>
    <s v="world music"/>
    <x v="1232"/>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s v="19 USD"/>
    <x v="4"/>
    <s v="world music"/>
    <x v="1233"/>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s v="0 GBP"/>
    <x v="4"/>
    <s v="world music"/>
    <x v="1234"/>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s v="35 USD"/>
    <x v="4"/>
    <s v="world music"/>
    <x v="1235"/>
    <x v="1235"/>
  </r>
  <r>
    <n v="1236"/>
    <s v="&quot;Volando&quot; CD Release (Canceled)"/>
    <s v="Raising money to give the musicians their due."/>
    <n v="2500"/>
    <n v="0"/>
    <x v="1"/>
    <s v="US"/>
    <s v="USD"/>
    <n v="1343491200"/>
    <n v="1342801164"/>
    <b v="0"/>
    <n v="0"/>
    <b v="0"/>
    <s v="music/world music"/>
    <n v="0"/>
    <s v="0 USD"/>
    <x v="4"/>
    <s v="world music"/>
    <x v="1236"/>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s v="0 USD"/>
    <x v="4"/>
    <s v="world music"/>
    <x v="1237"/>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s v="59 USD"/>
    <x v="4"/>
    <s v="world music"/>
    <x v="1238"/>
    <x v="1238"/>
  </r>
  <r>
    <n v="1239"/>
    <s v="Help Calmenco! finance new CD and Tour (Canceled)"/>
    <s v="Please consider helping us with our new CD and Riverdance Tour"/>
    <n v="2500"/>
    <n v="0"/>
    <x v="1"/>
    <s v="US"/>
    <s v="USD"/>
    <n v="1325804767"/>
    <n v="1323212767"/>
    <b v="0"/>
    <n v="0"/>
    <b v="0"/>
    <s v="music/world music"/>
    <n v="0"/>
    <s v="0 USD"/>
    <x v="4"/>
    <s v="world music"/>
    <x v="1239"/>
    <x v="1239"/>
  </r>
  <r>
    <n v="1240"/>
    <s v="Message of Peace, Love &amp; Unity (Canceled)"/>
    <s v="Sharing positive vibes of Peace, Love &amp; Unity with the World through conscious Reggae Music!"/>
    <n v="8000"/>
    <n v="241"/>
    <x v="1"/>
    <s v="US"/>
    <s v="USD"/>
    <n v="1373665860"/>
    <n v="1368579457"/>
    <b v="0"/>
    <n v="8"/>
    <b v="0"/>
    <s v="music/world music"/>
    <n v="3.0124999999999999E-2"/>
    <s v="30 USD"/>
    <x v="4"/>
    <s v="world music"/>
    <x v="124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s v="75 USD"/>
    <x v="4"/>
    <s v="world music"/>
    <x v="1241"/>
    <x v="1241"/>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s v="5 USD"/>
    <x v="4"/>
    <s v="world music"/>
    <x v="1242"/>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s v="45 USD"/>
    <x v="4"/>
    <s v="world music"/>
    <x v="1243"/>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s v="46 USD"/>
    <x v="4"/>
    <s v="rock"/>
    <x v="1244"/>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s v="141 USD"/>
    <x v="4"/>
    <s v="rock"/>
    <x v="1245"/>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s v="75 USD"/>
    <x v="4"/>
    <s v="rock"/>
    <x v="1246"/>
    <x v="1246"/>
  </r>
  <r>
    <n v="1247"/>
    <s v="BRAIN DEAD to record debut EP with SLAYER producer!"/>
    <s v="BRAIN DEAD is going to record their debut EP and they need your help, Bozos!"/>
    <n v="3500"/>
    <n v="4275"/>
    <x v="0"/>
    <s v="US"/>
    <s v="USD"/>
    <n v="1367823655"/>
    <n v="1365231655"/>
    <b v="1"/>
    <n v="50"/>
    <b v="1"/>
    <s v="music/rock"/>
    <n v="1.2214285714285715"/>
    <s v="86 USD"/>
    <x v="4"/>
    <s v="rock"/>
    <x v="1247"/>
    <x v="1247"/>
  </r>
  <r>
    <n v="1248"/>
    <s v="The Vandies // Full length album!"/>
    <s v="The Vandies make pop rock in glorious Portland, Oregon. Help us fund our first full length album!"/>
    <n v="2500"/>
    <n v="3791"/>
    <x v="0"/>
    <s v="US"/>
    <s v="USD"/>
    <n v="1402642740"/>
    <n v="1399563953"/>
    <b v="1"/>
    <n v="59"/>
    <b v="1"/>
    <s v="music/rock"/>
    <n v="1.5164"/>
    <s v="64 USD"/>
    <x v="4"/>
    <s v="rock"/>
    <x v="1248"/>
    <x v="1248"/>
  </r>
  <r>
    <n v="1249"/>
    <s v="Matt Stansberry &amp; The Romance - Debut EP"/>
    <s v="&quot;Let's Brighten It Up&quot; will be a seven song EP of originals heavily inspired by music from the 50s and 60s"/>
    <n v="5000"/>
    <n v="5222"/>
    <x v="0"/>
    <s v="US"/>
    <s v="USD"/>
    <n v="1341683211"/>
    <n v="1339091211"/>
    <b v="1"/>
    <n v="81"/>
    <b v="1"/>
    <s v="music/rock"/>
    <n v="1.0444"/>
    <s v="64 USD"/>
    <x v="4"/>
    <s v="rock"/>
    <x v="1249"/>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s v="118 USD"/>
    <x v="4"/>
    <s v="rock"/>
    <x v="1250"/>
    <x v="1250"/>
  </r>
  <r>
    <n v="1251"/>
    <s v="Jack Oblivian Harlan t Bobo Limes european tour"/>
    <s v="A tour of europe with 3 memphis artist, Jack Oblivian, Harlan T Bobo and Shawn Cripps."/>
    <n v="6000"/>
    <n v="6108"/>
    <x v="0"/>
    <s v="US"/>
    <s v="USD"/>
    <n v="1316979167"/>
    <n v="1311795167"/>
    <b v="1"/>
    <n v="74"/>
    <b v="1"/>
    <s v="music/rock"/>
    <n v="1.018"/>
    <s v="83 USD"/>
    <x v="4"/>
    <s v="rock"/>
    <x v="1251"/>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s v="34 USD"/>
    <x v="4"/>
    <s v="rock"/>
    <x v="1252"/>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s v="43 USD"/>
    <x v="4"/>
    <s v="rock"/>
    <x v="1253"/>
    <x v="1253"/>
  </r>
  <r>
    <n v="1254"/>
    <s v="Album4"/>
    <s v="Fresh off the heels of, &quot;Let the Waves Come in Threes,&quot; (#6 National Folk Chart) we're making a new record. Huge thanks for your help!"/>
    <n v="6700"/>
    <n v="13323"/>
    <x v="0"/>
    <s v="US"/>
    <s v="USD"/>
    <n v="1293857940"/>
    <n v="1288968886"/>
    <b v="1"/>
    <n v="141"/>
    <b v="1"/>
    <s v="music/rock"/>
    <n v="1.9885074626865671"/>
    <s v="94 USD"/>
    <x v="4"/>
    <s v="rock"/>
    <x v="1254"/>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s v="56 USD"/>
    <x v="4"/>
    <s v="rock"/>
    <x v="1255"/>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s v="98 USD"/>
    <x v="4"/>
    <s v="rock"/>
    <x v="1256"/>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s v="92 USD"/>
    <x v="4"/>
    <s v="rock"/>
    <x v="1257"/>
    <x v="1257"/>
  </r>
  <r>
    <n v="1258"/>
    <s v="Mustard Plug New Record!"/>
    <s v="Mustard Plug needs help funding their new record.  Please help the Grand Rapids, MI band put out their 7th record!"/>
    <n v="12000"/>
    <n v="25577.56"/>
    <x v="0"/>
    <s v="US"/>
    <s v="USD"/>
    <n v="1377960012"/>
    <n v="1375368012"/>
    <b v="1"/>
    <n v="670"/>
    <b v="1"/>
    <s v="music/rock"/>
    <n v="2.1314633333333335"/>
    <s v="38 USD"/>
    <x v="4"/>
    <s v="rock"/>
    <x v="1258"/>
    <x v="1258"/>
  </r>
  <r>
    <n v="1259"/>
    <s v="Help Falling From One complete their CD!!!"/>
    <s v="Falling From One is currently in the studio recording their first CD and they need your help!"/>
    <n v="2500"/>
    <n v="2606"/>
    <x v="0"/>
    <s v="US"/>
    <s v="USD"/>
    <n v="1402286340"/>
    <n v="1399504664"/>
    <b v="1"/>
    <n v="96"/>
    <b v="1"/>
    <s v="music/rock"/>
    <n v="1.0424"/>
    <s v="27 USD"/>
    <x v="4"/>
    <s v="rock"/>
    <x v="1259"/>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s v="51 USD"/>
    <x v="4"/>
    <s v="rock"/>
    <x v="1260"/>
    <x v="1260"/>
  </r>
  <r>
    <n v="1261"/>
    <s v="The Puget EP's Vinyl Release"/>
    <s v="We just recorded a stellar EP and we're trying to put it out on vinyl.  Can you help these punx out?"/>
    <n v="2000"/>
    <n v="2025"/>
    <x v="0"/>
    <s v="US"/>
    <s v="USD"/>
    <n v="1390983227"/>
    <n v="1388391227"/>
    <b v="1"/>
    <n v="52"/>
    <b v="1"/>
    <s v="music/rock"/>
    <n v="1.0125"/>
    <s v="39 USD"/>
    <x v="4"/>
    <s v="rock"/>
    <x v="1261"/>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s v="78 CAD"/>
    <x v="4"/>
    <s v="rock"/>
    <x v="1262"/>
    <x v="1262"/>
  </r>
  <r>
    <n v="1263"/>
    <s v="New Tropic Bombs EP ~ &quot;Return to Bomber Bay&quot;"/>
    <s v="A fresh batch of chaos from Toledo, Ohio's reggae-rockers, Tropic Bombs!"/>
    <n v="1500"/>
    <n v="1785"/>
    <x v="0"/>
    <s v="US"/>
    <s v="USD"/>
    <n v="1396054800"/>
    <n v="1393034470"/>
    <b v="1"/>
    <n v="41"/>
    <b v="1"/>
    <s v="music/rock"/>
    <n v="1.19"/>
    <s v="44 USD"/>
    <x v="4"/>
    <s v="rock"/>
    <x v="1263"/>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s v="32 USD"/>
    <x v="4"/>
    <s v="rock"/>
    <x v="1264"/>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s v="63 USD"/>
    <x v="4"/>
    <s v="rock"/>
    <x v="1265"/>
    <x v="1265"/>
  </r>
  <r>
    <n v="1266"/>
    <s v="Sensory Station's First EP"/>
    <s v="We are looking to record our first EP produced by Aaron Harris (ISIS/Palms) at Studio West."/>
    <n v="9500"/>
    <n v="9545"/>
    <x v="0"/>
    <s v="US"/>
    <s v="USD"/>
    <n v="1389474145"/>
    <n v="1386882145"/>
    <b v="1"/>
    <n v="50"/>
    <b v="1"/>
    <s v="music/rock"/>
    <n v="1.0047368421052632"/>
    <s v="191 USD"/>
    <x v="4"/>
    <s v="rock"/>
    <x v="1266"/>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s v="141 USD"/>
    <x v="4"/>
    <s v="rock"/>
    <x v="1267"/>
    <x v="1267"/>
  </r>
  <r>
    <n v="1268"/>
    <s v="Full Devil Jacket 2nd Album Release"/>
    <s v="Full Devil Jacket Is releasing their first record in over 12 yrs and we want you to be a part of it!"/>
    <n v="12000"/>
    <n v="14000"/>
    <x v="0"/>
    <s v="US"/>
    <s v="USD"/>
    <n v="1379708247"/>
    <n v="1377116247"/>
    <b v="1"/>
    <n v="182"/>
    <b v="1"/>
    <s v="music/rock"/>
    <n v="1.1666666666666667"/>
    <s v="77 USD"/>
    <x v="4"/>
    <s v="rock"/>
    <x v="1268"/>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s v="99 USD"/>
    <x v="4"/>
    <s v="rock"/>
    <x v="1269"/>
    <x v="1269"/>
  </r>
  <r>
    <n v="1270"/>
    <s v="Resolution15 records their next album, Svaha"/>
    <s v="We make awake metal using violins in place of guitars and want to record a full length album."/>
    <n v="10000"/>
    <n v="11472"/>
    <x v="0"/>
    <s v="US"/>
    <s v="USD"/>
    <n v="1332704042"/>
    <n v="1327523642"/>
    <b v="1"/>
    <n v="169"/>
    <b v="1"/>
    <s v="music/rock"/>
    <n v="1.1472"/>
    <s v="68 USD"/>
    <x v="4"/>
    <s v="rock"/>
    <x v="1270"/>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s v="246 USD"/>
    <x v="4"/>
    <s v="rock"/>
    <x v="1271"/>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s v="189 USD"/>
    <x v="4"/>
    <s v="rock"/>
    <x v="1272"/>
    <x v="1272"/>
  </r>
  <r>
    <n v="1273"/>
    <s v="Run Coyote &quot;Youth Haunts&quot; - Vinyl LP and CD"/>
    <s v="Run Coyote is raising funds to produce their debut album - &quot;Youth Haunts&quot; - on vinyl LP and CD"/>
    <n v="4000"/>
    <n v="4140"/>
    <x v="0"/>
    <s v="CA"/>
    <s v="CAD"/>
    <n v="1409506291"/>
    <n v="1406914291"/>
    <b v="1"/>
    <n v="54"/>
    <b v="1"/>
    <s v="music/rock"/>
    <n v="1.0349999999999999"/>
    <s v="77 CAD"/>
    <x v="4"/>
    <s v="rock"/>
    <x v="1273"/>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s v="83 USD"/>
    <x v="4"/>
    <s v="rock"/>
    <x v="1274"/>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s v="63 USD"/>
    <x v="4"/>
    <s v="rock"/>
    <x v="1275"/>
    <x v="1275"/>
  </r>
  <r>
    <n v="1276"/>
    <s v="MR. DREAM GOES TO JAIL"/>
    <s v="Sponsor this Brooklyn punk band's debut seven-inch, MR. DREAM GOES TO JAIL."/>
    <n v="3000"/>
    <n v="3132.63"/>
    <x v="0"/>
    <s v="US"/>
    <s v="USD"/>
    <n v="1251777600"/>
    <n v="1247504047"/>
    <b v="1"/>
    <n v="68"/>
    <b v="1"/>
    <s v="music/rock"/>
    <n v="1.0442100000000001"/>
    <s v="46 USD"/>
    <x v="4"/>
    <s v="rock"/>
    <x v="1276"/>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s v="39 USD"/>
    <x v="4"/>
    <s v="rock"/>
    <x v="127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s v="53 USD"/>
    <x v="4"/>
    <s v="rock"/>
    <x v="1278"/>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s v="73 USD"/>
    <x v="4"/>
    <s v="rock"/>
    <x v="1279"/>
    <x v="1279"/>
  </r>
  <r>
    <n v="1280"/>
    <s v="Nothing More's New Album"/>
    <s v="Nothing More is recording their forthcoming record and needs to join forces with you to make this album HUGE! "/>
    <n v="15000"/>
    <n v="16636.78"/>
    <x v="0"/>
    <s v="US"/>
    <s v="USD"/>
    <n v="1299003054"/>
    <n v="1291227054"/>
    <b v="1"/>
    <n v="130"/>
    <b v="1"/>
    <s v="music/rock"/>
    <n v="1.1091186666666666"/>
    <s v="128 USD"/>
    <x v="4"/>
    <s v="rock"/>
    <x v="1280"/>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s v="105 USD"/>
    <x v="4"/>
    <s v="rock"/>
    <x v="1281"/>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s v="68 USD"/>
    <x v="4"/>
    <s v="rock"/>
    <x v="1282"/>
    <x v="1282"/>
  </r>
  <r>
    <n v="1283"/>
    <s v="Sketching In Stereo 3rd Album!"/>
    <s v="Our 3rd album is halfway complete, but we need your help to record, mix and master the final product!"/>
    <n v="1000"/>
    <n v="2110.5"/>
    <x v="0"/>
    <s v="US"/>
    <s v="USD"/>
    <n v="1362974400"/>
    <n v="1360948389"/>
    <b v="1"/>
    <n v="22"/>
    <b v="1"/>
    <s v="music/rock"/>
    <n v="2.1105"/>
    <s v="96 USD"/>
    <x v="4"/>
    <s v="rock"/>
    <x v="1283"/>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s v="65 USD"/>
    <x v="1"/>
    <s v="plays"/>
    <x v="1284"/>
    <x v="1284"/>
  </r>
  <r>
    <n v="1285"/>
    <s v="We just keep going"/>
    <s v="The world premiere of hysterically funny and heartbreaking story about family, unconditional love and facing the unfaceable"/>
    <n v="2000"/>
    <n v="2033"/>
    <x v="0"/>
    <s v="GB"/>
    <s v="GBP"/>
    <n v="1434808775"/>
    <n v="1433512775"/>
    <b v="0"/>
    <n v="63"/>
    <b v="1"/>
    <s v="theater/plays"/>
    <n v="1.0165"/>
    <s v="32 GBP"/>
    <x v="1"/>
    <s v="plays"/>
    <x v="1285"/>
    <x v="1285"/>
  </r>
  <r>
    <n v="1286"/>
    <s v="The Diary of a Nobody"/>
    <s v="A touring production of FRED's modern adaptation of the classic Victorian comic novel, reaching out to new audiences."/>
    <n v="1500"/>
    <n v="1625"/>
    <x v="0"/>
    <s v="GB"/>
    <s v="GBP"/>
    <n v="1424181600"/>
    <n v="1423041227"/>
    <b v="0"/>
    <n v="20"/>
    <b v="1"/>
    <s v="theater/plays"/>
    <n v="1.0833333333333333"/>
    <s v="81 GBP"/>
    <x v="1"/>
    <s v="plays"/>
    <x v="1286"/>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s v="24 GBP"/>
    <x v="1"/>
    <s v="plays"/>
    <x v="1287"/>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s v="66 USD"/>
    <x v="1"/>
    <s v="plays"/>
    <x v="1288"/>
    <x v="1288"/>
  </r>
  <r>
    <n v="1289"/>
    <s v="No Brains for Dinner"/>
    <s v="A chilling original Edwardian Comedy of errors and foolishness made for the Patrick Henry College stage."/>
    <n v="1500"/>
    <n v="1876"/>
    <x v="0"/>
    <s v="US"/>
    <s v="USD"/>
    <n v="1483499645"/>
    <n v="1480907645"/>
    <b v="0"/>
    <n v="52"/>
    <b v="1"/>
    <s v="theater/plays"/>
    <n v="1.2506666666666666"/>
    <s v="36 USD"/>
    <x v="1"/>
    <s v="plays"/>
    <x v="1289"/>
    <x v="1289"/>
  </r>
  <r>
    <n v="1290"/>
    <s v="I Died... I Came Back, ... Whatever"/>
    <s v="Sometimes your Heart has to STOP for your Life to START."/>
    <n v="3500"/>
    <n v="3800"/>
    <x v="0"/>
    <s v="US"/>
    <s v="USD"/>
    <n v="1429772340"/>
    <n v="1427121931"/>
    <b v="0"/>
    <n v="86"/>
    <b v="1"/>
    <s v="theater/plays"/>
    <n v="1.0857142857142856"/>
    <s v="44 USD"/>
    <x v="1"/>
    <s v="plays"/>
    <x v="129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s v="104 USD"/>
    <x v="1"/>
    <s v="plays"/>
    <x v="1291"/>
    <x v="129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s v="36 GBP"/>
    <x v="1"/>
    <s v="plays"/>
    <x v="1292"/>
    <x v="129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s v="128 USD"/>
    <x v="1"/>
    <s v="plays"/>
    <x v="1293"/>
    <x v="1293"/>
  </r>
  <r>
    <n v="1294"/>
    <s v="HELMER'S LOO"/>
    <s v="We have an award-winning Danish play, now we just need a bathroom set to perform it in. Spend a penny to help us build the set!"/>
    <n v="500"/>
    <n v="610"/>
    <x v="0"/>
    <s v="GB"/>
    <s v="GBP"/>
    <n v="1445252400"/>
    <n v="1443696797"/>
    <b v="0"/>
    <n v="22"/>
    <b v="1"/>
    <s v="theater/plays"/>
    <n v="1.22"/>
    <s v="28 GBP"/>
    <x v="1"/>
    <s v="plays"/>
    <x v="1294"/>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s v="40 GBP"/>
    <x v="1"/>
    <s v="plays"/>
    <x v="1295"/>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s v="52 GBP"/>
    <x v="1"/>
    <s v="plays"/>
    <x v="1296"/>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s v="92 USD"/>
    <x v="1"/>
    <s v="plays"/>
    <x v="1297"/>
    <x v="1297"/>
  </r>
  <r>
    <n v="1298"/>
    <s v="Dinosaur Dreams"/>
    <s v="A play that raises awareness for mental health and explores the psychological effects childhood abuse can have on an adult."/>
    <n v="2000"/>
    <n v="2093"/>
    <x v="0"/>
    <s v="GB"/>
    <s v="GBP"/>
    <n v="1461860432"/>
    <n v="1459268432"/>
    <b v="0"/>
    <n v="33"/>
    <b v="1"/>
    <s v="theater/plays"/>
    <n v="1.0465"/>
    <s v="63 GBP"/>
    <x v="1"/>
    <s v="plays"/>
    <x v="1298"/>
    <x v="1298"/>
  </r>
  <r>
    <n v="1299"/>
    <s v="The (out)Siders Project"/>
    <s v="A new work inspired by the classic novel and created by Dallas teens under the direction of professional artists."/>
    <n v="3500"/>
    <n v="4340"/>
    <x v="0"/>
    <s v="US"/>
    <s v="USD"/>
    <n v="1436902359"/>
    <n v="1434310359"/>
    <b v="0"/>
    <n v="32"/>
    <b v="1"/>
    <s v="theater/plays"/>
    <n v="1.24"/>
    <s v="136 USD"/>
    <x v="1"/>
    <s v="plays"/>
    <x v="129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s v="169 USD"/>
    <x v="1"/>
    <s v="plays"/>
    <x v="13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s v="71 USD"/>
    <x v="1"/>
    <s v="plays"/>
    <x v="1301"/>
    <x v="1301"/>
  </r>
  <r>
    <n v="1302"/>
    <s v="Help bring Boys of a Certain Age back to NYC!"/>
    <s v="Boys of a Certain Age is a unique and special show that we're trying to remount in New York City in 2017."/>
    <n v="2500"/>
    <n v="2500"/>
    <x v="0"/>
    <s v="US"/>
    <s v="USD"/>
    <n v="1480559011"/>
    <n v="1477963411"/>
    <b v="0"/>
    <n v="50"/>
    <b v="1"/>
    <s v="theater/plays"/>
    <n v="1"/>
    <s v="50 USD"/>
    <x v="1"/>
    <s v="plays"/>
    <x v="1302"/>
    <x v="1302"/>
  </r>
  <r>
    <n v="1303"/>
    <s v="Forward Arena Theatre Company: Summer Season"/>
    <s v="Groundbreaking queer theatre."/>
    <n v="3500"/>
    <n v="4559.13"/>
    <x v="0"/>
    <s v="GB"/>
    <s v="GBP"/>
    <n v="1469962800"/>
    <n v="1468578920"/>
    <b v="0"/>
    <n v="108"/>
    <b v="1"/>
    <s v="theater/plays"/>
    <n v="1.3026085714285716"/>
    <s v="42 GBP"/>
    <x v="1"/>
    <s v="plays"/>
    <x v="1303"/>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s v="152 GBP"/>
    <x v="2"/>
    <s v="wearables"/>
    <x v="1304"/>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s v="91 USD"/>
    <x v="2"/>
    <s v="wearables"/>
    <x v="1305"/>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s v="202 USD"/>
    <x v="2"/>
    <s v="wearables"/>
    <x v="1306"/>
    <x v="1306"/>
  </r>
  <r>
    <n v="1307"/>
    <s v="VR Card - Customized Virtual Reality Viewer (Canceled)"/>
    <s v="Get VR to Everyone with Mailable, Ready to Use Viewers"/>
    <n v="50000"/>
    <n v="5757"/>
    <x v="1"/>
    <s v="US"/>
    <s v="USD"/>
    <n v="1455710679"/>
    <n v="1453118679"/>
    <b v="0"/>
    <n v="45"/>
    <b v="0"/>
    <s v="technology/wearables"/>
    <n v="0.11514000000000001"/>
    <s v="128 USD"/>
    <x v="2"/>
    <s v="wearables"/>
    <x v="1307"/>
    <x v="1307"/>
  </r>
  <r>
    <n v="1308"/>
    <s v="Boost Band: Wristband Phone Charger (Canceled)"/>
    <s v="Boost Band, a wristband that charges any device"/>
    <n v="10000"/>
    <n v="1136"/>
    <x v="1"/>
    <s v="US"/>
    <s v="USD"/>
    <n v="1475937812"/>
    <n v="1472481812"/>
    <b v="0"/>
    <n v="38"/>
    <b v="0"/>
    <s v="technology/wearables"/>
    <n v="0.11360000000000001"/>
    <s v="30 USD"/>
    <x v="2"/>
    <s v="wearables"/>
    <x v="1308"/>
    <x v="1308"/>
  </r>
  <r>
    <n v="1309"/>
    <s v="CORE : Roam (Canceled)"/>
    <s v="Wicked fun and built for excitement, CORE is the safest and most versatile speaker you've ever worn."/>
    <n v="11500"/>
    <n v="12879"/>
    <x v="1"/>
    <s v="US"/>
    <s v="USD"/>
    <n v="1444943468"/>
    <n v="1441919468"/>
    <b v="0"/>
    <n v="35"/>
    <b v="0"/>
    <s v="technology/wearables"/>
    <n v="1.1199130434782609"/>
    <s v="368 USD"/>
    <x v="2"/>
    <s v="wearables"/>
    <x v="1309"/>
    <x v="1309"/>
  </r>
  <r>
    <n v="1310"/>
    <s v="k5-jkt.by kiger (Canceled)"/>
    <s v="An essential hoodie that holds all sized smart phones and keep your headphone wires tangle free."/>
    <n v="20000"/>
    <n v="3100"/>
    <x v="1"/>
    <s v="US"/>
    <s v="USD"/>
    <n v="1471622450"/>
    <n v="1467734450"/>
    <b v="0"/>
    <n v="24"/>
    <b v="0"/>
    <s v="technology/wearables"/>
    <n v="0.155"/>
    <s v="129 USD"/>
    <x v="2"/>
    <s v="wearables"/>
    <x v="131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s v="801 USD"/>
    <x v="2"/>
    <s v="wearables"/>
    <x v="1311"/>
    <x v="1311"/>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s v="28 USD"/>
    <x v="2"/>
    <s v="wearables"/>
    <x v="131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s v="102 USD"/>
    <x v="2"/>
    <s v="wearables"/>
    <x v="1313"/>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s v="184 USD"/>
    <x v="2"/>
    <s v="wearables"/>
    <x v="1314"/>
    <x v="1314"/>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s v="163 USD"/>
    <x v="2"/>
    <s v="wearables"/>
    <x v="1315"/>
    <x v="1315"/>
  </r>
  <r>
    <n v="1316"/>
    <s v="Future Belt (Canceled)"/>
    <s v="Future Belt comes in just 3 sizes, but yet, is designed to fit waists ranging from 25-55 inches. No batteries, no gimmicks."/>
    <n v="75000"/>
    <n v="1"/>
    <x v="1"/>
    <s v="US"/>
    <s v="USD"/>
    <n v="1456700709"/>
    <n v="1453676709"/>
    <b v="0"/>
    <n v="1"/>
    <b v="0"/>
    <s v="technology/wearables"/>
    <n v="1.3333333333333333E-5"/>
    <s v="1 USD"/>
    <x v="2"/>
    <s v="wearables"/>
    <x v="1316"/>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s v="604 DKK"/>
    <x v="2"/>
    <s v="wearables"/>
    <x v="1317"/>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s v="45 USD"/>
    <x v="2"/>
    <s v="wearables"/>
    <x v="1318"/>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s v="97 GBP"/>
    <x v="2"/>
    <s v="wearables"/>
    <x v="1319"/>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s v="168 EUR"/>
    <x v="2"/>
    <s v="wearables"/>
    <x v="132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s v="860 SEK"/>
    <x v="2"/>
    <s v="wearables"/>
    <x v="1321"/>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s v="27 GBP"/>
    <x v="2"/>
    <s v="wearables"/>
    <x v="1322"/>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s v="30 USD"/>
    <x v="2"/>
    <s v="wearables"/>
    <x v="1323"/>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s v="55 USD"/>
    <x v="2"/>
    <s v="wearables"/>
    <x v="1324"/>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s v="61 USD"/>
    <x v="2"/>
    <s v="wearables"/>
    <x v="132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s v="103 USD"/>
    <x v="2"/>
    <s v="wearables"/>
    <x v="1326"/>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s v="42 USD"/>
    <x v="2"/>
    <s v="wearables"/>
    <x v="1327"/>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s v="117 USD"/>
    <x v="2"/>
    <s v="wearables"/>
    <x v="1328"/>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s v="45 USD"/>
    <x v="2"/>
    <s v="wearables"/>
    <x v="1329"/>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s v="157 USD"/>
    <x v="2"/>
    <s v="wearables"/>
    <x v="133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s v="101 USD"/>
    <x v="2"/>
    <s v="wearables"/>
    <x v="1331"/>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s v="0 CHF"/>
    <x v="2"/>
    <s v="wearables"/>
    <x v="1332"/>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s v="0 AUD"/>
    <x v="2"/>
    <s v="wearables"/>
    <x v="1333"/>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s v="52 USD"/>
    <x v="2"/>
    <s v="wearables"/>
    <x v="1334"/>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0.1976"/>
    <s v="309 USD"/>
    <x v="2"/>
    <s v="wearables"/>
    <x v="1335"/>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s v="379 USD"/>
    <x v="2"/>
    <s v="wearables"/>
    <x v="1336"/>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s v="176 USD"/>
    <x v="2"/>
    <s v="wearables"/>
    <x v="1337"/>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s v="66 USD"/>
    <x v="2"/>
    <s v="wearables"/>
    <x v="1338"/>
    <x v="1338"/>
  </r>
  <r>
    <n v="1339"/>
    <s v="Linkoo (Canceled)"/>
    <s v="World's Smallest customizable Phone &amp; GPS Watch for kids !"/>
    <n v="50000"/>
    <n v="3317"/>
    <x v="1"/>
    <s v="US"/>
    <s v="USD"/>
    <n v="1418056315"/>
    <n v="1414164715"/>
    <b v="0"/>
    <n v="37"/>
    <b v="0"/>
    <s v="technology/wearables"/>
    <n v="6.6339999999999996E-2"/>
    <s v="90 USD"/>
    <x v="2"/>
    <s v="wearables"/>
    <x v="1339"/>
    <x v="1339"/>
  </r>
  <r>
    <n v="1340"/>
    <s v="Glass Designs (Canceled)"/>
    <s v="I would like to make nicer, more stylish looking frames for the Google Glass using 3D printing technology."/>
    <n v="1680"/>
    <n v="0"/>
    <x v="1"/>
    <s v="US"/>
    <s v="USD"/>
    <n v="1408112253"/>
    <n v="1405520253"/>
    <b v="0"/>
    <n v="0"/>
    <b v="0"/>
    <s v="technology/wearables"/>
    <n v="0"/>
    <s v="0 USD"/>
    <x v="2"/>
    <s v="wearables"/>
    <x v="1340"/>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s v="382 GBP"/>
    <x v="2"/>
    <s v="wearables"/>
    <x v="1341"/>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s v="100 USD"/>
    <x v="2"/>
    <s v="wearables"/>
    <x v="1342"/>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s v="158 USD"/>
    <x v="2"/>
    <s v="wearables"/>
    <x v="1343"/>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s v="41 CAD"/>
    <x v="3"/>
    <s v="nonfiction"/>
    <x v="1344"/>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s v="54 USD"/>
    <x v="3"/>
    <s v="nonfiction"/>
    <x v="1345"/>
    <x v="134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s v="48 USD"/>
    <x v="3"/>
    <s v="nonfiction"/>
    <x v="1346"/>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s v="82 USD"/>
    <x v="3"/>
    <s v="nonfiction"/>
    <x v="1347"/>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s v="230 USD"/>
    <x v="3"/>
    <s v="nonfiction"/>
    <x v="1348"/>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s v="59 CAD"/>
    <x v="3"/>
    <s v="nonfiction"/>
    <x v="1349"/>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s v="67 USD"/>
    <x v="3"/>
    <s v="nonfiction"/>
    <x v="1350"/>
    <x v="1350"/>
  </r>
  <r>
    <n v="1351"/>
    <s v="Purpose: Your Journey To Find Meaning"/>
    <s v="Discover your purpose, live a more fulfilling life, leave a positive footprint on society."/>
    <n v="20000"/>
    <n v="20253"/>
    <x v="0"/>
    <s v="US"/>
    <s v="USD"/>
    <n v="1455299144"/>
    <n v="1452707144"/>
    <b v="0"/>
    <n v="120"/>
    <b v="1"/>
    <s v="publishing/nonfiction"/>
    <n v="1.0126500000000001"/>
    <s v="169 USD"/>
    <x v="3"/>
    <s v="nonfiction"/>
    <x v="1351"/>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s v="60 USD"/>
    <x v="3"/>
    <s v="nonfiction"/>
    <x v="1352"/>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s v="32 USD"/>
    <x v="3"/>
    <s v="nonfiction"/>
    <x v="1353"/>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s v="24 GBP"/>
    <x v="3"/>
    <s v="nonfiction"/>
    <x v="1354"/>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s v="25 GBP"/>
    <x v="3"/>
    <s v="nonfiction"/>
    <x v="1355"/>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s v="71 USD"/>
    <x v="3"/>
    <s v="nonfiction"/>
    <x v="1356"/>
    <x v="1356"/>
  </r>
  <r>
    <n v="1357"/>
    <s v="Becoming Alicia"/>
    <s v="The search for identity leads one young woman to Mexico, where she follows her grandfather's journey back to America."/>
    <n v="2000"/>
    <n v="2506"/>
    <x v="0"/>
    <s v="US"/>
    <s v="USD"/>
    <n v="1362117540"/>
    <n v="1359587137"/>
    <b v="0"/>
    <n v="65"/>
    <b v="1"/>
    <s v="publishing/nonfiction"/>
    <n v="1.2529999999999999"/>
    <s v="39 USD"/>
    <x v="3"/>
    <s v="nonfiction"/>
    <x v="1357"/>
    <x v="1357"/>
  </r>
  <r>
    <n v="1358"/>
    <s v="The Masada Story Project"/>
    <s v="I am working on a book about what people do when they visit Masada, an ancient fortress in the Judean desert."/>
    <n v="3000"/>
    <n v="3350"/>
    <x v="0"/>
    <s v="US"/>
    <s v="USD"/>
    <n v="1309009323"/>
    <n v="1306417323"/>
    <b v="0"/>
    <n v="49"/>
    <b v="1"/>
    <s v="publishing/nonfiction"/>
    <n v="1.1166666666666667"/>
    <s v="68 USD"/>
    <x v="3"/>
    <s v="nonfiction"/>
    <x v="1358"/>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s v="40 USD"/>
    <x v="3"/>
    <s v="nonfiction"/>
    <x v="1359"/>
    <x v="1359"/>
  </r>
  <r>
    <n v="1360"/>
    <s v="So Bad, It's Good! - A Book of Bad Movies"/>
    <s v="So Bad, It's Good! is a guide to finding the best films for your bad movie night."/>
    <n v="1500"/>
    <n v="2598"/>
    <x v="0"/>
    <s v="US"/>
    <s v="USD"/>
    <n v="1343943420"/>
    <n v="1341524220"/>
    <b v="0"/>
    <n v="81"/>
    <b v="1"/>
    <s v="publishing/nonfiction"/>
    <n v="1.732"/>
    <s v="32 USD"/>
    <x v="3"/>
    <s v="nonfiction"/>
    <x v="136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s v="29 GBP"/>
    <x v="3"/>
    <s v="nonfiction"/>
    <x v="1361"/>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1"/>
    <s v="44 USD"/>
    <x v="3"/>
    <s v="nonfiction"/>
    <x v="1362"/>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s v="40 USD"/>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s v="346 DKK"/>
    <x v="4"/>
    <s v="rock"/>
    <x v="1364"/>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s v="82 USD"/>
    <x v="4"/>
    <s v="rock"/>
    <x v="1365"/>
    <x v="1365"/>
  </r>
  <r>
    <n v="1366"/>
    <s v="Kick It! A Tribute to the A.K.s"/>
    <s v="A musical memorial for Alexi Petersen."/>
    <n v="7500"/>
    <n v="9486.69"/>
    <x v="0"/>
    <s v="US"/>
    <s v="USD"/>
    <n v="1417049663"/>
    <n v="1413158063"/>
    <b v="0"/>
    <n v="147"/>
    <b v="1"/>
    <s v="music/rock"/>
    <n v="1.2648920000000001"/>
    <s v="65 USD"/>
    <x v="4"/>
    <s v="rock"/>
    <x v="1366"/>
    <x v="1366"/>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s v="63 USD"/>
    <x v="4"/>
    <s v="rock"/>
    <x v="1367"/>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s v="64 USD"/>
    <x v="4"/>
    <s v="rock"/>
    <x v="1368"/>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s v="84 USD"/>
    <x v="4"/>
    <s v="rock"/>
    <x v="1369"/>
    <x v="1369"/>
  </r>
  <r>
    <n v="1370"/>
    <s v="Food On You presents Baby's First Parental Advisory"/>
    <s v="Songs about the first year of parenthood, often inappropriate for children"/>
    <n v="1500"/>
    <n v="1555"/>
    <x v="0"/>
    <s v="US"/>
    <s v="USD"/>
    <n v="1381881890"/>
    <n v="1380585890"/>
    <b v="0"/>
    <n v="20"/>
    <b v="1"/>
    <s v="music/rock"/>
    <n v="1.0366666666666666"/>
    <s v="78 USD"/>
    <x v="4"/>
    <s v="rock"/>
    <x v="137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s v="107 USD"/>
    <x v="4"/>
    <s v="rock"/>
    <x v="1371"/>
    <x v="1371"/>
  </r>
  <r>
    <n v="1372"/>
    <s v="Ted Lukas &amp; the Misled new CD - &quot;FEED&quot;"/>
    <s v="Please help us raise funds to press our new CD!"/>
    <n v="500"/>
    <n v="620"/>
    <x v="0"/>
    <s v="US"/>
    <s v="USD"/>
    <n v="1342115132"/>
    <n v="1339523132"/>
    <b v="0"/>
    <n v="16"/>
    <b v="1"/>
    <s v="music/rock"/>
    <n v="1.24"/>
    <s v="39 USD"/>
    <x v="4"/>
    <s v="rock"/>
    <x v="1372"/>
    <x v="1372"/>
  </r>
  <r>
    <n v="1373"/>
    <s v="Broccoli Samurai: Tour Van or Bust!"/>
    <s v="Help Broccoli Samurai raise money to get a new van and continue bringing you the jams!"/>
    <n v="10000"/>
    <n v="10501"/>
    <x v="0"/>
    <s v="US"/>
    <s v="USD"/>
    <n v="1483138233"/>
    <n v="1480546233"/>
    <b v="0"/>
    <n v="52"/>
    <b v="1"/>
    <s v="music/rock"/>
    <n v="1.0501"/>
    <s v="202 USD"/>
    <x v="4"/>
    <s v="rock"/>
    <x v="137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s v="43 USD"/>
    <x v="4"/>
    <s v="rock"/>
    <x v="1374"/>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s v="63 EUR"/>
    <x v="4"/>
    <s v="rock"/>
    <x v="1375"/>
    <x v="1375"/>
  </r>
  <r>
    <n v="1376"/>
    <s v="Dead Pirates / HIGHMARE LP 2nd pressing"/>
    <s v="Dead Pirates are planning a second pressing of HIGHMARE LP, who wants one ?"/>
    <n v="3700"/>
    <n v="9342"/>
    <x v="0"/>
    <s v="GB"/>
    <s v="GBP"/>
    <n v="1480784606"/>
    <n v="1478189006"/>
    <b v="0"/>
    <n v="168"/>
    <b v="1"/>
    <s v="music/rock"/>
    <n v="2.5248648648648651"/>
    <s v="56 GBP"/>
    <x v="4"/>
    <s v="rock"/>
    <x v="137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s v="49 USD"/>
    <x v="4"/>
    <s v="rock"/>
    <x v="1377"/>
    <x v="1377"/>
  </r>
  <r>
    <n v="1378"/>
    <s v="SIX BY SEVEN"/>
    <s v="A psychedelic post rock masterpiece!"/>
    <n v="2000"/>
    <n v="4067"/>
    <x v="0"/>
    <s v="GB"/>
    <s v="GBP"/>
    <n v="1470075210"/>
    <n v="1468779210"/>
    <b v="0"/>
    <n v="133"/>
    <b v="1"/>
    <s v="music/rock"/>
    <n v="2.0335000000000001"/>
    <s v="31 GBP"/>
    <x v="4"/>
    <s v="rock"/>
    <x v="1378"/>
    <x v="1378"/>
  </r>
  <r>
    <n v="1379"/>
    <s v="J. Walter Makes a Record"/>
    <s v="---------The long-awaited debut full-length from Justin Ruddy--------"/>
    <n v="10000"/>
    <n v="11160"/>
    <x v="0"/>
    <s v="US"/>
    <s v="USD"/>
    <n v="1433504876"/>
    <n v="1430912876"/>
    <b v="0"/>
    <n v="151"/>
    <b v="1"/>
    <s v="music/rock"/>
    <n v="1.1160000000000001"/>
    <s v="74 USD"/>
    <x v="4"/>
    <s v="rock"/>
    <x v="1379"/>
    <x v="1379"/>
  </r>
  <r>
    <n v="1380"/>
    <s v="BARNFEST 2015"/>
    <s v="A DIY MUSIC FESTIVAL FROM ST. LOUIS MO! Bands make their own festival, help make it legit!"/>
    <n v="25"/>
    <n v="106"/>
    <x v="0"/>
    <s v="US"/>
    <s v="USD"/>
    <n v="1433815200"/>
    <n v="1431886706"/>
    <b v="0"/>
    <n v="5"/>
    <b v="1"/>
    <s v="music/rock"/>
    <n v="4.24"/>
    <s v="21 USD"/>
    <x v="4"/>
    <s v="rock"/>
    <x v="138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s v="73 USD"/>
    <x v="4"/>
    <s v="rock"/>
    <x v="1381"/>
    <x v="1381"/>
  </r>
  <r>
    <n v="1382"/>
    <s v="The Floorwalkers New Album!"/>
    <s v="We're making a new record -- independently! We've got some great new songs we're really excited to bring to you!"/>
    <n v="8000"/>
    <n v="8349"/>
    <x v="0"/>
    <s v="US"/>
    <s v="USD"/>
    <n v="1367867536"/>
    <n v="1365275536"/>
    <b v="0"/>
    <n v="148"/>
    <b v="1"/>
    <s v="music/rock"/>
    <n v="1.043625"/>
    <s v="56 USD"/>
    <x v="4"/>
    <s v="rock"/>
    <x v="1382"/>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s v="50 CAD"/>
    <x v="4"/>
    <s v="rock"/>
    <x v="1383"/>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s v="69 USD"/>
    <x v="4"/>
    <s v="rock"/>
    <x v="1384"/>
    <x v="1384"/>
  </r>
  <r>
    <n v="1385"/>
    <s v="Chi Might Project"/>
    <s v="Musicians, singers &amp; songwriters from all over the world collaborate via YouTube in order to create an amazing album!"/>
    <n v="8000"/>
    <n v="8832.49"/>
    <x v="0"/>
    <s v="DE"/>
    <s v="EUR"/>
    <n v="1461931860"/>
    <n v="1457109121"/>
    <b v="0"/>
    <n v="134"/>
    <b v="1"/>
    <s v="music/rock"/>
    <n v="1.10406125"/>
    <s v="66 EUR"/>
    <x v="4"/>
    <s v="rock"/>
    <x v="1385"/>
    <x v="1385"/>
  </r>
  <r>
    <n v="1386"/>
    <s v="MALTESE CROSS: The First Album"/>
    <s v="We are a classic hard rock/heavy metal band just trying to keep rock alive!"/>
    <n v="400"/>
    <n v="875"/>
    <x v="0"/>
    <s v="US"/>
    <s v="USD"/>
    <n v="1438183889"/>
    <n v="1435591889"/>
    <b v="0"/>
    <n v="14"/>
    <b v="1"/>
    <s v="music/rock"/>
    <n v="2.1875"/>
    <s v="63 USD"/>
    <x v="4"/>
    <s v="rock"/>
    <x v="1386"/>
    <x v="1386"/>
  </r>
  <r>
    <n v="1387"/>
    <s v="FAMILY BUSINESS KICKSTARTER"/>
    <s v="Less than one week to PLEDGE YOUR SUPPORT for THE FAMILY BUSINESS as the band raises funds for the next full length rock album."/>
    <n v="4000"/>
    <n v="5465"/>
    <x v="0"/>
    <s v="US"/>
    <s v="USD"/>
    <n v="1433305800"/>
    <n v="1430604395"/>
    <b v="0"/>
    <n v="78"/>
    <b v="1"/>
    <s v="music/rock"/>
    <n v="1.36625"/>
    <s v="70 USD"/>
    <x v="4"/>
    <s v="rock"/>
    <x v="1387"/>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s v="60 USD"/>
    <x v="4"/>
    <s v="rock"/>
    <x v="1388"/>
    <x v="1388"/>
  </r>
  <r>
    <n v="1389"/>
    <s v="Pre-order DANCEHALL's first record!!!"/>
    <s v="Help fund the pressing of DANCEHALL's first record by pre-ordering it in advance!!!"/>
    <n v="500"/>
    <n v="727"/>
    <x v="0"/>
    <s v="GB"/>
    <s v="GBP"/>
    <n v="1471087957"/>
    <n v="1468495957"/>
    <b v="0"/>
    <n v="34"/>
    <b v="1"/>
    <s v="music/rock"/>
    <n v="1.454"/>
    <s v="21 GBP"/>
    <x v="4"/>
    <s v="rock"/>
    <x v="1389"/>
    <x v="1389"/>
  </r>
  <r>
    <n v="1390"/>
    <s v="New Music Video/Artist Development"/>
    <s v="Breakout Artist Management will be working with us on a brand new music video and we need your help!"/>
    <n v="2800"/>
    <n v="3055"/>
    <x v="0"/>
    <s v="US"/>
    <s v="USD"/>
    <n v="1430154720"/>
    <n v="1427224606"/>
    <b v="0"/>
    <n v="19"/>
    <b v="1"/>
    <s v="music/rock"/>
    <n v="1.0910714285714285"/>
    <s v="161 USD"/>
    <x v="4"/>
    <s v="rock"/>
    <x v="1390"/>
    <x v="1390"/>
  </r>
  <r>
    <n v="1391"/>
    <s v="Rules and Regulations"/>
    <s v="With the money donated through this project we intend on investing in sound equipment for live shows"/>
    <n v="500"/>
    <n v="551"/>
    <x v="0"/>
    <s v="US"/>
    <s v="USD"/>
    <n v="1440219540"/>
    <n v="1436369818"/>
    <b v="0"/>
    <n v="13"/>
    <b v="1"/>
    <s v="music/rock"/>
    <n v="1.1020000000000001"/>
    <s v="42 USD"/>
    <x v="4"/>
    <s v="rock"/>
    <x v="1391"/>
    <x v="1391"/>
  </r>
  <r>
    <n v="1392"/>
    <s v="Telesomniac's Debut Album"/>
    <s v="Telesomniac is a rock band from Provo, UT releasing their debut album Thirty-One Flashes in the Dark."/>
    <n v="2500"/>
    <n v="2841"/>
    <x v="0"/>
    <s v="US"/>
    <s v="USD"/>
    <n v="1456976586"/>
    <n v="1454298186"/>
    <b v="0"/>
    <n v="104"/>
    <b v="1"/>
    <s v="music/rock"/>
    <n v="1.1364000000000001"/>
    <s v="27 USD"/>
    <x v="4"/>
    <s v="rock"/>
    <x v="1392"/>
    <x v="1392"/>
  </r>
  <r>
    <n v="1393"/>
    <s v="WolfHunt | Social Commentary Rock Project"/>
    <s v="Rock n' Roll tales of our times"/>
    <n v="10000"/>
    <n v="10235"/>
    <x v="0"/>
    <s v="US"/>
    <s v="USD"/>
    <n v="1470068523"/>
    <n v="1467476523"/>
    <b v="0"/>
    <n v="52"/>
    <b v="1"/>
    <s v="music/rock"/>
    <n v="1.0235000000000001"/>
    <s v="197 USD"/>
    <x v="4"/>
    <s v="rock"/>
    <x v="139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s v="54 USD"/>
    <x v="4"/>
    <s v="rock"/>
    <x v="1394"/>
    <x v="1394"/>
  </r>
  <r>
    <n v="1395"/>
    <s v="Quiet Oaks Full Length Album"/>
    <s v="Help Quiet Oaks record their debut album!!!"/>
    <n v="3500"/>
    <n v="3916"/>
    <x v="0"/>
    <s v="US"/>
    <s v="USD"/>
    <n v="1484430481"/>
    <n v="1481838481"/>
    <b v="0"/>
    <n v="82"/>
    <b v="1"/>
    <s v="music/rock"/>
    <n v="1.1188571428571428"/>
    <s v="48 USD"/>
    <x v="4"/>
    <s v="rock"/>
    <x v="1395"/>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s v="88 USD"/>
    <x v="4"/>
    <s v="rock"/>
    <x v="1396"/>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s v="72 USD"/>
    <x v="4"/>
    <s v="rock"/>
    <x v="1397"/>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s v="74 USD"/>
    <x v="4"/>
    <s v="rock"/>
    <x v="1398"/>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s v="62 USD"/>
    <x v="4"/>
    <s v="rock"/>
    <x v="1399"/>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s v="17 GBP"/>
    <x v="4"/>
    <s v="rock"/>
    <x v="14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s v="52 USD"/>
    <x v="4"/>
    <s v="rock"/>
    <x v="1401"/>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s v="24 GBP"/>
    <x v="4"/>
    <s v="rock"/>
    <x v="1402"/>
    <x v="1402"/>
  </r>
  <r>
    <n v="1403"/>
    <s v="Gregorian Rock"/>
    <s v="Gregorian Rock merges Gregorian chant with modern music. It is serene, yet pummeling. It's not for everyone, but it might be for you."/>
    <n v="4000"/>
    <n v="4103"/>
    <x v="0"/>
    <s v="US"/>
    <s v="USD"/>
    <n v="1374802235"/>
    <n v="1372210235"/>
    <b v="0"/>
    <n v="66"/>
    <b v="1"/>
    <s v="music/rock"/>
    <n v="1.0257499999999999"/>
    <s v="62 USD"/>
    <x v="4"/>
    <s v="rock"/>
    <x v="1403"/>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s v="48 GBP"/>
    <x v="3"/>
    <s v="translations"/>
    <x v="1404"/>
    <x v="1404"/>
  </r>
  <r>
    <n v="1405"/>
    <s v="The Bible translated into Emoticons"/>
    <s v="Will more people read the Bible if it were translated into Emoticons?"/>
    <n v="25000"/>
    <n v="105"/>
    <x v="2"/>
    <s v="US"/>
    <s v="USD"/>
    <n v="1417195201"/>
    <n v="1414599601"/>
    <b v="1"/>
    <n v="17"/>
    <b v="0"/>
    <s v="publishing/translations"/>
    <n v="4.1999999999999997E-3"/>
    <s v="6 USD"/>
    <x v="3"/>
    <s v="translations"/>
    <x v="1405"/>
    <x v="1405"/>
  </r>
  <r>
    <n v="1406"/>
    <s v="Man Down! Translation project"/>
    <s v="The White coat and the battle dress uniform"/>
    <n v="12000"/>
    <n v="15"/>
    <x v="2"/>
    <s v="IT"/>
    <s v="EUR"/>
    <n v="1449914400"/>
    <n v="1445336607"/>
    <b v="0"/>
    <n v="3"/>
    <b v="0"/>
    <s v="publishing/translations"/>
    <n v="1.25E-3"/>
    <s v="5 EUR"/>
    <x v="3"/>
    <s v="translations"/>
    <x v="1406"/>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s v="8 USD"/>
    <x v="3"/>
    <s v="translations"/>
    <x v="1407"/>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s v="12 GBP"/>
    <x v="3"/>
    <s v="translations"/>
    <x v="1408"/>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s v="0 USD"/>
    <x v="3"/>
    <s v="translations"/>
    <x v="1409"/>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s v="1 EUR"/>
    <x v="3"/>
    <s v="translations"/>
    <x v="141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s v="2 GBP"/>
    <x v="3"/>
    <s v="translations"/>
    <x v="1411"/>
    <x v="1411"/>
  </r>
  <r>
    <n v="1412"/>
    <s v="For overseas shogi fans! Shogi novel translation project"/>
    <s v="â€œClimbing Silver!â€- An English translation of the Young Adult Shogi novella"/>
    <n v="7000"/>
    <n v="320"/>
    <x v="2"/>
    <s v="US"/>
    <s v="USD"/>
    <n v="1417656699"/>
    <n v="1415064699"/>
    <b v="0"/>
    <n v="13"/>
    <b v="0"/>
    <s v="publishing/translations"/>
    <n v="4.5714285714285714E-2"/>
    <s v="25 USD"/>
    <x v="3"/>
    <s v="translations"/>
    <x v="1412"/>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s v="100 EUR"/>
    <x v="3"/>
    <s v="translations"/>
    <x v="1413"/>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s v="1 USD"/>
    <x v="3"/>
    <s v="translations"/>
    <x v="1414"/>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s v="89 USD"/>
    <x v="3"/>
    <s v="translations"/>
    <x v="1415"/>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s v="0 USD"/>
    <x v="3"/>
    <s v="translations"/>
    <x v="1416"/>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s v="28 USD"/>
    <x v="3"/>
    <s v="translations"/>
    <x v="1417"/>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s v="6 EUR"/>
    <x v="3"/>
    <s v="translations"/>
    <x v="1418"/>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s v="45 USD"/>
    <x v="3"/>
    <s v="translations"/>
    <x v="1419"/>
    <x v="1419"/>
  </r>
  <r>
    <n v="1420"/>
    <s v="Shakespeare in the Hood - Romeo and Juliet"/>
    <s v="Help me butcher Shakespeare in a satirical fashion."/>
    <n v="110"/>
    <n v="3"/>
    <x v="2"/>
    <s v="US"/>
    <s v="USD"/>
    <n v="1467129686"/>
    <n v="1464969686"/>
    <b v="0"/>
    <n v="3"/>
    <b v="0"/>
    <s v="publishing/translations"/>
    <n v="2.7272727272727271E-2"/>
    <s v="1 USD"/>
    <x v="3"/>
    <s v="translations"/>
    <x v="1420"/>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s v="100 SEK"/>
    <x v="3"/>
    <s v="translations"/>
    <x v="1421"/>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s v="13 NZD"/>
    <x v="3"/>
    <s v="translations"/>
    <x v="1422"/>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s v="100 AUD"/>
    <x v="3"/>
    <s v="translations"/>
    <x v="1423"/>
    <x v="1423"/>
  </r>
  <r>
    <n v="1424"/>
    <s v="Subway Mantras"/>
    <s v="A short book of practical mantras that can be used every day of the week. Mantras are cogwheels of universal engines."/>
    <n v="7500"/>
    <n v="1527"/>
    <x v="2"/>
    <s v="US"/>
    <s v="USD"/>
    <n v="1479233602"/>
    <n v="1478106802"/>
    <b v="0"/>
    <n v="14"/>
    <b v="0"/>
    <s v="publishing/translations"/>
    <n v="0.2036"/>
    <s v="109 USD"/>
    <x v="3"/>
    <s v="translations"/>
    <x v="1424"/>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s v="0 USD"/>
    <x v="3"/>
    <s v="translations"/>
    <x v="1425"/>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s v="0 EUR"/>
    <x v="3"/>
    <s v="translations"/>
    <x v="1426"/>
    <x v="1426"/>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s v="105 EUR"/>
    <x v="3"/>
    <s v="translations"/>
    <x v="1427"/>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s v="15 EUR"/>
    <x v="3"/>
    <s v="translations"/>
    <x v="1428"/>
    <x v="1428"/>
  </r>
  <r>
    <n v="1429"/>
    <s v="10 P.M."/>
    <s v="A guy in his 30's tries to live his &quot;American Dream&quot;, but quickly it turns into a nightmare. (A Novel)"/>
    <n v="10000"/>
    <n v="0"/>
    <x v="2"/>
    <s v="US"/>
    <s v="USD"/>
    <n v="1428629242"/>
    <n v="1426037242"/>
    <b v="0"/>
    <n v="0"/>
    <b v="0"/>
    <s v="publishing/translations"/>
    <n v="0"/>
    <s v="0 USD"/>
    <x v="3"/>
    <s v="translations"/>
    <x v="1429"/>
    <x v="1429"/>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s v="81 USD"/>
    <x v="3"/>
    <s v="translations"/>
    <x v="1430"/>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s v="116 USD"/>
    <x v="3"/>
    <s v="translations"/>
    <x v="1431"/>
    <x v="1431"/>
  </r>
  <r>
    <n v="1432"/>
    <s v="The Holy Bib-el"/>
    <s v="THE HOLY BIB-EL Translated By Leon Cook. The Creation: CHAPTER 1.  1* In the beginning Gods created The Heavens and The Planet Earth."/>
    <n v="40000"/>
    <n v="0"/>
    <x v="2"/>
    <s v="US"/>
    <s v="USD"/>
    <n v="1437417828"/>
    <n v="1434825828"/>
    <b v="0"/>
    <n v="0"/>
    <b v="0"/>
    <s v="publishing/translations"/>
    <n v="0"/>
    <s v="0 USD"/>
    <x v="3"/>
    <s v="translations"/>
    <x v="1432"/>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s v="81 EUR"/>
    <x v="3"/>
    <s v="translations"/>
    <x v="1433"/>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s v="745 DKK"/>
    <x v="3"/>
    <s v="translations"/>
    <x v="1434"/>
    <x v="1434"/>
  </r>
  <r>
    <n v="1435"/>
    <s v="Trilogy of Crystals, book 1, translation"/>
    <s v="English translation of the first book from a sword and sorcery Fantasy trilogy, by Paolo Parente"/>
    <n v="15000"/>
    <n v="15"/>
    <x v="2"/>
    <s v="IT"/>
    <s v="EUR"/>
    <n v="1444589020"/>
    <n v="1441997020"/>
    <b v="0"/>
    <n v="2"/>
    <b v="0"/>
    <s v="publishing/translations"/>
    <n v="1E-3"/>
    <s v="8 EUR"/>
    <x v="3"/>
    <s v="translations"/>
    <x v="1435"/>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s v="39 EUR"/>
    <x v="3"/>
    <s v="translations"/>
    <x v="1436"/>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s v="37 USD"/>
    <x v="3"/>
    <s v="translations"/>
    <x v="1437"/>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s v="75 DKK"/>
    <x v="3"/>
    <s v="translations"/>
    <x v="1438"/>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s v="30 CAD"/>
    <x v="3"/>
    <s v="translations"/>
    <x v="1439"/>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s v="1 EUR"/>
    <x v="3"/>
    <s v="translations"/>
    <x v="1440"/>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s v="673 GBP"/>
    <x v="3"/>
    <s v="translations"/>
    <x v="1441"/>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s v="0 USD"/>
    <x v="3"/>
    <s v="translations"/>
    <x v="1442"/>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s v="0 EUR"/>
    <x v="3"/>
    <s v="translations"/>
    <x v="1443"/>
    <x v="1443"/>
  </r>
  <r>
    <n v="1444"/>
    <s v="Expand the MillionairesLetter in the US Market!"/>
    <s v="We as a successfull german stock market newsletter publisher want expand in the US market!"/>
    <n v="4950"/>
    <n v="0"/>
    <x v="2"/>
    <s v="DE"/>
    <s v="EUR"/>
    <n v="1442091462"/>
    <n v="1436907462"/>
    <b v="0"/>
    <n v="0"/>
    <b v="0"/>
    <s v="publishing/translations"/>
    <n v="0"/>
    <s v="0 EUR"/>
    <x v="3"/>
    <s v="translations"/>
    <x v="1444"/>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s v="0 EUR"/>
    <x v="3"/>
    <s v="translations"/>
    <x v="144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s v="0 EUR"/>
    <x v="3"/>
    <s v="translations"/>
    <x v="1446"/>
    <x v="1446"/>
  </r>
  <r>
    <n v="1447"/>
    <s v="Indian Language Dictionary"/>
    <s v="I'm creating a dictionary of multiple Indian languages."/>
    <n v="500000"/>
    <n v="75"/>
    <x v="2"/>
    <s v="US"/>
    <s v="USD"/>
    <n v="1467999134"/>
    <n v="1465407134"/>
    <b v="0"/>
    <n v="3"/>
    <b v="0"/>
    <s v="publishing/translations"/>
    <n v="1.4999999999999999E-4"/>
    <s v="25 USD"/>
    <x v="3"/>
    <s v="translations"/>
    <x v="1447"/>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s v="0 AUD"/>
    <x v="3"/>
    <s v="translations"/>
    <x v="1448"/>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s v="0 USD"/>
    <x v="3"/>
    <s v="translations"/>
    <x v="1449"/>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s v="1 USD"/>
    <x v="3"/>
    <s v="translations"/>
    <x v="1450"/>
    <x v="145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s v="1 USD"/>
    <x v="3"/>
    <s v="translations"/>
    <x v="1451"/>
    <x v="1451"/>
  </r>
  <r>
    <n v="1452"/>
    <s v="The Judo Preservation Project (Canceled)"/>
    <s v="I am gathering rare, out-of-print Judo books for preservation, translation and sharing."/>
    <n v="14000"/>
    <n v="0"/>
    <x v="1"/>
    <s v="US"/>
    <s v="USD"/>
    <n v="1406566363"/>
    <n v="1403974363"/>
    <b v="0"/>
    <n v="0"/>
    <b v="0"/>
    <s v="publishing/translations"/>
    <n v="0"/>
    <s v="0 USD"/>
    <x v="3"/>
    <s v="translations"/>
    <x v="1452"/>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s v="0 EUR"/>
    <x v="3"/>
    <s v="translations"/>
    <x v="1453"/>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s v="15 EUR"/>
    <x v="3"/>
    <s v="translations"/>
    <x v="1454"/>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s v="225 USD"/>
    <x v="3"/>
    <s v="translations"/>
    <x v="1455"/>
    <x v="1455"/>
  </r>
  <r>
    <n v="1456"/>
    <s v="Sometimes you don't need love (Canceled)"/>
    <s v="English Version of my auto-published novel"/>
    <n v="5000"/>
    <n v="145"/>
    <x v="1"/>
    <s v="IT"/>
    <s v="EUR"/>
    <n v="1483459365"/>
    <n v="1480867365"/>
    <b v="0"/>
    <n v="3"/>
    <b v="0"/>
    <s v="publishing/translations"/>
    <n v="2.9000000000000001E-2"/>
    <s v="48 EUR"/>
    <x v="3"/>
    <s v="translations"/>
    <x v="1456"/>
    <x v="1456"/>
  </r>
  <r>
    <n v="1457"/>
    <s v="Hey! I&quot;m not invisable, I am Just Old (Canceled)"/>
    <s v="Age is more than just a number, I hope your younger than you feel."/>
    <n v="6000"/>
    <n v="0"/>
    <x v="1"/>
    <s v="US"/>
    <s v="USD"/>
    <n v="1447281044"/>
    <n v="1444685444"/>
    <b v="0"/>
    <n v="0"/>
    <b v="0"/>
    <s v="publishing/translations"/>
    <n v="0"/>
    <s v="0 USD"/>
    <x v="3"/>
    <s v="translations"/>
    <x v="1457"/>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s v="0 USD"/>
    <x v="3"/>
    <s v="translations"/>
    <x v="1458"/>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s v="0 DKK"/>
    <x v="3"/>
    <s v="translations"/>
    <x v="1459"/>
    <x v="1459"/>
  </r>
  <r>
    <n v="1460"/>
    <s v="KJV2015 (Canceled)"/>
    <s v="KJV2015 Easier to understand for our kids and family not leaving out one verse or changing a meaning one bit."/>
    <n v="25000000"/>
    <n v="0"/>
    <x v="1"/>
    <s v="US"/>
    <s v="USD"/>
    <n v="1417391100"/>
    <n v="1412371898"/>
    <b v="0"/>
    <n v="0"/>
    <b v="0"/>
    <s v="publishing/translations"/>
    <n v="0"/>
    <s v="0 USD"/>
    <x v="3"/>
    <s v="translations"/>
    <x v="1460"/>
    <x v="1460"/>
  </r>
  <r>
    <n v="1461"/>
    <s v="Relatively Prime Series 2"/>
    <s v="Series 2 of Relatively Prime, a podcast of stories from the Mathematical Domain"/>
    <n v="15000"/>
    <n v="15186.69"/>
    <x v="0"/>
    <s v="US"/>
    <s v="USD"/>
    <n v="1413849600"/>
    <n v="1410967754"/>
    <b v="1"/>
    <n v="340"/>
    <b v="1"/>
    <s v="publishing/radio &amp; podcasts"/>
    <n v="1.012446"/>
    <s v="45 USD"/>
    <x v="3"/>
    <s v="radio &amp; podcasts"/>
    <x v="1461"/>
    <x v="1461"/>
  </r>
  <r>
    <n v="1462"/>
    <s v="Unbound: Fiction on the Radio"/>
    <s v="A new radio show focused on short fiction produced by Louisville Public Media"/>
    <n v="4000"/>
    <n v="4340.7"/>
    <x v="0"/>
    <s v="US"/>
    <s v="USD"/>
    <n v="1365609271"/>
    <n v="1363017271"/>
    <b v="1"/>
    <n v="150"/>
    <b v="1"/>
    <s v="publishing/radio &amp; podcasts"/>
    <n v="1.085175"/>
    <s v="29 USD"/>
    <x v="3"/>
    <s v="radio &amp; podcasts"/>
    <x v="1462"/>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s v="35 USD"/>
    <x v="3"/>
    <s v="radio &amp; podcasts"/>
    <x v="1463"/>
    <x v="1463"/>
  </r>
  <r>
    <n v="1464"/>
    <s v="Science Studio"/>
    <s v="The Best Science Media on the Web"/>
    <n v="5000"/>
    <n v="8160"/>
    <x v="0"/>
    <s v="US"/>
    <s v="USD"/>
    <n v="1361029958"/>
    <n v="1358437958"/>
    <b v="1"/>
    <n v="234"/>
    <b v="1"/>
    <s v="publishing/radio &amp; podcasts"/>
    <n v="1.6319999999999999"/>
    <s v="35 USD"/>
    <x v="3"/>
    <s v="radio &amp; podcasts"/>
    <x v="1464"/>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s v="53 USD"/>
    <x v="3"/>
    <s v="radio &amp; podcasts"/>
    <x v="1465"/>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s v="70 USD"/>
    <x v="3"/>
    <s v="radio &amp; podcasts"/>
    <x v="1466"/>
    <x v="1466"/>
  </r>
  <r>
    <n v="1467"/>
    <s v="Radio Ambulante"/>
    <s v="We are a new Spanish language podcast telling uniquely Latin American stories."/>
    <n v="40000"/>
    <n v="46032"/>
    <x v="0"/>
    <s v="US"/>
    <s v="USD"/>
    <n v="1332699285"/>
    <n v="1327518885"/>
    <b v="1"/>
    <n v="600"/>
    <b v="1"/>
    <s v="publishing/radio &amp; podcasts"/>
    <n v="1.1508"/>
    <s v="77 USD"/>
    <x v="3"/>
    <s v="radio &amp; podcasts"/>
    <x v="1467"/>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s v="33 USD"/>
    <x v="3"/>
    <s v="radio &amp; podcasts"/>
    <x v="1468"/>
    <x v="1468"/>
  </r>
  <r>
    <n v="1469"/>
    <s v="The Local Global Mashup Show"/>
    <s v="Get the inside edge on the stories that connect Americans to the world -- in your ear every week."/>
    <n v="44250"/>
    <n v="47978"/>
    <x v="0"/>
    <s v="US"/>
    <s v="USD"/>
    <n v="1360938109"/>
    <n v="1358346109"/>
    <b v="1"/>
    <n v="321"/>
    <b v="1"/>
    <s v="publishing/radio &amp; podcasts"/>
    <n v="1.0842485875706214"/>
    <s v="149 USD"/>
    <x v="3"/>
    <s v="radio &amp; podcasts"/>
    <x v="146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s v="23 USD"/>
    <x v="3"/>
    <s v="radio &amp; podcasts"/>
    <x v="1470"/>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s v="97 USD"/>
    <x v="3"/>
    <s v="radio &amp; podcasts"/>
    <x v="1471"/>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s v="103 USD"/>
    <x v="3"/>
    <s v="radio &amp; podcasts"/>
    <x v="1472"/>
    <x v="1472"/>
  </r>
  <r>
    <n v="1473"/>
    <s v="ONE LOVES ONLY FORM"/>
    <s v="Public Radio Project"/>
    <n v="1500"/>
    <n v="1807.74"/>
    <x v="0"/>
    <s v="US"/>
    <s v="USD"/>
    <n v="1330644639"/>
    <n v="1328052639"/>
    <b v="1"/>
    <n v="47"/>
    <b v="1"/>
    <s v="publishing/radio &amp; podcasts"/>
    <n v="1.20516"/>
    <s v="38 USD"/>
    <x v="3"/>
    <s v="radio &amp; podcasts"/>
    <x v="1473"/>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s v="44 USD"/>
    <x v="3"/>
    <s v="radio &amp; podcasts"/>
    <x v="1474"/>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s v="64 USD"/>
    <x v="3"/>
    <s v="radio &amp; podcasts"/>
    <x v="1475"/>
    <x v="1475"/>
  </r>
  <r>
    <n v="1476"/>
    <s v="The Comedy Button Podcast"/>
    <s v="The Comedy Button is a brand new nerd pop culture podcast with weekly video sketches."/>
    <n v="6000"/>
    <n v="39693.279999999999"/>
    <x v="0"/>
    <s v="US"/>
    <s v="USD"/>
    <n v="1315616422"/>
    <n v="1313024422"/>
    <b v="1"/>
    <n v="916"/>
    <b v="1"/>
    <s v="publishing/radio &amp; podcasts"/>
    <n v="6.6155466666666669"/>
    <s v="43 USD"/>
    <x v="3"/>
    <s v="radio &amp; podcasts"/>
    <x v="1476"/>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s v="90 USD"/>
    <x v="3"/>
    <s v="radio &amp; podcasts"/>
    <x v="1477"/>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s v="29 USD"/>
    <x v="3"/>
    <s v="radio &amp; podcasts"/>
    <x v="1478"/>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s v="31 USD"/>
    <x v="3"/>
    <s v="radio &amp; podcasts"/>
    <x v="1479"/>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s v="92 USD"/>
    <x v="3"/>
    <s v="radio &amp; podcasts"/>
    <x v="148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s v="18 CAD"/>
    <x v="3"/>
    <s v="fiction"/>
    <x v="1481"/>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s v="5 USD"/>
    <x v="3"/>
    <s v="fiction"/>
    <x v="1482"/>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s v="25 USD"/>
    <x v="3"/>
    <s v="fiction"/>
    <x v="1483"/>
    <x v="1483"/>
  </r>
  <r>
    <n v="1484"/>
    <s v="a book called filtered down thru the stars"/>
    <s v="The mussings of an old wizard"/>
    <n v="2000"/>
    <n v="0"/>
    <x v="2"/>
    <s v="US"/>
    <s v="USD"/>
    <n v="1342882260"/>
    <n v="1337834963"/>
    <b v="0"/>
    <n v="0"/>
    <b v="0"/>
    <s v="publishing/fiction"/>
    <n v="0"/>
    <s v="0 USD"/>
    <x v="3"/>
    <s v="fiction"/>
    <x v="1484"/>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s v="50 USD"/>
    <x v="3"/>
    <s v="fiction"/>
    <x v="1485"/>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s v="16 USD"/>
    <x v="3"/>
    <s v="fiction"/>
    <x v="1486"/>
    <x v="1486"/>
  </r>
  <r>
    <n v="1487"/>
    <s v="You Killed Me First"/>
    <s v="A lover becomes an enemy when a line has been crossed. Torn between memories and reality, his mask of sanity is slipping."/>
    <n v="10000"/>
    <n v="0"/>
    <x v="2"/>
    <s v="US"/>
    <s v="USD"/>
    <n v="1470175271"/>
    <n v="1467583271"/>
    <b v="0"/>
    <n v="0"/>
    <b v="0"/>
    <s v="publishing/fiction"/>
    <n v="0"/>
    <s v="0 USD"/>
    <x v="3"/>
    <s v="fiction"/>
    <x v="1487"/>
    <x v="1487"/>
  </r>
  <r>
    <n v="1488"/>
    <s v="Nanolution"/>
    <s v="A blockbuster sci-fi adventure. What would you do if one day your life changed to beyond the imaginable?"/>
    <n v="15000"/>
    <n v="360"/>
    <x v="2"/>
    <s v="AU"/>
    <s v="AUD"/>
    <n v="1388928660"/>
    <n v="1386336660"/>
    <b v="0"/>
    <n v="6"/>
    <b v="0"/>
    <s v="publishing/fiction"/>
    <n v="2.4E-2"/>
    <s v="60 AUD"/>
    <x v="3"/>
    <s v="fiction"/>
    <x v="1488"/>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s v="0 USD"/>
    <x v="3"/>
    <s v="fiction"/>
    <x v="1489"/>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s v="47 USD"/>
    <x v="3"/>
    <s v="fiction"/>
    <x v="1490"/>
    <x v="149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s v="100 USD"/>
    <x v="3"/>
    <s v="fiction"/>
    <x v="1491"/>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s v="15 USD"/>
    <x v="3"/>
    <s v="fiction"/>
    <x v="1492"/>
    <x v="1492"/>
  </r>
  <r>
    <n v="1493"/>
    <s v="The Great Grand Zeppelin Chase"/>
    <s v="Help illustrate the sequel to the bestselling _x000a_The Transylvania Flying Squad of Detectives"/>
    <n v="2400"/>
    <n v="0"/>
    <x v="2"/>
    <s v="US"/>
    <s v="USD"/>
    <n v="1371415675"/>
    <n v="1368823675"/>
    <b v="0"/>
    <n v="0"/>
    <b v="0"/>
    <s v="publishing/fiction"/>
    <n v="0"/>
    <s v="0 USD"/>
    <x v="3"/>
    <s v="fiction"/>
    <x v="1493"/>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s v="40 USD"/>
    <x v="3"/>
    <s v="fiction"/>
    <x v="1494"/>
    <x v="1494"/>
  </r>
  <r>
    <n v="1495"/>
    <s v="A Magical Bildungsroman with a Female Heroine"/>
    <s v="The Adventures of Penelope Hawthorne. Part One: The Spellbook of Dracone."/>
    <n v="2000"/>
    <n v="0"/>
    <x v="2"/>
    <s v="US"/>
    <s v="USD"/>
    <n v="1314471431"/>
    <n v="1311879431"/>
    <b v="0"/>
    <n v="0"/>
    <b v="0"/>
    <s v="publishing/fiction"/>
    <n v="0"/>
    <s v="0 USD"/>
    <x v="3"/>
    <s v="fiction"/>
    <x v="1495"/>
    <x v="1495"/>
  </r>
  <r>
    <n v="1496"/>
    <s v="Tainted Steel (Series 1 - 4)"/>
    <s v="Capturing the awe-inspiring magic of the likes of LoTR, Tainted Steel tells the story of one mans' struggle against Destiny."/>
    <n v="1500"/>
    <n v="0"/>
    <x v="2"/>
    <s v="US"/>
    <s v="USD"/>
    <n v="1410866659"/>
    <n v="1405682659"/>
    <b v="0"/>
    <n v="0"/>
    <b v="0"/>
    <s v="publishing/fiction"/>
    <n v="0"/>
    <s v="0 USD"/>
    <x v="3"/>
    <s v="fiction"/>
    <x v="1496"/>
    <x v="1496"/>
  </r>
  <r>
    <n v="1497"/>
    <s v="Daddy"/>
    <s v="After 25 years apart, a father and son's reunion is less magical and more explosive as the revelations come out and the gloves come off"/>
    <n v="15000"/>
    <n v="1"/>
    <x v="2"/>
    <s v="US"/>
    <s v="USD"/>
    <n v="1375299780"/>
    <n v="1371655522"/>
    <b v="0"/>
    <n v="1"/>
    <b v="0"/>
    <s v="publishing/fiction"/>
    <n v="6.666666666666667E-5"/>
    <s v="1 USD"/>
    <x v="3"/>
    <s v="fiction"/>
    <x v="1497"/>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s v="19 USD"/>
    <x v="3"/>
    <s v="fiction"/>
    <x v="149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s v="5 USD"/>
    <x v="3"/>
    <s v="fiction"/>
    <x v="1499"/>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s v="47 USD"/>
    <x v="3"/>
    <s v="fiction"/>
    <x v="1500"/>
    <x v="1500"/>
  </r>
  <r>
    <n v="1501"/>
    <s v="This is Nowhere"/>
    <s v="A hardcover book of surf, outdoor and nature photos from the British Columbia coast."/>
    <n v="52000"/>
    <n v="86492"/>
    <x v="0"/>
    <s v="CA"/>
    <s v="CAD"/>
    <n v="1436364023"/>
    <n v="1433772023"/>
    <b v="1"/>
    <n v="885"/>
    <b v="1"/>
    <s v="photography/photobooks"/>
    <n v="1.6633076923076924"/>
    <s v="98 CAD"/>
    <x v="8"/>
    <s v="photobooks"/>
    <x v="1501"/>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s v="68 GBP"/>
    <x v="8"/>
    <s v="photobooks"/>
    <x v="1502"/>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s v="57 EUR"/>
    <x v="8"/>
    <s v="photobooks"/>
    <x v="1503"/>
    <x v="1503"/>
  </r>
  <r>
    <n v="1504"/>
    <s v="RYU X RIO"/>
    <s v="A football photography book like no other about the 2014 World Cup in Brazil, by Ryu Voelkel."/>
    <n v="6500"/>
    <n v="18066"/>
    <x v="0"/>
    <s v="GB"/>
    <s v="GBP"/>
    <n v="1402389180"/>
    <n v="1399996024"/>
    <b v="1"/>
    <n v="269"/>
    <b v="1"/>
    <s v="photography/photobooks"/>
    <n v="2.7793846153846156"/>
    <s v="67 GBP"/>
    <x v="8"/>
    <s v="photobooks"/>
    <x v="1504"/>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s v="48 EUR"/>
    <x v="8"/>
    <s v="photobooks"/>
    <x v="1505"/>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s v="39 GBP"/>
    <x v="8"/>
    <s v="photobooks"/>
    <x v="1506"/>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s v="78 USD"/>
    <x v="8"/>
    <s v="photobooks"/>
    <x v="1507"/>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s v="97 USD"/>
    <x v="8"/>
    <s v="photobooks"/>
    <x v="1508"/>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s v="110 EUR"/>
    <x v="8"/>
    <s v="photobooks"/>
    <x v="1509"/>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s v="40 GBP"/>
    <x v="8"/>
    <s v="photobooks"/>
    <x v="1510"/>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s v="76 USD"/>
    <x v="8"/>
    <s v="photobooks"/>
    <x v="1511"/>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s v="58 USD"/>
    <x v="8"/>
    <s v="photobooks"/>
    <x v="1512"/>
    <x v="1512"/>
  </r>
  <r>
    <n v="1513"/>
    <s v="Russian Interiors"/>
    <s v="An intimate portrait of Russian women in their private spaces by late photographer Andy Rocchelli published by Cesura."/>
    <n v="8000"/>
    <n v="12001.5"/>
    <x v="0"/>
    <s v="GB"/>
    <s v="GBP"/>
    <n v="1405523866"/>
    <n v="1402931866"/>
    <b v="1"/>
    <n v="215"/>
    <b v="1"/>
    <s v="photography/photobooks"/>
    <n v="1.5001875"/>
    <s v="56 GBP"/>
    <x v="8"/>
    <s v="photobooks"/>
    <x v="1513"/>
    <x v="1513"/>
  </r>
  <r>
    <n v="1514"/>
    <s v="Racing Age"/>
    <s v="Racing Age is a documentary photography book about masters track &amp; field athletes of retirement age and older."/>
    <n v="25000"/>
    <n v="26619"/>
    <x v="0"/>
    <s v="US"/>
    <s v="USD"/>
    <n v="1443363640"/>
    <n v="1439907640"/>
    <b v="1"/>
    <n v="176"/>
    <b v="1"/>
    <s v="photography/photobooks"/>
    <n v="1.0647599999999999"/>
    <s v="151 USD"/>
    <x v="8"/>
    <s v="photobooks"/>
    <x v="1514"/>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s v="850 NOK"/>
    <x v="8"/>
    <s v="photobooks"/>
    <x v="1515"/>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s v="159 USD"/>
    <x v="8"/>
    <s v="photobooks"/>
    <x v="1516"/>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s v="40 USD"/>
    <x v="8"/>
    <s v="photobooks"/>
    <x v="1517"/>
    <x v="1517"/>
  </r>
  <r>
    <n v="1518"/>
    <s v="Amelia and the Animals: Photographs by Robin Schwartz"/>
    <s v="A photobook of Robin Schwartz's ongoing series with her daughter Amelia."/>
    <n v="15000"/>
    <n v="30805"/>
    <x v="0"/>
    <s v="US"/>
    <s v="USD"/>
    <n v="1401565252"/>
    <n v="1398973252"/>
    <b v="1"/>
    <n v="236"/>
    <b v="1"/>
    <s v="photography/photobooks"/>
    <n v="2.0536666666666665"/>
    <s v="131 USD"/>
    <x v="8"/>
    <s v="photobooks"/>
    <x v="1518"/>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s v="64 USD"/>
    <x v="8"/>
    <s v="photobooks"/>
    <x v="1519"/>
    <x v="1519"/>
  </r>
  <r>
    <n v="1520"/>
    <s v="TULIPS"/>
    <s v="A self-published photography book by Andrew Miksys from his new series about Belarus"/>
    <n v="18000"/>
    <n v="18625"/>
    <x v="0"/>
    <s v="US"/>
    <s v="USD"/>
    <n v="1418961600"/>
    <n v="1415824513"/>
    <b v="1"/>
    <n v="167"/>
    <b v="1"/>
    <s v="photography/photobooks"/>
    <n v="1.0347222222222223"/>
    <s v="112 USD"/>
    <x v="8"/>
    <s v="photobooks"/>
    <x v="152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s v="170 USD"/>
    <x v="8"/>
    <s v="photobooks"/>
    <x v="152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s v="134 USD"/>
    <x v="8"/>
    <s v="photobooks"/>
    <x v="1522"/>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s v="96 USD"/>
    <x v="8"/>
    <s v="photobooks"/>
    <x v="1523"/>
    <x v="152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s v="222 SEK"/>
    <x v="8"/>
    <s v="photobooks"/>
    <x v="1524"/>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s v="32 USD"/>
    <x v="8"/>
    <s v="photobooks"/>
    <x v="1525"/>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s v="99 USD"/>
    <x v="8"/>
    <s v="photobooks"/>
    <x v="1526"/>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s v="55 USD"/>
    <x v="8"/>
    <s v="photobooks"/>
    <x v="1527"/>
    <x v="1527"/>
  </r>
  <r>
    <n v="1528"/>
    <s v="Don't Go Outside: Tokyo Street Photos"/>
    <s v="A book of street photos from around Shibuya that I've made between 2011-2016."/>
    <n v="3000"/>
    <n v="8447"/>
    <x v="0"/>
    <s v="US"/>
    <s v="USD"/>
    <n v="1485907200"/>
    <n v="1483292122"/>
    <b v="1"/>
    <n v="160"/>
    <b v="1"/>
    <s v="photography/photobooks"/>
    <n v="2.8156666666666665"/>
    <s v="53 USD"/>
    <x v="8"/>
    <s v="photobooks"/>
    <x v="1528"/>
    <x v="152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s v="136 USD"/>
    <x v="8"/>
    <s v="photobooks"/>
    <x v="1529"/>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s v="54 USD"/>
    <x v="8"/>
    <s v="photobooks"/>
    <x v="1530"/>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s v="57 USD"/>
    <x v="8"/>
    <s v="photobooks"/>
    <x v="1531"/>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s v="82 AUD"/>
    <x v="8"/>
    <s v="photobooks"/>
    <x v="1532"/>
    <x v="1532"/>
  </r>
  <r>
    <n v="1533"/>
    <s v="The Cancer Family Book Project"/>
    <s v="This is an intimate story about a family, focusing on their love and strength in the face of mortality."/>
    <n v="45000"/>
    <n v="65313"/>
    <x v="0"/>
    <s v="US"/>
    <s v="USD"/>
    <n v="1462161540"/>
    <n v="1457913777"/>
    <b v="1"/>
    <n v="740"/>
    <b v="1"/>
    <s v="photography/photobooks"/>
    <n v="1.4514"/>
    <s v="88 USD"/>
    <x v="8"/>
    <s v="photobooks"/>
    <x v="1533"/>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s v="85 USD"/>
    <x v="8"/>
    <s v="photobooks"/>
    <x v="1534"/>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s v="48 USD"/>
    <x v="8"/>
    <s v="photobooks"/>
    <x v="1535"/>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s v="66 USD"/>
    <x v="8"/>
    <s v="photobooks"/>
    <x v="1536"/>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s v="96 EUR"/>
    <x v="8"/>
    <s v="photobooks"/>
    <x v="1537"/>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s v="156 USD"/>
    <x v="8"/>
    <s v="photobooks"/>
    <x v="1538"/>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s v="96 USD"/>
    <x v="8"/>
    <s v="photobooks"/>
    <x v="15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s v="180 USD"/>
    <x v="8"/>
    <s v="photobooks"/>
    <x v="1540"/>
    <x v="154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s v="3 USD"/>
    <x v="8"/>
    <s v="nature"/>
    <x v="1541"/>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0.04"/>
    <s v="20 CAD"/>
    <x v="8"/>
    <s v="nature"/>
    <x v="1542"/>
    <x v="1542"/>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s v="10 USD"/>
    <x v="8"/>
    <s v="nature"/>
    <x v="1543"/>
    <x v="1543"/>
  </r>
  <r>
    <n v="1544"/>
    <s v="LaFee Photography"/>
    <s v="My name is Travis LaFee, I live in beautiful McCall, Idaho. I wish to display the beauty of valley county by taking pics outdoors."/>
    <n v="1000"/>
    <n v="0"/>
    <x v="2"/>
    <s v="US"/>
    <s v="USD"/>
    <n v="1427847480"/>
    <n v="1424222024"/>
    <b v="0"/>
    <n v="0"/>
    <b v="0"/>
    <s v="photography/nature"/>
    <n v="0"/>
    <s v="0 USD"/>
    <x v="8"/>
    <s v="nature"/>
    <x v="1544"/>
    <x v="1544"/>
  </r>
  <r>
    <n v="1545"/>
    <s v="Nevada County Hearts"/>
    <s v="&quot;He will not be a wise man who does not study human hearts!&quot;_x000a_Hope in natural art, creation!"/>
    <n v="3000"/>
    <n v="1"/>
    <x v="2"/>
    <s v="US"/>
    <s v="USD"/>
    <n v="1425330960"/>
    <n v="1422393234"/>
    <b v="0"/>
    <n v="1"/>
    <b v="0"/>
    <s v="photography/nature"/>
    <n v="3.3333333333333332E-4"/>
    <s v="1 USD"/>
    <x v="8"/>
    <s v="nature"/>
    <x v="1545"/>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s v="26 GBP"/>
    <x v="8"/>
    <s v="nature"/>
    <x v="1546"/>
    <x v="1546"/>
  </r>
  <r>
    <n v="1547"/>
    <s v="Sound Photography"/>
    <s v="I have produced a limited number (100) of five 8x10 prints of mixed photography I would like to share with you."/>
    <n v="20"/>
    <n v="0"/>
    <x v="2"/>
    <s v="US"/>
    <s v="USD"/>
    <n v="1487844882"/>
    <n v="1487240082"/>
    <b v="0"/>
    <n v="0"/>
    <b v="0"/>
    <s v="photography/nature"/>
    <n v="0"/>
    <s v="0 USD"/>
    <x v="8"/>
    <s v="nature"/>
    <x v="1547"/>
    <x v="1547"/>
  </r>
  <r>
    <n v="1548"/>
    <s v="Change the World through Color"/>
    <s v="Beauty is in the eye of the beholder and I want to inspire conservation through color."/>
    <n v="700"/>
    <n v="60"/>
    <x v="2"/>
    <s v="US"/>
    <s v="USD"/>
    <n v="1447020620"/>
    <n v="1444425020"/>
    <b v="0"/>
    <n v="1"/>
    <b v="0"/>
    <s v="photography/nature"/>
    <n v="8.5714285714285715E-2"/>
    <s v="60 USD"/>
    <x v="8"/>
    <s v="nature"/>
    <x v="1548"/>
    <x v="1548"/>
  </r>
  <r>
    <n v="1549"/>
    <s v="2016 Calendar:  Wonders of Nature"/>
    <s v="A 2016 calendar collection of landscape and wildlife photographs from award winning photographer, Steve Marler."/>
    <n v="500"/>
    <n v="170"/>
    <x v="2"/>
    <s v="US"/>
    <s v="USD"/>
    <n v="1446524159"/>
    <n v="1443928559"/>
    <b v="0"/>
    <n v="6"/>
    <b v="0"/>
    <s v="photography/nature"/>
    <n v="0.34"/>
    <s v="28 USD"/>
    <x v="8"/>
    <s v="nature"/>
    <x v="154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s v="14 GBP"/>
    <x v="8"/>
    <s v="nature"/>
    <x v="1550"/>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s v="0 USD"/>
    <x v="8"/>
    <s v="nature"/>
    <x v="1551"/>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s v="132 USD"/>
    <x v="8"/>
    <s v="nature"/>
    <x v="341"/>
    <x v="1552"/>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s v="0 USD"/>
    <x v="8"/>
    <s v="nature"/>
    <x v="1552"/>
    <x v="1553"/>
  </r>
  <r>
    <n v="1554"/>
    <s v="Barbara O'Donovan Designs"/>
    <s v="I create art by photographing flowers/seeds i would love to buy my own camera/computer/Photoshop and restore my old shed into my studio"/>
    <n v="20000"/>
    <n v="0"/>
    <x v="2"/>
    <s v="AU"/>
    <s v="AUD"/>
    <n v="1438495390"/>
    <n v="1435903390"/>
    <b v="0"/>
    <n v="0"/>
    <b v="0"/>
    <s v="photography/nature"/>
    <n v="0"/>
    <s v="0 AUD"/>
    <x v="8"/>
    <s v="nature"/>
    <x v="1553"/>
    <x v="1554"/>
  </r>
  <r>
    <n v="1555"/>
    <s v="Coffee Table Book of Maine"/>
    <s v="I am traveling the coastline of Maine and will be taking pictures of all the scenery and lighthouses in the area."/>
    <n v="750"/>
    <n v="0"/>
    <x v="2"/>
    <s v="US"/>
    <s v="USD"/>
    <n v="1442509200"/>
    <n v="1440513832"/>
    <b v="0"/>
    <n v="0"/>
    <b v="0"/>
    <s v="photography/nature"/>
    <n v="0"/>
    <s v="0 USD"/>
    <x v="8"/>
    <s v="nature"/>
    <x v="1554"/>
    <x v="1555"/>
  </r>
  <r>
    <n v="1556"/>
    <s v="West Canada - A Coffee Table Book"/>
    <s v="To gather a collection of photographs for a coffee table book that displays the beauty of Canada's west."/>
    <n v="1500"/>
    <n v="677"/>
    <x v="2"/>
    <s v="CA"/>
    <s v="CAD"/>
    <n v="1467603624"/>
    <n v="1465011624"/>
    <b v="0"/>
    <n v="12"/>
    <b v="0"/>
    <s v="photography/nature"/>
    <n v="0.45133333333333331"/>
    <s v="56 CAD"/>
    <x v="8"/>
    <s v="nature"/>
    <x v="1555"/>
    <x v="1556"/>
  </r>
  <r>
    <n v="1557"/>
    <s v="Reflecting Light Photo"/>
    <s v="I have always been captivated by photography, Now I am trying to set up my own company and publish my pictures."/>
    <n v="2500"/>
    <n v="100"/>
    <x v="2"/>
    <s v="US"/>
    <s v="USD"/>
    <n v="1411227633"/>
    <n v="1408549233"/>
    <b v="0"/>
    <n v="1"/>
    <b v="0"/>
    <s v="photography/nature"/>
    <n v="0.04"/>
    <s v="100 USD"/>
    <x v="8"/>
    <s v="nature"/>
    <x v="1556"/>
    <x v="1557"/>
  </r>
  <r>
    <n v="1558"/>
    <s v="Lucy Wood's Calendar - English Countryside 2016"/>
    <s v="A large 2016 wall-calendar (A3 when open) featuring 12 stunning photographs by Lucy Wood."/>
    <n v="750"/>
    <n v="35"/>
    <x v="2"/>
    <s v="GB"/>
    <s v="GBP"/>
    <n v="1440763920"/>
    <n v="1435656759"/>
    <b v="0"/>
    <n v="3"/>
    <b v="0"/>
    <s v="photography/nature"/>
    <n v="4.6666666666666669E-2"/>
    <s v="12 GBP"/>
    <x v="8"/>
    <s v="nature"/>
    <x v="1557"/>
    <x v="1558"/>
  </r>
  <r>
    <n v="1559"/>
    <s v="North Cascades Bigfoot Photo Expedition"/>
    <s v="The goal of this project is to provide scientific evidence of bigfoot in the North Cascades."/>
    <n v="15000"/>
    <n v="50"/>
    <x v="2"/>
    <s v="US"/>
    <s v="USD"/>
    <n v="1430270199"/>
    <n v="1428974199"/>
    <b v="0"/>
    <n v="1"/>
    <b v="0"/>
    <s v="photography/nature"/>
    <n v="3.3333333333333335E-3"/>
    <s v="50 USD"/>
    <x v="8"/>
    <s v="nature"/>
    <x v="1558"/>
    <x v="155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s v="24 USD"/>
    <x v="8"/>
    <s v="nature"/>
    <x v="1559"/>
    <x v="1560"/>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s v="67 USD"/>
    <x v="3"/>
    <s v="art books"/>
    <x v="1560"/>
    <x v="156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s v="0 USD"/>
    <x v="3"/>
    <s v="art books"/>
    <x v="1561"/>
    <x v="1562"/>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s v="43 GBP"/>
    <x v="3"/>
    <s v="art books"/>
    <x v="1562"/>
    <x v="156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s v="10 USD"/>
    <x v="3"/>
    <s v="art books"/>
    <x v="1563"/>
    <x v="1564"/>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s v="100 USD"/>
    <x v="3"/>
    <s v="art books"/>
    <x v="1564"/>
    <x v="1565"/>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s v="108 USD"/>
    <x v="3"/>
    <s v="art books"/>
    <x v="1565"/>
    <x v="1566"/>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s v="27 USD"/>
    <x v="3"/>
    <s v="art books"/>
    <x v="1566"/>
    <x v="1567"/>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s v="155 USD"/>
    <x v="3"/>
    <s v="art books"/>
    <x v="1567"/>
    <x v="1568"/>
  </r>
  <r>
    <n v="1569"/>
    <s v="to be removed (Canceled)"/>
    <s v="to be removed"/>
    <n v="30000"/>
    <n v="0"/>
    <x v="1"/>
    <s v="US"/>
    <s v="USD"/>
    <n v="1369498714"/>
    <n v="1366906714"/>
    <b v="0"/>
    <n v="0"/>
    <b v="0"/>
    <s v="publishing/art books"/>
    <n v="0"/>
    <s v="0 USD"/>
    <x v="3"/>
    <s v="art books"/>
    <x v="1568"/>
    <x v="1569"/>
  </r>
  <r>
    <n v="1570"/>
    <s v="BEAUTIFUL DREAMERS: An Adult Coloring Book (Canceled)"/>
    <s v="A Coloring Book of Breathtaking Beauties_x000a_To Calm the Heart and Soul"/>
    <n v="6000"/>
    <n v="2484"/>
    <x v="1"/>
    <s v="US"/>
    <s v="USD"/>
    <n v="1460140282"/>
    <n v="1457551882"/>
    <b v="0"/>
    <n v="52"/>
    <b v="0"/>
    <s v="publishing/art books"/>
    <n v="0.41399999999999998"/>
    <s v="48 USD"/>
    <x v="3"/>
    <s v="art books"/>
    <x v="1569"/>
    <x v="157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s v="20 GBP"/>
    <x v="3"/>
    <s v="art books"/>
    <x v="1570"/>
    <x v="1571"/>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s v="42 GBP"/>
    <x v="3"/>
    <s v="art books"/>
    <x v="1571"/>
    <x v="157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s v="74 CAD"/>
    <x v="3"/>
    <s v="art books"/>
    <x v="1572"/>
    <x v="1573"/>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s v="84 USD"/>
    <x v="3"/>
    <s v="art books"/>
    <x v="1573"/>
    <x v="1574"/>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s v="65 USD"/>
    <x v="3"/>
    <s v="art books"/>
    <x v="1574"/>
    <x v="1575"/>
  </r>
  <r>
    <n v="1576"/>
    <s v="The Obsessive Line Collection (Canceled)"/>
    <s v="For the publication of my first 3 books: an Art book, a graphic novel, and a coloring book"/>
    <n v="5000"/>
    <n v="650"/>
    <x v="1"/>
    <s v="US"/>
    <s v="USD"/>
    <n v="1435698368"/>
    <n v="1431810368"/>
    <b v="0"/>
    <n v="10"/>
    <b v="0"/>
    <s v="publishing/art books"/>
    <n v="0.13"/>
    <s v="65 USD"/>
    <x v="3"/>
    <s v="art books"/>
    <x v="1575"/>
    <x v="1576"/>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s v="28 USD"/>
    <x v="3"/>
    <s v="art books"/>
    <x v="1576"/>
    <x v="1577"/>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s v="51 USD"/>
    <x v="3"/>
    <s v="art books"/>
    <x v="1577"/>
    <x v="1578"/>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s v="14 USD"/>
    <x v="3"/>
    <s v="art books"/>
    <x v="1578"/>
    <x v="1579"/>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s v="0 USD"/>
    <x v="3"/>
    <s v="art books"/>
    <x v="1579"/>
    <x v="1580"/>
  </r>
  <r>
    <n v="1581"/>
    <s v="The Sharper Image"/>
    <s v="Photographic canvas prints depicting different scenes from around the globe, including local images taken in Sussex England."/>
    <n v="1000"/>
    <n v="5"/>
    <x v="2"/>
    <s v="GB"/>
    <s v="GBP"/>
    <n v="1450521990"/>
    <n v="1447757190"/>
    <b v="0"/>
    <n v="1"/>
    <b v="0"/>
    <s v="photography/places"/>
    <n v="5.0000000000000001E-3"/>
    <s v="5 GBP"/>
    <x v="8"/>
    <s v="places"/>
    <x v="1580"/>
    <x v="1581"/>
  </r>
  <r>
    <n v="1582"/>
    <s v="Scenes from New Orleans"/>
    <s v="I create canvas prints of images from in and around New Orleans"/>
    <n v="1000"/>
    <n v="93"/>
    <x v="2"/>
    <s v="US"/>
    <s v="USD"/>
    <n v="1445894400"/>
    <n v="1440961053"/>
    <b v="0"/>
    <n v="3"/>
    <b v="0"/>
    <s v="photography/places"/>
    <n v="9.2999999999999999E-2"/>
    <s v="31 USD"/>
    <x v="8"/>
    <s v="places"/>
    <x v="1581"/>
    <x v="1582"/>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s v="15 GBP"/>
    <x v="8"/>
    <s v="places"/>
    <x v="1582"/>
    <x v="1583"/>
  </r>
  <r>
    <n v="1584"/>
    <s v="Lets see Kansas together!"/>
    <s v="25 Kansas State Parks in the next year. What a great adventure to take together. Join me. Together we can photo this beautiful state."/>
    <n v="1200"/>
    <n v="0"/>
    <x v="2"/>
    <s v="US"/>
    <s v="USD"/>
    <n v="1401464101"/>
    <n v="1400600101"/>
    <b v="0"/>
    <n v="0"/>
    <b v="0"/>
    <s v="photography/places"/>
    <n v="0"/>
    <s v="0 USD"/>
    <x v="8"/>
    <s v="places"/>
    <x v="1583"/>
    <x v="1584"/>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s v="132 CAD"/>
    <x v="8"/>
    <s v="places"/>
    <x v="1584"/>
    <x v="1585"/>
  </r>
  <r>
    <n v="1586"/>
    <s v="Missouri In Pictures"/>
    <s v="Show the world the beauty that is in all of our back yards!"/>
    <n v="1500"/>
    <n v="0"/>
    <x v="2"/>
    <s v="US"/>
    <s v="USD"/>
    <n v="1428197422"/>
    <n v="1425609022"/>
    <b v="0"/>
    <n v="0"/>
    <b v="0"/>
    <s v="photography/places"/>
    <n v="0"/>
    <s v="0 USD"/>
    <x v="8"/>
    <s v="places"/>
    <x v="1585"/>
    <x v="1586"/>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s v="1 USD"/>
    <x v="8"/>
    <s v="places"/>
    <x v="1586"/>
    <x v="1587"/>
  </r>
  <r>
    <n v="1588"/>
    <s v="The Right Side of Texas"/>
    <s v="Southeast Texas as seen through the lens of a cell phone camera"/>
    <n v="516"/>
    <n v="0"/>
    <x v="2"/>
    <s v="US"/>
    <s v="USD"/>
    <n v="1422735120"/>
    <n v="1420091999"/>
    <b v="0"/>
    <n v="0"/>
    <b v="0"/>
    <s v="photography/places"/>
    <n v="0"/>
    <s v="0 USD"/>
    <x v="8"/>
    <s v="places"/>
    <x v="1587"/>
    <x v="1588"/>
  </r>
  <r>
    <n v="1589"/>
    <s v="A Side Of The World In Canvas"/>
    <s v="I want to be able to have my own photography inside a canvas and have it be displayed everywhere."/>
    <n v="1200"/>
    <n v="0"/>
    <x v="2"/>
    <s v="US"/>
    <s v="USD"/>
    <n v="1444433886"/>
    <n v="1441841886"/>
    <b v="0"/>
    <n v="0"/>
    <b v="0"/>
    <s v="photography/places"/>
    <n v="0"/>
    <s v="0 USD"/>
    <x v="8"/>
    <s v="places"/>
    <x v="1588"/>
    <x v="1589"/>
  </r>
  <r>
    <n v="1590"/>
    <s v="An Italian Adventure"/>
    <s v="Discover Italy through photography."/>
    <n v="60000"/>
    <n v="1020"/>
    <x v="2"/>
    <s v="IT"/>
    <s v="EUR"/>
    <n v="1443040464"/>
    <n v="1440448464"/>
    <b v="0"/>
    <n v="2"/>
    <b v="0"/>
    <s v="photography/places"/>
    <n v="1.7000000000000001E-2"/>
    <s v="510 EUR"/>
    <x v="8"/>
    <s v="places"/>
    <x v="1589"/>
    <x v="159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s v="44 GBP"/>
    <x v="8"/>
    <s v="places"/>
    <x v="1590"/>
    <x v="1591"/>
  </r>
  <r>
    <n v="1592"/>
    <s v="The Views of Pittsburgh"/>
    <s v="A portfolio collage of beautiful pictures of authentic Pittsburgh locations and scenery."/>
    <n v="25"/>
    <n v="0"/>
    <x v="2"/>
    <s v="US"/>
    <s v="USD"/>
    <n v="1427503485"/>
    <n v="1423619085"/>
    <b v="0"/>
    <n v="0"/>
    <b v="0"/>
    <s v="photography/places"/>
    <n v="0"/>
    <s v="0 USD"/>
    <x v="8"/>
    <s v="places"/>
    <x v="1591"/>
    <x v="1592"/>
  </r>
  <r>
    <n v="1593"/>
    <s v="Picturing Italy"/>
    <s v="A trip to fulfill a dream of capturing the wonders and history of ancient Italy in person."/>
    <n v="22000"/>
    <n v="3"/>
    <x v="2"/>
    <s v="US"/>
    <s v="USD"/>
    <n v="1425154655"/>
    <n v="1422562655"/>
    <b v="0"/>
    <n v="3"/>
    <b v="0"/>
    <s v="photography/places"/>
    <n v="1.3636363636363637E-4"/>
    <s v="1 USD"/>
    <x v="8"/>
    <s v="places"/>
    <x v="1592"/>
    <x v="1593"/>
  </r>
  <r>
    <n v="1594"/>
    <s v="Scenes and Things from New Orleans"/>
    <s v="I photograph my love of New Orleans, create canvases and share those memories with you."/>
    <n v="1000"/>
    <n v="205"/>
    <x v="2"/>
    <s v="US"/>
    <s v="USD"/>
    <n v="1463329260"/>
    <n v="1458147982"/>
    <b v="0"/>
    <n v="10"/>
    <b v="0"/>
    <s v="photography/places"/>
    <n v="0.20499999999999999"/>
    <s v="21 USD"/>
    <x v="8"/>
    <s v="places"/>
    <x v="1593"/>
    <x v="1594"/>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s v="40 USD"/>
    <x v="8"/>
    <s v="places"/>
    <x v="1594"/>
    <x v="1595"/>
  </r>
  <r>
    <n v="1596"/>
    <s v="The Town We Live In"/>
    <s v="London is beautiful. I want to create a book of stunning images from in and around our great city"/>
    <n v="3250"/>
    <n v="75"/>
    <x v="2"/>
    <s v="GB"/>
    <s v="GBP"/>
    <n v="1418469569"/>
    <n v="1414577969"/>
    <b v="0"/>
    <n v="3"/>
    <b v="0"/>
    <s v="photography/places"/>
    <n v="2.3076923076923078E-2"/>
    <s v="25 GBP"/>
    <x v="8"/>
    <s v="places"/>
    <x v="1595"/>
    <x v="1596"/>
  </r>
  <r>
    <n v="1597"/>
    <s v="Vacation Days in Big Bear"/>
    <s v="We're starting up a new an improved way to do vacation rental management, but we need some funding to kick start it!"/>
    <n v="15000"/>
    <n v="0"/>
    <x v="2"/>
    <s v="US"/>
    <s v="USD"/>
    <n v="1474360197"/>
    <n v="1471768197"/>
    <b v="0"/>
    <n v="0"/>
    <b v="0"/>
    <s v="photography/places"/>
    <n v="0"/>
    <s v="0 USD"/>
    <x v="8"/>
    <s v="places"/>
    <x v="1596"/>
    <x v="159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s v="1 USD"/>
    <x v="8"/>
    <s v="places"/>
    <x v="1597"/>
    <x v="1598"/>
  </r>
  <r>
    <n v="1599"/>
    <s v="The Londoner: Prints &amp; Canvas"/>
    <s v="A London photographer trekking 5,895m up Africa's Mount Kilimanjaro to pursue and enrich a career."/>
    <n v="500"/>
    <n v="0"/>
    <x v="2"/>
    <s v="GB"/>
    <s v="GBP"/>
    <n v="1460116576"/>
    <n v="1457528176"/>
    <b v="0"/>
    <n v="0"/>
    <b v="0"/>
    <s v="photography/places"/>
    <n v="0"/>
    <s v="0 GBP"/>
    <x v="8"/>
    <s v="places"/>
    <x v="1598"/>
    <x v="1599"/>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s v="41 USD"/>
    <x v="8"/>
    <s v="places"/>
    <x v="1599"/>
    <x v="1600"/>
  </r>
  <r>
    <n v="1601"/>
    <s v="Release Soundzero's Debut Album!"/>
    <s v="We're so close to releasing our long-awaited debut album! A little help will go a long way... let's do this!"/>
    <n v="2500"/>
    <n v="2706.23"/>
    <x v="0"/>
    <s v="US"/>
    <s v="USD"/>
    <n v="1304561633"/>
    <n v="1301969633"/>
    <b v="0"/>
    <n v="56"/>
    <b v="1"/>
    <s v="music/rock"/>
    <n v="1.082492"/>
    <s v="48 USD"/>
    <x v="4"/>
    <s v="rock"/>
    <x v="1600"/>
    <x v="1601"/>
  </r>
  <r>
    <n v="1602"/>
    <s v="The Material - Let You Down music video"/>
    <s v="We need the help of fans of both music and film alike to help us create our collective vision for this song."/>
    <n v="1500"/>
    <n v="1502.5"/>
    <x v="0"/>
    <s v="US"/>
    <s v="USD"/>
    <n v="1318633200"/>
    <n v="1314947317"/>
    <b v="0"/>
    <n v="32"/>
    <b v="1"/>
    <s v="music/rock"/>
    <n v="1.0016666666666667"/>
    <s v="47 USD"/>
    <x v="4"/>
    <s v="rock"/>
    <x v="1601"/>
    <x v="1602"/>
  </r>
  <r>
    <n v="1603"/>
    <s v="Max's First Solo Album!"/>
    <s v="An exercise in the wild and dangerous world of solo musicianship by Maxwell D Feinstein."/>
    <n v="2000"/>
    <n v="2000.66"/>
    <x v="0"/>
    <s v="US"/>
    <s v="USD"/>
    <n v="1327723459"/>
    <n v="1322539459"/>
    <b v="0"/>
    <n v="30"/>
    <b v="1"/>
    <s v="music/rock"/>
    <n v="1.0003299999999999"/>
    <s v="67 USD"/>
    <x v="4"/>
    <s v="rock"/>
    <x v="1602"/>
    <x v="1603"/>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s v="49 USD"/>
    <x v="4"/>
    <s v="rock"/>
    <x v="1603"/>
    <x v="1604"/>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s v="137 USD"/>
    <x v="4"/>
    <s v="rock"/>
    <x v="1604"/>
    <x v="1605"/>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s v="88 USD"/>
    <x v="4"/>
    <s v="rock"/>
    <x v="1605"/>
    <x v="1606"/>
  </r>
  <r>
    <n v="1607"/>
    <s v="New Tour Bus for The Slants"/>
    <s v="The world's only all-Asian American dance rock band, The Slants, needs a bus to tour cons, shows, and festivals."/>
    <n v="10000"/>
    <n v="14511"/>
    <x v="0"/>
    <s v="US"/>
    <s v="USD"/>
    <n v="1339701851"/>
    <n v="1337887451"/>
    <b v="0"/>
    <n v="205"/>
    <b v="1"/>
    <s v="music/rock"/>
    <n v="1.4511000000000001"/>
    <s v="71 USD"/>
    <x v="4"/>
    <s v="rock"/>
    <x v="1606"/>
    <x v="1607"/>
  </r>
  <r>
    <n v="1608"/>
    <s v="The Devil &amp; Me Debut Album, &quot;...It's Not A Dream&quot;"/>
    <s v="The Devil &amp; Me's Debut album, &quot;...It's Not A Dream&quot;, featuring 9 original, Hard Rock songs."/>
    <n v="1200"/>
    <n v="1215"/>
    <x v="0"/>
    <s v="US"/>
    <s v="USD"/>
    <n v="1388553960"/>
    <n v="1385754986"/>
    <b v="0"/>
    <n v="23"/>
    <b v="1"/>
    <s v="music/rock"/>
    <n v="1.0125"/>
    <s v="53 USD"/>
    <x v="4"/>
    <s v="rock"/>
    <x v="1607"/>
    <x v="1608"/>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s v="444 USD"/>
    <x v="4"/>
    <s v="rock"/>
    <x v="1608"/>
    <x v="1609"/>
  </r>
  <r>
    <n v="1610"/>
    <s v="So The Story Goes: The New Album by &quot;Just Joe&quot; Altier"/>
    <s v="So The Story Goes is the upcoming album from &quot;Just Joe&quot; Altier."/>
    <n v="2000"/>
    <n v="5437"/>
    <x v="0"/>
    <s v="US"/>
    <s v="USD"/>
    <n v="1355609510"/>
    <n v="1353017510"/>
    <b v="0"/>
    <n v="112"/>
    <b v="1"/>
    <s v="music/rock"/>
    <n v="2.7185000000000001"/>
    <s v="49 USD"/>
    <x v="4"/>
    <s v="rock"/>
    <x v="1609"/>
    <x v="1610"/>
  </r>
  <r>
    <n v="1611"/>
    <s v="Skelton-Luns CD/7&quot;             No Big Deal."/>
    <s v="Skelton-Luns CD/7&quot; No Big Deal."/>
    <n v="800"/>
    <n v="1001"/>
    <x v="0"/>
    <s v="US"/>
    <s v="USD"/>
    <n v="1370390432"/>
    <n v="1368576032"/>
    <b v="0"/>
    <n v="27"/>
    <b v="1"/>
    <s v="music/rock"/>
    <n v="1.25125"/>
    <s v="37 USD"/>
    <x v="4"/>
    <s v="rock"/>
    <x v="1610"/>
    <x v="1611"/>
  </r>
  <r>
    <n v="1612"/>
    <s v="Join AT THE WAYSIDE For The &quot;Ready...Set...Snow Tour!&quot;"/>
    <s v="Help us achieve our goal to get our van repaired, gassed up, and road-ready for our winter tour!"/>
    <n v="500"/>
    <n v="550"/>
    <x v="0"/>
    <s v="US"/>
    <s v="USD"/>
    <n v="1357160384"/>
    <n v="1354568384"/>
    <b v="0"/>
    <n v="11"/>
    <b v="1"/>
    <s v="music/rock"/>
    <n v="1.1000000000000001"/>
    <s v="50 USD"/>
    <x v="4"/>
    <s v="rock"/>
    <x v="1611"/>
    <x v="1612"/>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s v="39 USD"/>
    <x v="4"/>
    <s v="rock"/>
    <x v="1612"/>
    <x v="1613"/>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s v="67 USD"/>
    <x v="4"/>
    <s v="rock"/>
    <x v="1613"/>
    <x v="1614"/>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s v="67 USD"/>
    <x v="4"/>
    <s v="rock"/>
    <x v="1614"/>
    <x v="1615"/>
  </r>
  <r>
    <n v="1616"/>
    <s v="Aly Jados: the New EP rOckNrOLLa"/>
    <s v="HELP! We don't have much time.....Join Aly Jados in making her new EP a reality before the world ends!!!!"/>
    <n v="10000"/>
    <n v="10420"/>
    <x v="0"/>
    <s v="US"/>
    <s v="USD"/>
    <n v="1353621600"/>
    <n v="1350061821"/>
    <b v="0"/>
    <n v="157"/>
    <b v="1"/>
    <s v="music/rock"/>
    <n v="1.042"/>
    <s v="66 USD"/>
    <x v="4"/>
    <s v="rock"/>
    <x v="1615"/>
    <x v="1616"/>
  </r>
  <r>
    <n v="1617"/>
    <s v="The Coffis Brothers 2nd Album!"/>
    <s v="The Coffis Brothers &amp;The Mountain Men are recording a brand new full length record."/>
    <n v="7000"/>
    <n v="10210"/>
    <x v="0"/>
    <s v="US"/>
    <s v="USD"/>
    <n v="1383332400"/>
    <n v="1380470188"/>
    <b v="0"/>
    <n v="158"/>
    <b v="1"/>
    <s v="music/rock"/>
    <n v="1.4585714285714286"/>
    <s v="65 USD"/>
    <x v="4"/>
    <s v="rock"/>
    <x v="1616"/>
    <x v="1617"/>
  </r>
  <r>
    <n v="1618"/>
    <s v="Janus Word Album"/>
    <s v="Janus Word combines hard rock with melodic acoustic music for a unique and awesome sound."/>
    <n v="1500"/>
    <n v="1576"/>
    <x v="0"/>
    <s v="US"/>
    <s v="USD"/>
    <n v="1362757335"/>
    <n v="1359301335"/>
    <b v="0"/>
    <n v="27"/>
    <b v="1"/>
    <s v="music/rock"/>
    <n v="1.0506666666666666"/>
    <s v="58 USD"/>
    <x v="4"/>
    <s v="rock"/>
    <x v="1617"/>
    <x v="1618"/>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s v="87 USD"/>
    <x v="4"/>
    <s v="rock"/>
    <x v="1618"/>
    <x v="1619"/>
  </r>
  <r>
    <n v="1620"/>
    <s v="Kickstart my music career with 300 CDs"/>
    <s v="Kickstarting my music career with 300 hard copy CDs of my first release."/>
    <n v="1000"/>
    <n v="1130"/>
    <x v="0"/>
    <s v="US"/>
    <s v="USD"/>
    <n v="1361606940"/>
    <n v="1361002140"/>
    <b v="0"/>
    <n v="17"/>
    <b v="1"/>
    <s v="music/rock"/>
    <n v="1.1299999999999999"/>
    <s v="66 USD"/>
    <x v="4"/>
    <s v="rock"/>
    <x v="1619"/>
    <x v="1620"/>
  </r>
  <r>
    <n v="1621"/>
    <s v="The First Full Length Fifth Freedom Album"/>
    <s v="Its long over due! Help us fund our debut album! We need all our friends and fans support on this! Lets make it happen!"/>
    <n v="5000"/>
    <n v="6060"/>
    <x v="0"/>
    <s v="US"/>
    <s v="USD"/>
    <n v="1338177540"/>
    <n v="1333550015"/>
    <b v="0"/>
    <n v="37"/>
    <b v="1"/>
    <s v="music/rock"/>
    <n v="1.212"/>
    <s v="164 USD"/>
    <x v="4"/>
    <s v="rock"/>
    <x v="1620"/>
    <x v="1621"/>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s v="108 USD"/>
    <x v="4"/>
    <s v="rock"/>
    <x v="1621"/>
    <x v="1622"/>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s v="42 GBP"/>
    <x v="4"/>
    <s v="rock"/>
    <x v="1622"/>
    <x v="1623"/>
  </r>
  <r>
    <n v="1624"/>
    <s v="Joey De Noble needs YOUR help!"/>
    <s v="Joey De Noble is raising money to help record his latest music, and he wants YOU to be a part of it!"/>
    <n v="1000"/>
    <n v="1180"/>
    <x v="0"/>
    <s v="US"/>
    <s v="USD"/>
    <n v="1357721335"/>
    <n v="1354265335"/>
    <b v="0"/>
    <n v="25"/>
    <b v="1"/>
    <s v="music/rock"/>
    <n v="1.18"/>
    <s v="47 USD"/>
    <x v="4"/>
    <s v="rock"/>
    <x v="1623"/>
    <x v="1624"/>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s v="112 USD"/>
    <x v="4"/>
    <s v="rock"/>
    <x v="1624"/>
    <x v="1625"/>
  </r>
  <r>
    <n v="1626"/>
    <s v="The Protest's Next Album"/>
    <s v="Help Christian Rock Band &quot;The Protest&quot; fund their new album and further their mission of positively impacting lives."/>
    <n v="8000"/>
    <n v="8095"/>
    <x v="0"/>
    <s v="US"/>
    <s v="USD"/>
    <n v="1385932867"/>
    <n v="1383337267"/>
    <b v="0"/>
    <n v="108"/>
    <b v="1"/>
    <s v="music/rock"/>
    <n v="1.0118750000000001"/>
    <s v="75 USD"/>
    <x v="4"/>
    <s v="rock"/>
    <x v="1625"/>
    <x v="1626"/>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s v="62 USD"/>
    <x v="4"/>
    <s v="rock"/>
    <x v="1626"/>
    <x v="1627"/>
  </r>
  <r>
    <n v="1628"/>
    <s v="&quot;Songs for Tsippora&quot; Byronâ€™s DEBUT EP"/>
    <s v="Original Jewish rock music on human relationships and identity"/>
    <n v="4000"/>
    <n v="4037"/>
    <x v="0"/>
    <s v="US"/>
    <s v="USD"/>
    <n v="1403026882"/>
    <n v="1400175682"/>
    <b v="0"/>
    <n v="88"/>
    <b v="1"/>
    <s v="music/rock"/>
    <n v="1.00925"/>
    <s v="46 USD"/>
    <x v="4"/>
    <s v="rock"/>
    <x v="1627"/>
    <x v="1628"/>
  </r>
  <r>
    <n v="1629"/>
    <s v="Off The Turnpike | A Loud New Way to Release Loud New Music"/>
    <s v="Help Off The Turnpike release new music, and set fire to everything!"/>
    <n v="6000"/>
    <n v="6220"/>
    <x v="0"/>
    <s v="US"/>
    <s v="USD"/>
    <n v="1392929333"/>
    <n v="1389041333"/>
    <b v="0"/>
    <n v="82"/>
    <b v="1"/>
    <s v="music/rock"/>
    <n v="1.0366666666666666"/>
    <s v="76 USD"/>
    <x v="4"/>
    <s v="rock"/>
    <x v="1628"/>
    <x v="1629"/>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s v="84 USD"/>
    <x v="4"/>
    <s v="rock"/>
    <x v="1629"/>
    <x v="163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s v="117 USD"/>
    <x v="4"/>
    <s v="rock"/>
    <x v="1630"/>
    <x v="163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s v="86 USD"/>
    <x v="4"/>
    <s v="rock"/>
    <x v="1631"/>
    <x v="1632"/>
  </r>
  <r>
    <n v="1633"/>
    <s v="ELIZABETH REX"/>
    <s v="We are a four piece rock band that has played shows in and around NYC including Mercury Lounge.  Two of our members are now in LA."/>
    <n v="10000"/>
    <n v="10000"/>
    <x v="0"/>
    <s v="US"/>
    <s v="USD"/>
    <n v="1326690000"/>
    <n v="1324329156"/>
    <b v="0"/>
    <n v="58"/>
    <b v="1"/>
    <s v="music/rock"/>
    <n v="1"/>
    <s v="172 USD"/>
    <x v="4"/>
    <s v="rock"/>
    <x v="1632"/>
    <x v="1633"/>
  </r>
  <r>
    <n v="1634"/>
    <s v="RUBEDO: Debut Full Length Album"/>
    <s v="Recording Debut  Album w/ Producer Ikey Owens from Free Moral Agents/ The Mars Volta"/>
    <n v="2000"/>
    <n v="2010"/>
    <x v="0"/>
    <s v="US"/>
    <s v="USD"/>
    <n v="1306994340"/>
    <n v="1303706001"/>
    <b v="0"/>
    <n v="32"/>
    <b v="1"/>
    <s v="music/rock"/>
    <n v="1.0049999999999999"/>
    <s v="63 USD"/>
    <x v="4"/>
    <s v="rock"/>
    <x v="1633"/>
    <x v="1634"/>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s v="68 USD"/>
    <x v="4"/>
    <s v="rock"/>
    <x v="1634"/>
    <x v="1635"/>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s v="54 USD"/>
    <x v="4"/>
    <s v="rock"/>
    <x v="1635"/>
    <x v="163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s v="35 USD"/>
    <x v="4"/>
    <s v="rock"/>
    <x v="1636"/>
    <x v="1637"/>
  </r>
  <r>
    <n v="1638"/>
    <s v="Avenues EP 2013"/>
    <s v="Avenues will be going in to the studio to record a new EP with Matt Allison!"/>
    <n v="1000"/>
    <n v="1050"/>
    <x v="0"/>
    <s v="US"/>
    <s v="USD"/>
    <n v="1362086700"/>
    <n v="1358180968"/>
    <b v="0"/>
    <n v="27"/>
    <b v="1"/>
    <s v="music/rock"/>
    <n v="1.05"/>
    <s v="39 USD"/>
    <x v="4"/>
    <s v="rock"/>
    <x v="1637"/>
    <x v="1638"/>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s v="95 USD"/>
    <x v="4"/>
    <s v="rock"/>
    <x v="1638"/>
    <x v="1639"/>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s v="40 USD"/>
    <x v="4"/>
    <s v="rock"/>
    <x v="1639"/>
    <x v="1640"/>
  </r>
  <r>
    <n v="1641"/>
    <s v="Tanya Dartson- Run for Your Life music video"/>
    <s v="Music Video For Upbeat and Inspiring Song - Run For Your Life"/>
    <n v="2500"/>
    <n v="2535"/>
    <x v="0"/>
    <s v="US"/>
    <s v="USD"/>
    <n v="1418998744"/>
    <n v="1416406744"/>
    <b v="0"/>
    <n v="26"/>
    <b v="1"/>
    <s v="music/pop"/>
    <n v="1.014"/>
    <s v="98 USD"/>
    <x v="4"/>
    <s v="pop"/>
    <x v="1640"/>
    <x v="1641"/>
  </r>
  <r>
    <n v="1642"/>
    <s v="Pop Garden Radio Presents: Season 2 CD"/>
    <s v="Pop Garden Radio Presents: The Rock on the Road Tour Season 2 CD. 23 great Pop tracks from independent Pop artists."/>
    <n v="1200"/>
    <n v="1200"/>
    <x v="0"/>
    <s v="US"/>
    <s v="USD"/>
    <n v="1308011727"/>
    <n v="1306283727"/>
    <b v="0"/>
    <n v="28"/>
    <b v="1"/>
    <s v="music/pop"/>
    <n v="1"/>
    <s v="43 USD"/>
    <x v="4"/>
    <s v="pop"/>
    <x v="1641"/>
    <x v="1642"/>
  </r>
  <r>
    <n v="1643"/>
    <s v="This Is All Now's Brand New Album!!"/>
    <s v="This Is All Now is putting out a brand new record, and we need YOUR help to do it!"/>
    <n v="5000"/>
    <n v="6235"/>
    <x v="0"/>
    <s v="US"/>
    <s v="USD"/>
    <n v="1348516012"/>
    <n v="1345924012"/>
    <b v="0"/>
    <n v="37"/>
    <b v="1"/>
    <s v="music/pop"/>
    <n v="1.2470000000000001"/>
    <s v="169 USD"/>
    <x v="4"/>
    <s v="pop"/>
    <x v="1642"/>
    <x v="1643"/>
  </r>
  <r>
    <n v="1644"/>
    <s v="Kevin Wood - Out Among The Wolves"/>
    <s v="Be a part of helping Singer/Songwriter Kevin Wood bring his 3rd Album &quot;Out Among The Wolves&quot; from the studio to you!"/>
    <n v="10000"/>
    <n v="10950"/>
    <x v="0"/>
    <s v="US"/>
    <s v="USD"/>
    <n v="1353551160"/>
    <n v="1348363560"/>
    <b v="0"/>
    <n v="128"/>
    <b v="1"/>
    <s v="music/pop"/>
    <n v="1.095"/>
    <s v="86 USD"/>
    <x v="4"/>
    <s v="pop"/>
    <x v="1643"/>
    <x v="1644"/>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s v="554 USD"/>
    <x v="4"/>
    <s v="pop"/>
    <x v="1644"/>
    <x v="1645"/>
  </r>
  <r>
    <n v="1646"/>
    <s v="MADAM Album"/>
    <s v="Album 3 funds.We have 13 amazing songs ready to go . a fantastic engineer to mix them, James Aparicio(Depeche Mode/Liars.We need you xx"/>
    <n v="2000"/>
    <n v="2204"/>
    <x v="0"/>
    <s v="GB"/>
    <s v="GBP"/>
    <n v="1408039860"/>
    <n v="1405248503"/>
    <b v="0"/>
    <n v="83"/>
    <b v="1"/>
    <s v="music/pop"/>
    <n v="1.1020000000000001"/>
    <s v="27 GBP"/>
    <x v="4"/>
    <s v="pop"/>
    <x v="1645"/>
    <x v="1646"/>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s v="114 USD"/>
    <x v="4"/>
    <s v="pop"/>
    <x v="1646"/>
    <x v="164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s v="32 USD"/>
    <x v="4"/>
    <s v="pop"/>
    <x v="1647"/>
    <x v="1648"/>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s v="47 USD"/>
    <x v="4"/>
    <s v="pop"/>
    <x v="1648"/>
    <x v="1649"/>
  </r>
  <r>
    <n v="1650"/>
    <s v="The Psalm Praise Project, Vol. 2"/>
    <s v="Help me record a CD that uses pop styling to give a fresh sound to ancient wisdom from scripture!"/>
    <n v="2000"/>
    <n v="2831"/>
    <x v="0"/>
    <s v="US"/>
    <s v="USD"/>
    <n v="1381314437"/>
    <n v="1378722437"/>
    <b v="0"/>
    <n v="32"/>
    <b v="1"/>
    <s v="music/pop"/>
    <n v="1.4155"/>
    <s v="88 USD"/>
    <x v="4"/>
    <s v="pop"/>
    <x v="1649"/>
    <x v="165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s v="101 USD"/>
    <x v="4"/>
    <s v="pop"/>
    <x v="1650"/>
    <x v="1651"/>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s v="65 USD"/>
    <x v="4"/>
    <s v="pop"/>
    <x v="1651"/>
    <x v="1652"/>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s v="52 USD"/>
    <x v="4"/>
    <s v="pop"/>
    <x v="1652"/>
    <x v="1653"/>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s v="39 USD"/>
    <x v="4"/>
    <s v="pop"/>
    <x v="1653"/>
    <x v="1654"/>
  </r>
  <r>
    <n v="1655"/>
    <s v="Meg Porter Debut EP!"/>
    <s v="Berklee College of Music student, Meg Porter needs YOUR help to fund her very first EP!"/>
    <n v="1500"/>
    <n v="2143"/>
    <x v="0"/>
    <s v="US"/>
    <s v="USD"/>
    <n v="1333648820"/>
    <n v="1331060420"/>
    <b v="0"/>
    <n v="48"/>
    <b v="1"/>
    <s v="music/pop"/>
    <n v="1.4286666666666668"/>
    <s v="45 USD"/>
    <x v="4"/>
    <s v="pop"/>
    <x v="1654"/>
    <x v="1655"/>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s v="157 USD"/>
    <x v="4"/>
    <s v="pop"/>
    <x v="1655"/>
    <x v="1656"/>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s v="119 USD"/>
    <x v="4"/>
    <s v="pop"/>
    <x v="1656"/>
    <x v="1657"/>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s v="74 USD"/>
    <x v="4"/>
    <s v="pop"/>
    <x v="1657"/>
    <x v="1658"/>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s v="13 GBP"/>
    <x v="4"/>
    <s v="pop"/>
    <x v="1658"/>
    <x v="1659"/>
  </r>
  <r>
    <n v="1660"/>
    <s v="Risotto fragole e champagne"/>
    <s v="Vogliamo realizzare un risotto fragole e champagne e condividerlo con i nostri fan. Faremo il risotto durante un concerto casalingo."/>
    <n v="80"/>
    <n v="1003"/>
    <x v="0"/>
    <s v="IT"/>
    <s v="EUR"/>
    <n v="1462053540"/>
    <n v="1459355950"/>
    <b v="0"/>
    <n v="36"/>
    <b v="1"/>
    <s v="music/pop"/>
    <n v="12.5375"/>
    <s v="28 EUR"/>
    <x v="4"/>
    <s v="pop"/>
    <x v="1659"/>
    <x v="1660"/>
  </r>
  <r>
    <n v="1661"/>
    <s v="Kyana"/>
    <s v="I am excited to present my debut pop project Kyana!_x000a_Piano and vocal sounds embedded in sophisticated, bold arrangements &amp; brisk beats"/>
    <n v="7900"/>
    <n v="8098"/>
    <x v="0"/>
    <s v="AT"/>
    <s v="EUR"/>
    <n v="1453064400"/>
    <n v="1449359831"/>
    <b v="0"/>
    <n v="101"/>
    <b v="1"/>
    <s v="music/pop"/>
    <n v="1.0250632911392406"/>
    <s v="80 EUR"/>
    <x v="4"/>
    <s v="pop"/>
    <x v="1660"/>
    <x v="166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s v="132 USD"/>
    <x v="4"/>
    <s v="pop"/>
    <x v="1661"/>
    <x v="1662"/>
  </r>
  <r>
    <n v="1663"/>
    <s v="ghost -- a music video"/>
    <s v="music is as important to the eyes as it is to the ears. help bring ghost to life in front of your eyes."/>
    <n v="1000"/>
    <n v="1080"/>
    <x v="0"/>
    <s v="US"/>
    <s v="USD"/>
    <n v="1422750707"/>
    <n v="1420158707"/>
    <b v="0"/>
    <n v="32"/>
    <b v="1"/>
    <s v="music/pop"/>
    <n v="1.08"/>
    <s v="34 USD"/>
    <x v="4"/>
    <s v="pop"/>
    <x v="1662"/>
    <x v="1663"/>
  </r>
  <r>
    <n v="1664"/>
    <s v="Grace Sings Grace"/>
    <s v="Korean-American Soprano Grace's Debut Album - coming up in June 2012. Come and be part of this exciting project!"/>
    <n v="2500"/>
    <n v="3060.22"/>
    <x v="0"/>
    <s v="US"/>
    <s v="USD"/>
    <n v="1331870340"/>
    <n v="1328033818"/>
    <b v="0"/>
    <n v="89"/>
    <b v="1"/>
    <s v="music/pop"/>
    <n v="1.2240879999999998"/>
    <s v="34 USD"/>
    <x v="4"/>
    <s v="pop"/>
    <x v="1663"/>
    <x v="1664"/>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s v="45 USD"/>
    <x v="4"/>
    <s v="pop"/>
    <x v="1664"/>
    <x v="1665"/>
  </r>
  <r>
    <n v="1666"/>
    <s v="Venus On Fire + Extraordinary Producer = Legendary New EP"/>
    <s v="Play a KEY role in Venus On Fire's success - Working with a World Class Producer to make a memorable EP."/>
    <n v="2500"/>
    <n v="4022"/>
    <x v="0"/>
    <s v="US"/>
    <s v="USD"/>
    <n v="1364447073"/>
    <n v="1361858673"/>
    <b v="0"/>
    <n v="98"/>
    <b v="1"/>
    <s v="music/pop"/>
    <n v="1.6088"/>
    <s v="41 USD"/>
    <x v="4"/>
    <s v="pop"/>
    <x v="1665"/>
    <x v="166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s v="53 USD"/>
    <x v="4"/>
    <s v="pop"/>
    <x v="1666"/>
    <x v="1667"/>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s v="71 USD"/>
    <x v="4"/>
    <s v="pop"/>
    <x v="1667"/>
    <x v="1668"/>
  </r>
  <r>
    <n v="1669"/>
    <s v="Summer Gill 'Stormy Weather' EP"/>
    <s v="Hi guys! I'll be recording a 6-7 song EP this summer and I need your help to make it happen! _x000a_Any support is appreciated!"/>
    <n v="2000"/>
    <n v="2795"/>
    <x v="0"/>
    <s v="US"/>
    <s v="USD"/>
    <n v="1464729276"/>
    <n v="1459545276"/>
    <b v="0"/>
    <n v="52"/>
    <b v="1"/>
    <s v="music/pop"/>
    <n v="1.3975"/>
    <s v="54 USD"/>
    <x v="4"/>
    <s v="pop"/>
    <x v="1668"/>
    <x v="1669"/>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s v="45 USD"/>
    <x v="4"/>
    <s v="pop"/>
    <x v="1669"/>
    <x v="1670"/>
  </r>
  <r>
    <n v="1671"/>
    <s v="Luke O'Brien's Kickstarter"/>
    <s v="I am seeking funding in order to help take my music from a hobby to a career."/>
    <n v="2000"/>
    <n v="2013.47"/>
    <x v="0"/>
    <s v="US"/>
    <s v="USD"/>
    <n v="1470056614"/>
    <n v="1467464614"/>
    <b v="0"/>
    <n v="77"/>
    <b v="1"/>
    <s v="music/pop"/>
    <n v="1.0067349999999999"/>
    <s v="26 USD"/>
    <x v="4"/>
    <s v="pop"/>
    <x v="1670"/>
    <x v="1671"/>
  </r>
  <r>
    <n v="1672"/>
    <s v="High Altotude Debut Album"/>
    <s v="Sweet, sweet harmonies from Portland Oregon's premiere high school women's a cappella group."/>
    <n v="1700"/>
    <n v="1920"/>
    <x v="0"/>
    <s v="US"/>
    <s v="USD"/>
    <n v="1338824730"/>
    <n v="1336232730"/>
    <b v="0"/>
    <n v="49"/>
    <b v="1"/>
    <s v="music/pop"/>
    <n v="1.1294117647058823"/>
    <s v="39 USD"/>
    <x v="4"/>
    <s v="pop"/>
    <x v="1671"/>
    <x v="1672"/>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s v="46 USD"/>
    <x v="4"/>
    <s v="pop"/>
    <x v="1672"/>
    <x v="1673"/>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s v="89 USD"/>
    <x v="4"/>
    <s v="pop"/>
    <x v="1673"/>
    <x v="1674"/>
  </r>
  <r>
    <n v="1675"/>
    <s v="The Great Party's Debut Album!"/>
    <s v="The Great Party is releasing their debut album. Here's your chance to be a part of it!"/>
    <n v="1000"/>
    <n v="1374.16"/>
    <x v="0"/>
    <s v="US"/>
    <s v="USD"/>
    <n v="1318802580"/>
    <n v="1316194540"/>
    <b v="0"/>
    <n v="34"/>
    <b v="1"/>
    <s v="music/pop"/>
    <n v="1.37416"/>
    <s v="40 USD"/>
    <x v="4"/>
    <s v="pop"/>
    <x v="1674"/>
    <x v="1675"/>
  </r>
  <r>
    <n v="1676"/>
    <s v="Bridge 19 CD Release Tour"/>
    <s v="Help fund Bridge 19's tour in support of their first duo record, to be released in May 2012."/>
    <n v="3000"/>
    <n v="3460"/>
    <x v="0"/>
    <s v="US"/>
    <s v="USD"/>
    <n v="1334980740"/>
    <n v="1330968347"/>
    <b v="0"/>
    <n v="42"/>
    <b v="1"/>
    <s v="music/pop"/>
    <n v="1.1533333333333333"/>
    <s v="82 USD"/>
    <x v="4"/>
    <s v="pop"/>
    <x v="1675"/>
    <x v="1676"/>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s v="160 EUR"/>
    <x v="4"/>
    <s v="pop"/>
    <x v="1676"/>
    <x v="1677"/>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s v="36 USD"/>
    <x v="4"/>
    <s v="pop"/>
    <x v="1677"/>
    <x v="1678"/>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s v="63 USD"/>
    <x v="4"/>
    <s v="pop"/>
    <x v="1678"/>
    <x v="1679"/>
  </r>
  <r>
    <n v="1680"/>
    <s v="Kick Out a Record"/>
    <s v="Working Musician dilemma #164: how the taxman put Kick the Record 2.0 on hold"/>
    <n v="1000"/>
    <n v="1175"/>
    <x v="0"/>
    <s v="US"/>
    <s v="USD"/>
    <n v="1405188667"/>
    <n v="1402596667"/>
    <b v="0"/>
    <n v="25"/>
    <b v="1"/>
    <s v="music/pop"/>
    <n v="1.175"/>
    <s v="47 USD"/>
    <x v="4"/>
    <s v="pop"/>
    <x v="1679"/>
    <x v="168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s v="75 USD"/>
    <x v="4"/>
    <s v="faith"/>
    <x v="1680"/>
    <x v="1681"/>
  </r>
  <r>
    <n v="1682"/>
    <s v="Looking Up &amp; Holding On CD Project - Christian songwriter"/>
    <s v="Christian singer-wongerwriter searching for funding to record CD of original Christian music."/>
    <n v="6000"/>
    <n v="0"/>
    <x v="3"/>
    <s v="US"/>
    <s v="USD"/>
    <n v="1492142860"/>
    <n v="1486962460"/>
    <b v="0"/>
    <n v="0"/>
    <b v="0"/>
    <s v="music/faith"/>
    <n v="0"/>
    <s v="0 USD"/>
    <x v="4"/>
    <s v="faith"/>
    <x v="1681"/>
    <x v="1682"/>
  </r>
  <r>
    <n v="1683"/>
    <s v="Manman doudou tÃ©moignage d'une mÃ¨re Album"/>
    <s v="Rendre tÃ©moignage de ce que Dieu fait chaque jour pour moi et venir en  aide  aux autres, c'est  mon but."/>
    <n v="3500"/>
    <n v="760"/>
    <x v="3"/>
    <s v="FR"/>
    <s v="EUR"/>
    <n v="1491590738"/>
    <n v="1489517138"/>
    <b v="0"/>
    <n v="10"/>
    <b v="0"/>
    <s v="music/faith"/>
    <n v="0.21714285714285714"/>
    <s v="76 EUR"/>
    <x v="4"/>
    <s v="faith"/>
    <x v="1682"/>
    <x v="1683"/>
  </r>
  <r>
    <n v="1684"/>
    <s v="Goodness &amp; Mercy EP - Marty Mikles"/>
    <s v="New Music from Marty Mikles!  A new EP all about God's Goodness &amp; Mercy."/>
    <n v="8000"/>
    <n v="8730"/>
    <x v="3"/>
    <s v="US"/>
    <s v="USD"/>
    <n v="1489775641"/>
    <n v="1487360041"/>
    <b v="0"/>
    <n v="101"/>
    <b v="0"/>
    <s v="music/faith"/>
    <n v="1.0912500000000001"/>
    <s v="86 USD"/>
    <x v="4"/>
    <s v="faith"/>
    <x v="1683"/>
    <x v="1684"/>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s v="24 USD"/>
    <x v="4"/>
    <s v="faith"/>
    <x v="1684"/>
    <x v="168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s v="18 CAD"/>
    <x v="4"/>
    <s v="faith"/>
    <x v="1685"/>
    <x v="1686"/>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s v="80 USD"/>
    <x v="4"/>
    <s v="faith"/>
    <x v="1686"/>
    <x v="1687"/>
  </r>
  <r>
    <n v="1688"/>
    <s v="Christofer Scott: Dive In EP"/>
    <s v="Professionally recording a worship and contemporary Christian music album that connects to people and connects their heart to God."/>
    <n v="4000"/>
    <n v="1772"/>
    <x v="3"/>
    <s v="US"/>
    <s v="USD"/>
    <n v="1491738594"/>
    <n v="1489150194"/>
    <b v="0"/>
    <n v="7"/>
    <b v="0"/>
    <s v="music/faith"/>
    <n v="0.443"/>
    <s v="253 USD"/>
    <x v="4"/>
    <s v="faith"/>
    <x v="1687"/>
    <x v="1688"/>
  </r>
  <r>
    <n v="1689"/>
    <s v="Fly Away"/>
    <s v="Praising the Living God in the second half of life."/>
    <n v="2400"/>
    <n v="2400"/>
    <x v="3"/>
    <s v="US"/>
    <s v="USD"/>
    <n v="1489700230"/>
    <n v="1487111830"/>
    <b v="0"/>
    <n v="14"/>
    <b v="0"/>
    <s v="music/faith"/>
    <n v="1"/>
    <s v="171 USD"/>
    <x v="4"/>
    <s v="faith"/>
    <x v="1688"/>
    <x v="1689"/>
  </r>
  <r>
    <n v="1690"/>
    <s v="NewKings Album &quot;Rise Up&quot;"/>
    <s v="Our newest project! We are hard at it trying to bring music that uplifts the spirit, and tells a story of life-changing love."/>
    <n v="2500"/>
    <n v="635"/>
    <x v="3"/>
    <s v="US"/>
    <s v="USD"/>
    <n v="1491470442"/>
    <n v="1488882042"/>
    <b v="0"/>
    <n v="11"/>
    <b v="0"/>
    <s v="music/faith"/>
    <n v="0.254"/>
    <s v="58 USD"/>
    <x v="4"/>
    <s v="faith"/>
    <x v="1689"/>
    <x v="169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s v="264 USD"/>
    <x v="4"/>
    <s v="faith"/>
    <x v="1690"/>
    <x v="1691"/>
  </r>
  <r>
    <n v="1692"/>
    <s v="Get Your Hopes Up"/>
    <s v="After 3 years.....It's time for some new music! Album #2 is in motion and I can't wait to share it with all of you!"/>
    <n v="5000"/>
    <n v="2390"/>
    <x v="3"/>
    <s v="US"/>
    <s v="USD"/>
    <n v="1490572740"/>
    <n v="1487734667"/>
    <b v="0"/>
    <n v="15"/>
    <b v="0"/>
    <s v="music/faith"/>
    <n v="0.47799999999999998"/>
    <s v="159 USD"/>
    <x v="4"/>
    <s v="faith"/>
    <x v="1691"/>
    <x v="1692"/>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s v="35 GBP"/>
    <x v="4"/>
    <s v="faith"/>
    <x v="1692"/>
    <x v="1693"/>
  </r>
  <r>
    <n v="1694"/>
    <s v="Thundercreek Studios"/>
    <s v="Hey all I'm building out my Christian Recording studio in a new building. I have the building but lack the funds to build it out!!!"/>
    <n v="10000"/>
    <n v="5"/>
    <x v="3"/>
    <s v="US"/>
    <s v="USD"/>
    <n v="1490589360"/>
    <n v="1488038674"/>
    <b v="0"/>
    <n v="1"/>
    <b v="0"/>
    <s v="music/faith"/>
    <n v="5.0000000000000001E-4"/>
    <s v="5 USD"/>
    <x v="4"/>
    <s v="faith"/>
    <x v="1693"/>
    <x v="169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s v="61 USD"/>
    <x v="4"/>
    <s v="faith"/>
    <x v="1694"/>
    <x v="1695"/>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s v="0 USD"/>
    <x v="4"/>
    <s v="faith"/>
    <x v="1695"/>
    <x v="1696"/>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s v="115 USD"/>
    <x v="4"/>
    <s v="faith"/>
    <x v="1696"/>
    <x v="169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s v="0 USD"/>
    <x v="4"/>
    <s v="faith"/>
    <x v="1697"/>
    <x v="1698"/>
  </r>
  <r>
    <n v="1699"/>
    <s v="THE WORSHIP ALBUM!"/>
    <s v="Friends! Will you help me create a new worship album??! I want this album to give God the worship he deserves and draw people to Him."/>
    <n v="5105"/>
    <n v="216"/>
    <x v="3"/>
    <s v="US"/>
    <s v="USD"/>
    <n v="1491943445"/>
    <n v="1489351445"/>
    <b v="0"/>
    <n v="4"/>
    <b v="0"/>
    <s v="music/faith"/>
    <n v="4.2311459353574929E-2"/>
    <s v="54 USD"/>
    <x v="4"/>
    <s v="faith"/>
    <x v="1698"/>
    <x v="1699"/>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s v="66 USD"/>
    <x v="4"/>
    <s v="faith"/>
    <x v="1699"/>
    <x v="17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s v="5 USD"/>
    <x v="4"/>
    <s v="faith"/>
    <x v="1700"/>
    <x v="1701"/>
  </r>
  <r>
    <n v="1702"/>
    <s v="lyndale lewis and new vision prosper cd release"/>
    <s v="I can do all things through christ jesus"/>
    <n v="16500"/>
    <n v="1"/>
    <x v="2"/>
    <s v="US"/>
    <s v="USD"/>
    <n v="1427745150"/>
    <n v="1425156750"/>
    <b v="0"/>
    <n v="1"/>
    <b v="0"/>
    <s v="music/faith"/>
    <n v="6.0606060606060605E-5"/>
    <s v="1 USD"/>
    <x v="4"/>
    <s v="faith"/>
    <x v="1701"/>
    <x v="1702"/>
  </r>
  <r>
    <n v="1703"/>
    <s v="Joy Full Noise!"/>
    <s v="I would love for you to be a part of helping me raise money for music and video production to launch my first Worship album!"/>
    <n v="5000"/>
    <n v="51"/>
    <x v="2"/>
    <s v="US"/>
    <s v="USD"/>
    <n v="1441003537"/>
    <n v="1435819537"/>
    <b v="0"/>
    <n v="2"/>
    <b v="0"/>
    <s v="music/faith"/>
    <n v="1.0200000000000001E-2"/>
    <s v="26 USD"/>
    <x v="4"/>
    <s v="faith"/>
    <x v="1702"/>
    <x v="1703"/>
  </r>
  <r>
    <n v="1704"/>
    <s v="Jericho Down Worship Album"/>
    <s v="We want to record an album of popular praise &amp; worship songs with our own influence and style."/>
    <n v="2000"/>
    <n v="1302"/>
    <x v="2"/>
    <s v="US"/>
    <s v="USD"/>
    <n v="1424056873"/>
    <n v="1421464873"/>
    <b v="0"/>
    <n v="11"/>
    <b v="0"/>
    <s v="music/faith"/>
    <n v="0.65100000000000002"/>
    <s v="118 USD"/>
    <x v="4"/>
    <s v="faith"/>
    <x v="1703"/>
    <x v="1704"/>
  </r>
  <r>
    <n v="1705"/>
    <s v="Piano Prayer Album - Russ James"/>
    <s v="An instrumental album that ranges from hymns to contemporary music. All the music is recorded by myself."/>
    <n v="2000"/>
    <n v="0"/>
    <x v="2"/>
    <s v="US"/>
    <s v="USD"/>
    <n v="1441814400"/>
    <n v="1440807846"/>
    <b v="0"/>
    <n v="0"/>
    <b v="0"/>
    <s v="music/faith"/>
    <n v="0"/>
    <s v="0 USD"/>
    <x v="4"/>
    <s v="faith"/>
    <x v="1704"/>
    <x v="1705"/>
  </r>
  <r>
    <n v="1706"/>
    <s v="Gemeinde in Bremen"/>
    <s v="Unsere &quot;Aufgabe&quot; ist es, fÃ¼r Christen da zu sein die keiner Gemeinde angehÃ¶ren. Zudem spielt Lobpreis eine Zentrale Rolle."/>
    <n v="5500"/>
    <n v="0"/>
    <x v="2"/>
    <s v="DE"/>
    <s v="EUR"/>
    <n v="1440314472"/>
    <n v="1435130472"/>
    <b v="0"/>
    <n v="0"/>
    <b v="0"/>
    <s v="music/faith"/>
    <n v="0"/>
    <s v="0 EUR"/>
    <x v="4"/>
    <s v="faith"/>
    <x v="1705"/>
    <x v="1706"/>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s v="54 USD"/>
    <x v="4"/>
    <s v="faith"/>
    <x v="1706"/>
    <x v="1707"/>
  </r>
  <r>
    <n v="1708"/>
    <s v="Praise: It's what we do"/>
    <s v="A debut album for the New Gate Church's praise team; making a cd filled with original songs from a team of misfits with 1 goal in mind"/>
    <n v="7000"/>
    <n v="0"/>
    <x v="2"/>
    <s v="US"/>
    <s v="USD"/>
    <n v="1462135706"/>
    <n v="1458679706"/>
    <b v="0"/>
    <n v="0"/>
    <b v="0"/>
    <s v="music/faith"/>
    <n v="0"/>
    <s v="0 USD"/>
    <x v="4"/>
    <s v="faith"/>
    <x v="1707"/>
    <x v="1708"/>
  </r>
  <r>
    <n v="1709"/>
    <s v="Psalms"/>
    <s v="A project to set psalms to music. The psalms are taken from the English Standard Version (ESV) of the Bible."/>
    <n v="1750"/>
    <n v="85"/>
    <x v="2"/>
    <s v="US"/>
    <s v="USD"/>
    <n v="1409513940"/>
    <n v="1405949514"/>
    <b v="0"/>
    <n v="4"/>
    <b v="0"/>
    <s v="music/faith"/>
    <n v="4.8571428571428571E-2"/>
    <s v="21 USD"/>
    <x v="4"/>
    <s v="faith"/>
    <x v="1708"/>
    <x v="1709"/>
  </r>
  <r>
    <n v="1710"/>
    <s v="Producing a live album of our upcoming Europe tour"/>
    <s v="We want to create a gospel live album which has never been produced before."/>
    <n v="5000"/>
    <n v="34"/>
    <x v="2"/>
    <s v="DE"/>
    <s v="EUR"/>
    <n v="1453122000"/>
    <n v="1449151888"/>
    <b v="0"/>
    <n v="1"/>
    <b v="0"/>
    <s v="music/faith"/>
    <n v="6.7999999999999996E-3"/>
    <s v="34 EUR"/>
    <x v="4"/>
    <s v="faith"/>
    <x v="1709"/>
    <x v="171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s v="525 USD"/>
    <x v="4"/>
    <s v="faith"/>
    <x v="1710"/>
    <x v="1711"/>
  </r>
  <r>
    <n v="1712"/>
    <s v="Midwest Cowboy Ministries"/>
    <s v="Recording/equipment for MCM - a team of musicians who will help your local musicians to hold your own Cowboy Church with Gospel Music"/>
    <n v="5000"/>
    <n v="0"/>
    <x v="2"/>
    <s v="US"/>
    <s v="USD"/>
    <n v="1435701353"/>
    <n v="1430517353"/>
    <b v="0"/>
    <n v="0"/>
    <b v="0"/>
    <s v="music/faith"/>
    <n v="0"/>
    <s v="0 USD"/>
    <x v="4"/>
    <s v="faith"/>
    <x v="1711"/>
    <x v="1712"/>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s v="50 USD"/>
    <x v="4"/>
    <s v="faith"/>
    <x v="1712"/>
    <x v="171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s v="116 USD"/>
    <x v="4"/>
    <s v="faith"/>
    <x v="1713"/>
    <x v="1714"/>
  </r>
  <r>
    <n v="1715"/>
    <s v="The Heart of a P.K."/>
    <s v="Kimberly Stokes the daughter of Elder Baby Stokes Jr, of Bibleway C.O.G.I.C, is currently working on a EP. She is sharing her heart"/>
    <n v="5000"/>
    <n v="11"/>
    <x v="2"/>
    <s v="US"/>
    <s v="USD"/>
    <n v="1427772120"/>
    <n v="1425186785"/>
    <b v="0"/>
    <n v="2"/>
    <b v="0"/>
    <s v="music/faith"/>
    <n v="2.2000000000000001E-3"/>
    <s v="6 USD"/>
    <x v="4"/>
    <s v="faith"/>
    <x v="1714"/>
    <x v="171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s v="50 USD"/>
    <x v="4"/>
    <s v="faith"/>
    <x v="1715"/>
    <x v="1716"/>
  </r>
  <r>
    <n v="1717"/>
    <s v="Shift Records A New EP!"/>
    <s v="Our first record created to reach, inspire, and ultimately express the love of Jesus to our generation."/>
    <n v="3265"/>
    <n v="1395"/>
    <x v="2"/>
    <s v="US"/>
    <s v="USD"/>
    <n v="1461211200"/>
    <n v="1459467238"/>
    <b v="0"/>
    <n v="41"/>
    <b v="0"/>
    <s v="music/faith"/>
    <n v="0.42725880551301687"/>
    <s v="34 USD"/>
    <x v="4"/>
    <s v="faith"/>
    <x v="1716"/>
    <x v="1717"/>
  </r>
  <r>
    <n v="1718"/>
    <s v="The Prodigal Son"/>
    <s v="A melody for the galaxy."/>
    <n v="35000"/>
    <n v="75"/>
    <x v="2"/>
    <s v="US"/>
    <s v="USD"/>
    <n v="1463201940"/>
    <n v="1459435149"/>
    <b v="0"/>
    <n v="2"/>
    <b v="0"/>
    <s v="music/faith"/>
    <n v="2.142857142857143E-3"/>
    <s v="38 USD"/>
    <x v="4"/>
    <s v="faith"/>
    <x v="1717"/>
    <x v="1718"/>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s v="12 USD"/>
    <x v="4"/>
    <s v="faith"/>
    <x v="1718"/>
    <x v="1719"/>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s v="28 USD"/>
    <x v="4"/>
    <s v="faith"/>
    <x v="1719"/>
    <x v="1720"/>
  </r>
  <r>
    <n v="1721"/>
    <s v="&quot;HEAVEN'S CALLING&quot;"/>
    <s v="Heavens calling is an album for people all over the world in need of a healing for the soul, positive mindset and total prosperity"/>
    <n v="5000"/>
    <n v="0"/>
    <x v="2"/>
    <s v="US"/>
    <s v="USD"/>
    <n v="1449831863"/>
    <n v="1447239863"/>
    <b v="0"/>
    <n v="0"/>
    <b v="0"/>
    <s v="music/faith"/>
    <n v="0"/>
    <s v="0 USD"/>
    <x v="4"/>
    <s v="faith"/>
    <x v="1720"/>
    <x v="1721"/>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s v="1 USD"/>
    <x v="4"/>
    <s v="faith"/>
    <x v="1721"/>
    <x v="1722"/>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s v="217 USD"/>
    <x v="4"/>
    <s v="faith"/>
    <x v="1722"/>
    <x v="1723"/>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s v="9 USD"/>
    <x v="4"/>
    <s v="faith"/>
    <x v="1723"/>
    <x v="1724"/>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s v="62 USD"/>
    <x v="4"/>
    <s v="faith"/>
    <x v="1724"/>
    <x v="1725"/>
  </r>
  <r>
    <n v="1726"/>
    <s v="&quot;Every Day&quot; CD by Amanda Joy Hall"/>
    <s v="Amanda Joy Hall's sophomore album, &quot;Every Day&quot;. Release expected July 2014"/>
    <n v="6500"/>
    <n v="2196"/>
    <x v="2"/>
    <s v="US"/>
    <s v="USD"/>
    <n v="1403906664"/>
    <n v="1401401064"/>
    <b v="0"/>
    <n v="16"/>
    <b v="0"/>
    <s v="music/faith"/>
    <n v="0.33784615384615385"/>
    <s v="137 USD"/>
    <x v="4"/>
    <s v="faith"/>
    <x v="1725"/>
    <x v="1726"/>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s v="1 GBP"/>
    <x v="4"/>
    <s v="faith"/>
    <x v="1726"/>
    <x v="1727"/>
  </r>
  <r>
    <n v="1728"/>
    <s v="With His Presence"/>
    <s v="Be in God's presence through instrumental covers of hymns. Help me build a home studio to freely distribute this album."/>
    <n v="1250"/>
    <n v="855"/>
    <x v="2"/>
    <s v="US"/>
    <s v="USD"/>
    <n v="1445439674"/>
    <n v="1442847674"/>
    <b v="0"/>
    <n v="7"/>
    <b v="0"/>
    <s v="music/faith"/>
    <n v="0.68400000000000005"/>
    <s v="122 USD"/>
    <x v="4"/>
    <s v="faith"/>
    <x v="1727"/>
    <x v="172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s v="0 USD"/>
    <x v="4"/>
    <s v="faith"/>
    <x v="1728"/>
    <x v="1729"/>
  </r>
  <r>
    <n v="1730"/>
    <s v="Triumph Over Trials/ Hope Through the Hurt"/>
    <s v="Hello, I am raising money to fund my first solo Album.  This project is my testimony that God is truly our shelter in the storm."/>
    <n v="3000"/>
    <n v="0"/>
    <x v="2"/>
    <s v="US"/>
    <s v="USD"/>
    <n v="1445738783"/>
    <n v="1443146783"/>
    <b v="0"/>
    <n v="0"/>
    <b v="0"/>
    <s v="music/faith"/>
    <n v="0"/>
    <s v="0 USD"/>
    <x v="4"/>
    <s v="faith"/>
    <x v="1729"/>
    <x v="1730"/>
  </r>
  <r>
    <n v="1731"/>
    <s v="Sam Cox Band First Christian Tour"/>
    <s v="We are a Christin Worship band looking to midwest tour. God Bless!"/>
    <n v="1000"/>
    <n v="0"/>
    <x v="2"/>
    <s v="US"/>
    <s v="USD"/>
    <n v="1434034800"/>
    <n v="1432849552"/>
    <b v="0"/>
    <n v="0"/>
    <b v="0"/>
    <s v="music/faith"/>
    <n v="0"/>
    <s v="0 USD"/>
    <x v="4"/>
    <s v="faith"/>
    <x v="1730"/>
    <x v="1731"/>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s v="0 USD"/>
    <x v="4"/>
    <s v="faith"/>
    <x v="1731"/>
    <x v="1732"/>
  </r>
  <r>
    <n v="1733"/>
    <s v="What Faith Is EP/Album"/>
    <s v="I am trying to share the music I am blessed to have written. https://www.johncox4.com or https://reverbnation.com/johncox4"/>
    <n v="10000"/>
    <n v="0"/>
    <x v="2"/>
    <s v="US"/>
    <s v="USD"/>
    <n v="1473802200"/>
    <n v="1472746374"/>
    <b v="0"/>
    <n v="0"/>
    <b v="0"/>
    <s v="music/faith"/>
    <n v="0"/>
    <s v="0 USD"/>
    <x v="4"/>
    <s v="faith"/>
    <x v="1732"/>
    <x v="1733"/>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s v="1 USD"/>
    <x v="4"/>
    <s v="faith"/>
    <x v="1733"/>
    <x v="1734"/>
  </r>
  <r>
    <n v="1735"/>
    <s v="Leo's RainSong Artist program"/>
    <s v="RainSong is letting my buy a discounted guitar. I will use this to offer my talents to the ministry programs I'm a part of."/>
    <n v="1000"/>
    <n v="110"/>
    <x v="2"/>
    <s v="US"/>
    <s v="USD"/>
    <n v="1470598345"/>
    <n v="1468006345"/>
    <b v="0"/>
    <n v="2"/>
    <b v="0"/>
    <s v="music/faith"/>
    <n v="0.11"/>
    <s v="55 USD"/>
    <x v="4"/>
    <s v="faith"/>
    <x v="1734"/>
    <x v="1735"/>
  </r>
  <r>
    <n v="1736"/>
    <s v="In His Presence"/>
    <s v="A unique meditative album reflecting on the life of Christ, inviting Him into your presence"/>
    <n v="3000"/>
    <n v="22"/>
    <x v="2"/>
    <s v="US"/>
    <s v="USD"/>
    <n v="1447018833"/>
    <n v="1444423233"/>
    <b v="0"/>
    <n v="1"/>
    <b v="0"/>
    <s v="music/faith"/>
    <n v="7.3333333333333332E-3"/>
    <s v="22 USD"/>
    <x v="4"/>
    <s v="faith"/>
    <x v="1735"/>
    <x v="1736"/>
  </r>
  <r>
    <n v="1737"/>
    <s v="Healing"/>
    <s v="An instrumental project in which all songs are incorporated around the healing power of our God. Used for times of prayer &amp; devotion"/>
    <n v="4000"/>
    <n v="850"/>
    <x v="2"/>
    <s v="US"/>
    <s v="USD"/>
    <n v="1437432392"/>
    <n v="1434840392"/>
    <b v="0"/>
    <n v="15"/>
    <b v="0"/>
    <s v="music/faith"/>
    <n v="0.21249999999999999"/>
    <s v="57 USD"/>
    <x v="4"/>
    <s v="faith"/>
    <x v="1736"/>
    <x v="1737"/>
  </r>
  <r>
    <n v="1738"/>
    <s v="The Flashing Lights"/>
    <s v="Music that inspires and gives hope for overcoming and change. And it is good music."/>
    <n v="5000"/>
    <n v="20"/>
    <x v="2"/>
    <s v="US"/>
    <s v="USD"/>
    <n v="1412283542"/>
    <n v="1409691542"/>
    <b v="0"/>
    <n v="1"/>
    <b v="0"/>
    <s v="music/faith"/>
    <n v="4.0000000000000001E-3"/>
    <s v="20 USD"/>
    <x v="4"/>
    <s v="faith"/>
    <x v="1737"/>
    <x v="173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s v="1 USD"/>
    <x v="4"/>
    <s v="faith"/>
    <x v="1738"/>
    <x v="1739"/>
  </r>
  <r>
    <n v="1740"/>
    <s v="Recording Studio Time"/>
    <s v="I recently recorded a new single. With your help I can return to the studio. Would you like to be part of my next worship project?"/>
    <n v="3000"/>
    <n v="0"/>
    <x v="2"/>
    <s v="US"/>
    <s v="USD"/>
    <n v="1437075422"/>
    <n v="1434483422"/>
    <b v="0"/>
    <n v="0"/>
    <b v="0"/>
    <s v="music/faith"/>
    <n v="0"/>
    <s v="0 USD"/>
    <x v="4"/>
    <s v="faith"/>
    <x v="1739"/>
    <x v="1740"/>
  </r>
  <r>
    <n v="1741"/>
    <s v="Caught off Guard"/>
    <s v="A photo journal documenting my experiences and travels across New Zealand"/>
    <n v="1200"/>
    <n v="1330"/>
    <x v="0"/>
    <s v="GB"/>
    <s v="GBP"/>
    <n v="1433948671"/>
    <n v="1430060671"/>
    <b v="0"/>
    <n v="52"/>
    <b v="1"/>
    <s v="photography/photobooks"/>
    <n v="1.1083333333333334"/>
    <s v="26 GBP"/>
    <x v="8"/>
    <s v="photobooks"/>
    <x v="1740"/>
    <x v="174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s v="64 USD"/>
    <x v="8"/>
    <s v="photobooks"/>
    <x v="1741"/>
    <x v="174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s v="90 USD"/>
    <x v="8"/>
    <s v="photobooks"/>
    <x v="1742"/>
    <x v="1743"/>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s v="93 GBP"/>
    <x v="8"/>
    <s v="photobooks"/>
    <x v="1743"/>
    <x v="1744"/>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s v="90 USD"/>
    <x v="8"/>
    <s v="photobooks"/>
    <x v="1744"/>
    <x v="1745"/>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s v="208 USD"/>
    <x v="8"/>
    <s v="photobooks"/>
    <x v="1745"/>
    <x v="1746"/>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s v="59 GBP"/>
    <x v="8"/>
    <s v="photobooks"/>
    <x v="1746"/>
    <x v="1747"/>
  </r>
  <r>
    <n v="1748"/>
    <s v="So It Is: Vancouver"/>
    <s v="Telling the story of the city through remarkable people who live in Vancouver today."/>
    <n v="50000"/>
    <n v="64974"/>
    <x v="0"/>
    <s v="CA"/>
    <s v="CAD"/>
    <n v="1441234143"/>
    <n v="1438642143"/>
    <b v="0"/>
    <n v="181"/>
    <b v="1"/>
    <s v="photography/photobooks"/>
    <n v="1.29948"/>
    <s v="359 CAD"/>
    <x v="8"/>
    <s v="photobooks"/>
    <x v="1747"/>
    <x v="1748"/>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s v="95 EUR"/>
    <x v="8"/>
    <s v="photobooks"/>
    <x v="1748"/>
    <x v="1749"/>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s v="81 USD"/>
    <x v="8"/>
    <s v="photobooks"/>
    <x v="1749"/>
    <x v="1750"/>
  </r>
  <r>
    <n v="1751"/>
    <s v="Daily Bread: Stories from Rural Greece"/>
    <s v="Photographs and stories culled from 10 years of road trips through rural Greece"/>
    <n v="10000"/>
    <n v="10290"/>
    <x v="0"/>
    <s v="US"/>
    <s v="USD"/>
    <n v="1426787123"/>
    <n v="1424198723"/>
    <b v="0"/>
    <n v="61"/>
    <b v="1"/>
    <s v="photography/photobooks"/>
    <n v="1.0289999999999999"/>
    <s v="169 USD"/>
    <x v="8"/>
    <s v="photobooks"/>
    <x v="1750"/>
    <x v="1751"/>
  </r>
  <r>
    <n v="1752"/>
    <s v="Adfectus Book"/>
    <s v="A little book of calm, in picture form, that will soothe the soul and un-furrow the brow."/>
    <n v="1200"/>
    <n v="3122"/>
    <x v="0"/>
    <s v="GB"/>
    <s v="GBP"/>
    <n v="1476425082"/>
    <n v="1473833082"/>
    <b v="0"/>
    <n v="90"/>
    <b v="1"/>
    <s v="photography/photobooks"/>
    <n v="2.6016666666666666"/>
    <s v="35 GBP"/>
    <x v="8"/>
    <s v="photobooks"/>
    <x v="1751"/>
    <x v="175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s v="463 DKK"/>
    <x v="8"/>
    <s v="photobooks"/>
    <x v="1752"/>
    <x v="1753"/>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s v="104 CAD"/>
    <x v="8"/>
    <s v="photobooks"/>
    <x v="1753"/>
    <x v="1754"/>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s v="8 USD"/>
    <x v="8"/>
    <s v="photobooks"/>
    <x v="1754"/>
    <x v="1755"/>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s v="47 USD"/>
    <x v="8"/>
    <s v="photobooks"/>
    <x v="1755"/>
    <x v="1756"/>
  </r>
  <r>
    <n v="1757"/>
    <s v="The Resurgence of Femininity Photo Thesis"/>
    <s v="I want to create a self published photo art book on the topic of the resurgence of femininity."/>
    <n v="5000"/>
    <n v="5800"/>
    <x v="0"/>
    <s v="US"/>
    <s v="USD"/>
    <n v="1485631740"/>
    <n v="1483041083"/>
    <b v="0"/>
    <n v="14"/>
    <b v="1"/>
    <s v="photography/photobooks"/>
    <n v="1.1599999999999999"/>
    <s v="414 USD"/>
    <x v="8"/>
    <s v="photobooks"/>
    <x v="1756"/>
    <x v="1757"/>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s v="42 USD"/>
    <x v="8"/>
    <s v="photobooks"/>
    <x v="1757"/>
    <x v="1758"/>
  </r>
  <r>
    <n v="1759"/>
    <s v="Death Valley"/>
    <s v="Death Valley will be the first photo book of Andi State"/>
    <n v="5000"/>
    <n v="5330"/>
    <x v="0"/>
    <s v="US"/>
    <s v="USD"/>
    <n v="1427309629"/>
    <n v="1425585229"/>
    <b v="0"/>
    <n v="49"/>
    <b v="1"/>
    <s v="photography/photobooks"/>
    <n v="1.0660000000000001"/>
    <s v="109 USD"/>
    <x v="8"/>
    <s v="photobooks"/>
    <x v="1758"/>
    <x v="175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s v="81 USD"/>
    <x v="8"/>
    <s v="photobooks"/>
    <x v="1759"/>
    <x v="1760"/>
  </r>
  <r>
    <n v="1761"/>
    <s v="I Wanted To See Boobs"/>
    <s v="A hardcover photobook telling the naked truth of a young photographers journey."/>
    <n v="100"/>
    <n v="155"/>
    <x v="0"/>
    <s v="GB"/>
    <s v="GBP"/>
    <n v="1442065060"/>
    <n v="1437745060"/>
    <b v="0"/>
    <n v="3"/>
    <b v="1"/>
    <s v="photography/photobooks"/>
    <n v="1.55"/>
    <s v="52 GBP"/>
    <x v="8"/>
    <s v="photobooks"/>
    <x v="1760"/>
    <x v="1761"/>
  </r>
  <r>
    <n v="1762"/>
    <s v="&quot;The Naked Pixel&quot; Ali Pakele"/>
    <s v="Project rewards $25 gets you 190+ digital images"/>
    <n v="100"/>
    <n v="885"/>
    <x v="0"/>
    <s v="US"/>
    <s v="USD"/>
    <n v="1457739245"/>
    <n v="1455147245"/>
    <b v="0"/>
    <n v="25"/>
    <b v="1"/>
    <s v="photography/photobooks"/>
    <n v="8.85"/>
    <s v="35 USD"/>
    <x v="8"/>
    <s v="photobooks"/>
    <x v="1761"/>
    <x v="176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s v="104 USD"/>
    <x v="8"/>
    <s v="photobooks"/>
    <x v="1762"/>
    <x v="1763"/>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s v="55 GBP"/>
    <x v="8"/>
    <s v="photobooks"/>
    <x v="1763"/>
    <x v="1764"/>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s v="72 USD"/>
    <x v="8"/>
    <s v="photobooks"/>
    <x v="1764"/>
    <x v="1765"/>
  </r>
  <r>
    <n v="1766"/>
    <s v="Photographic book on Melbourne's music scene"/>
    <s v="I want to create a beautiful book which documents the Melbourne music scene."/>
    <n v="1500"/>
    <n v="0"/>
    <x v="2"/>
    <s v="AU"/>
    <s v="AUD"/>
    <n v="1408999088"/>
    <n v="1407184688"/>
    <b v="1"/>
    <n v="0"/>
    <b v="0"/>
    <s v="photography/photobooks"/>
    <n v="0"/>
    <s v="0 AUD"/>
    <x v="8"/>
    <s v="photobooks"/>
    <x v="1765"/>
    <x v="1766"/>
  </r>
  <r>
    <n v="1767"/>
    <s v="OR-GÃ“L-HO -A search for meaning during the World Cup"/>
    <s v="A photographic search for the true meaning of pride for ones country during the World Cup"/>
    <n v="5000"/>
    <n v="2286"/>
    <x v="2"/>
    <s v="US"/>
    <s v="USD"/>
    <n v="1407080884"/>
    <n v="1404488884"/>
    <b v="1"/>
    <n v="39"/>
    <b v="0"/>
    <s v="photography/photobooks"/>
    <n v="0.4572"/>
    <s v="59 USD"/>
    <x v="8"/>
    <s v="photobooks"/>
    <x v="1766"/>
    <x v="1767"/>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s v="12 USD"/>
    <x v="8"/>
    <s v="photobooks"/>
    <x v="1767"/>
    <x v="1768"/>
  </r>
  <r>
    <n v="1769"/>
    <s v="Navajo Textile Project"/>
    <s v="To create a publication, and exhibition documenting the collection of Jamie Ross, longtime collector of Navajo Textiles"/>
    <n v="40000"/>
    <n v="1081"/>
    <x v="2"/>
    <s v="US"/>
    <s v="USD"/>
    <n v="1421177959"/>
    <n v="1418585959"/>
    <b v="1"/>
    <n v="22"/>
    <b v="0"/>
    <s v="photography/photobooks"/>
    <n v="2.7025E-2"/>
    <s v="49 USD"/>
    <x v="8"/>
    <s v="photobooks"/>
    <x v="1768"/>
    <x v="176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s v="151 USD"/>
    <x v="8"/>
    <s v="photobooks"/>
    <x v="1769"/>
    <x v="1770"/>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s v="36 GBP"/>
    <x v="8"/>
    <s v="photobooks"/>
    <x v="1770"/>
    <x v="1771"/>
  </r>
  <r>
    <n v="1772"/>
    <s v="White Mountain"/>
    <s v="A photobook and a short documentary film telling the story of Holocaust in Northwestern Lithuania"/>
    <n v="5500"/>
    <n v="858"/>
    <x v="2"/>
    <s v="GB"/>
    <s v="GBP"/>
    <n v="1404666836"/>
    <n v="1399482836"/>
    <b v="1"/>
    <n v="19"/>
    <b v="0"/>
    <s v="photography/photobooks"/>
    <n v="0.156"/>
    <s v="45 GBP"/>
    <x v="8"/>
    <s v="photobooks"/>
    <x v="1771"/>
    <x v="1772"/>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s v="99 USD"/>
    <x v="8"/>
    <s v="photobooks"/>
    <x v="1772"/>
    <x v="177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s v="88 USD"/>
    <x v="8"/>
    <s v="photobooks"/>
    <x v="1773"/>
    <x v="1774"/>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s v="171 USD"/>
    <x v="8"/>
    <s v="photobooks"/>
    <x v="1774"/>
    <x v="1775"/>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s v="84 GBP"/>
    <x v="8"/>
    <s v="photobooks"/>
    <x v="1775"/>
    <x v="1776"/>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s v="65 EUR"/>
    <x v="8"/>
    <s v="photobooks"/>
    <x v="1776"/>
    <x v="1777"/>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s v="66 USD"/>
    <x v="8"/>
    <s v="photobooks"/>
    <x v="1777"/>
    <x v="1778"/>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s v="105 USD"/>
    <x v="8"/>
    <s v="photobooks"/>
    <x v="1778"/>
    <x v="1779"/>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s v="78 USD"/>
    <x v="8"/>
    <s v="photobooks"/>
    <x v="1779"/>
    <x v="178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s v="59 USD"/>
    <x v="8"/>
    <s v="photobooks"/>
    <x v="1780"/>
    <x v="1781"/>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s v="71 USD"/>
    <x v="8"/>
    <s v="photobooks"/>
    <x v="1781"/>
    <x v="1782"/>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s v="51 USD"/>
    <x v="8"/>
    <s v="photobooks"/>
    <x v="1782"/>
    <x v="1783"/>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s v="60 USD"/>
    <x v="8"/>
    <s v="photobooks"/>
    <x v="1783"/>
    <x v="1784"/>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s v="45 USD"/>
    <x v="8"/>
    <s v="photobooks"/>
    <x v="1784"/>
    <x v="1785"/>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s v="31 EUR"/>
    <x v="8"/>
    <s v="photobooks"/>
    <x v="1785"/>
    <x v="1786"/>
  </r>
  <r>
    <n v="1787"/>
    <s v="Alpamayo to Yerupaja"/>
    <s v="Raising awareness to the effects of global warming through photographs of the high mountains of Peru."/>
    <n v="10000"/>
    <n v="1533"/>
    <x v="2"/>
    <s v="US"/>
    <s v="USD"/>
    <n v="1428158637"/>
    <n v="1425570237"/>
    <b v="1"/>
    <n v="24"/>
    <b v="0"/>
    <s v="photography/photobooks"/>
    <n v="0.15329999999999999"/>
    <s v="64 USD"/>
    <x v="8"/>
    <s v="photobooks"/>
    <x v="1786"/>
    <x v="1787"/>
  </r>
  <r>
    <n v="1788"/>
    <s v="Beyond the Pale"/>
    <s v="A photo book celebrating Goths, exploring their lives and giving an insight into what Goth is for them."/>
    <n v="5500"/>
    <n v="76"/>
    <x v="2"/>
    <s v="GB"/>
    <s v="GBP"/>
    <n v="1414795542"/>
    <n v="1412203542"/>
    <b v="1"/>
    <n v="4"/>
    <b v="0"/>
    <s v="photography/photobooks"/>
    <n v="1.3818181818181818E-2"/>
    <s v="19 GBP"/>
    <x v="8"/>
    <s v="photobooks"/>
    <x v="1787"/>
    <x v="1788"/>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s v="10 USD"/>
    <x v="8"/>
    <s v="photobooks"/>
    <x v="1788"/>
    <x v="1789"/>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s v="109 USD"/>
    <x v="8"/>
    <s v="photobooks"/>
    <x v="1789"/>
    <x v="1790"/>
  </r>
  <r>
    <n v="1791"/>
    <s v="disCover: Napoli"/>
    <s v="For the love of street photography and the beauty of traditional cultures in southern Italy."/>
    <n v="3000"/>
    <n v="107"/>
    <x v="2"/>
    <s v="GB"/>
    <s v="GBP"/>
    <n v="1422553565"/>
    <n v="1417369565"/>
    <b v="1"/>
    <n v="4"/>
    <b v="0"/>
    <s v="photography/photobooks"/>
    <n v="3.5666666666666666E-2"/>
    <s v="27 GBP"/>
    <x v="8"/>
    <s v="photobooks"/>
    <x v="1790"/>
    <x v="1791"/>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s v="110 USD"/>
    <x v="8"/>
    <s v="photobooks"/>
    <x v="1791"/>
    <x v="179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s v="20 AUD"/>
    <x v="8"/>
    <s v="photobooks"/>
    <x v="1792"/>
    <x v="1793"/>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s v="55 USD"/>
    <x v="8"/>
    <s v="photobooks"/>
    <x v="1793"/>
    <x v="1794"/>
  </r>
  <r>
    <n v="1795"/>
    <s v="THE AFGHANS - A Photo Book"/>
    <s v="A photography book documenting the impact of the ISAF mission on the Afghan people of Mazar-e Sharif."/>
    <n v="28000"/>
    <n v="10846"/>
    <x v="2"/>
    <s v="DE"/>
    <s v="EUR"/>
    <n v="1476460800"/>
    <n v="1473922541"/>
    <b v="1"/>
    <n v="81"/>
    <b v="0"/>
    <s v="photography/photobooks"/>
    <n v="0.38735714285714284"/>
    <s v="134 EUR"/>
    <x v="8"/>
    <s v="photobooks"/>
    <x v="1794"/>
    <x v="1795"/>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s v="49 GBP"/>
    <x v="8"/>
    <s v="photobooks"/>
    <x v="1795"/>
    <x v="179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s v="48 USD"/>
    <x v="8"/>
    <s v="photobooks"/>
    <x v="1796"/>
    <x v="1797"/>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s v="59 USD"/>
    <x v="8"/>
    <s v="photobooks"/>
    <x v="1797"/>
    <x v="1798"/>
  </r>
  <r>
    <n v="1799"/>
    <s v="The UnDiscovered Image"/>
    <s v="The UnDiscovered Image, a monthly publication dedicated to photographers."/>
    <n v="4000"/>
    <n v="69.83"/>
    <x v="2"/>
    <s v="GB"/>
    <s v="GBP"/>
    <n v="1415740408"/>
    <n v="1414008808"/>
    <b v="1"/>
    <n v="6"/>
    <b v="0"/>
    <s v="photography/photobooks"/>
    <n v="1.7457500000000001E-2"/>
    <s v="12 GBP"/>
    <x v="8"/>
    <s v="photobooks"/>
    <x v="1798"/>
    <x v="1799"/>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s v="84 GBP"/>
    <x v="8"/>
    <s v="photobooks"/>
    <x v="1799"/>
    <x v="180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s v="64 GBP"/>
    <x v="8"/>
    <s v="photobooks"/>
    <x v="1800"/>
    <x v="1801"/>
  </r>
  <r>
    <n v="1802"/>
    <s v="Out Of The Dark"/>
    <s v="Inner Darkness turned into a photobook. Personal work i shot during my recovery...in Berlin."/>
    <n v="3500"/>
    <n v="1697"/>
    <x v="2"/>
    <s v="DE"/>
    <s v="EUR"/>
    <n v="1435442340"/>
    <n v="1433416830"/>
    <b v="1"/>
    <n v="18"/>
    <b v="0"/>
    <s v="photography/photobooks"/>
    <n v="0.48485714285714288"/>
    <s v="94 EUR"/>
    <x v="8"/>
    <s v="photobooks"/>
    <x v="1801"/>
    <x v="1802"/>
  </r>
  <r>
    <n v="1803"/>
    <s v="On the Verge, the book."/>
    <s v="Photographs capture fleeting experiences, where childhood is our past and adulthood is our future. In between. On the verge."/>
    <n v="17500"/>
    <n v="5390"/>
    <x v="2"/>
    <s v="US"/>
    <s v="USD"/>
    <n v="1423878182"/>
    <n v="1421199782"/>
    <b v="1"/>
    <n v="75"/>
    <b v="0"/>
    <s v="photography/photobooks"/>
    <n v="0.308"/>
    <s v="72 USD"/>
    <x v="8"/>
    <s v="photobooks"/>
    <x v="1802"/>
    <x v="1803"/>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s v="105 USD"/>
    <x v="8"/>
    <s v="photobooks"/>
    <x v="1803"/>
    <x v="180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s v="67 EUR"/>
    <x v="8"/>
    <s v="photobooks"/>
    <x v="1804"/>
    <x v="1805"/>
  </r>
  <r>
    <n v="1806"/>
    <s v="American Presidents Naked"/>
    <s v="Join me in publishing an amazing and unprecedented book with full frontal photopraphs of 8 American Presidents Naked"/>
    <n v="20000"/>
    <n v="591"/>
    <x v="2"/>
    <s v="GB"/>
    <s v="GBP"/>
    <n v="1412090349"/>
    <n v="1409066349"/>
    <b v="1"/>
    <n v="8"/>
    <b v="0"/>
    <s v="photography/photobooks"/>
    <n v="2.955E-2"/>
    <s v="74 GBP"/>
    <x v="8"/>
    <s v="photobooks"/>
    <x v="1805"/>
    <x v="1806"/>
  </r>
  <r>
    <n v="1807"/>
    <s v="Anywhere but Here"/>
    <s v="I want to explore alternative cultures and lifestyles in America."/>
    <n v="5000"/>
    <n v="553"/>
    <x v="2"/>
    <s v="US"/>
    <s v="USD"/>
    <n v="1411868313"/>
    <n v="1409276313"/>
    <b v="1"/>
    <n v="8"/>
    <b v="0"/>
    <s v="photography/photobooks"/>
    <n v="0.1106"/>
    <s v="69 USD"/>
    <x v="8"/>
    <s v="photobooks"/>
    <x v="1806"/>
    <x v="1807"/>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s v="121 USD"/>
    <x v="8"/>
    <s v="photobooks"/>
    <x v="1807"/>
    <x v="1808"/>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s v="42 CAD"/>
    <x v="8"/>
    <s v="photobooks"/>
    <x v="1808"/>
    <x v="1809"/>
  </r>
  <r>
    <n v="1810"/>
    <s v="Film Speed"/>
    <s v="Film Speed is a series of Zines focusing on architecture shot completely on 35 and 120mm film."/>
    <n v="450"/>
    <n v="15"/>
    <x v="2"/>
    <s v="US"/>
    <s v="USD"/>
    <n v="1408657826"/>
    <n v="1407621026"/>
    <b v="0"/>
    <n v="2"/>
    <b v="0"/>
    <s v="photography/photobooks"/>
    <n v="3.3333333333333333E-2"/>
    <s v="8 USD"/>
    <x v="8"/>
    <s v="photobooks"/>
    <x v="1809"/>
    <x v="1810"/>
  </r>
  <r>
    <n v="1811"/>
    <s v="The Year of Sunsets"/>
    <s v="A collection of 365 color photographs of sunsets in 2014, beautifully presented in a hardcover book."/>
    <n v="54000"/>
    <n v="40"/>
    <x v="2"/>
    <s v="US"/>
    <s v="USD"/>
    <n v="1414123200"/>
    <n v="1408962270"/>
    <b v="0"/>
    <n v="26"/>
    <b v="0"/>
    <s v="photography/photobooks"/>
    <n v="7.407407407407407E-4"/>
    <s v="2 USD"/>
    <x v="8"/>
    <s v="photobooks"/>
    <x v="1810"/>
    <x v="1811"/>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s v="38 GBP"/>
    <x v="8"/>
    <s v="photobooks"/>
    <x v="1811"/>
    <x v="1812"/>
  </r>
  <r>
    <n v="1813"/>
    <s v="Libya : The Lost Days"/>
    <s v="This project aims to document, Libyan photographic history; through both print and artisan mediums ."/>
    <n v="8750"/>
    <n v="0"/>
    <x v="2"/>
    <s v="GB"/>
    <s v="GBP"/>
    <n v="1407532812"/>
    <n v="1404940812"/>
    <b v="0"/>
    <n v="0"/>
    <b v="0"/>
    <s v="photography/photobooks"/>
    <n v="0"/>
    <s v="0 GBP"/>
    <x v="8"/>
    <s v="photobooks"/>
    <x v="1812"/>
    <x v="181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s v="42 GBP"/>
    <x v="8"/>
    <s v="photobooks"/>
    <x v="1813"/>
    <x v="1814"/>
  </r>
  <r>
    <n v="1815"/>
    <s v="Texas to Florida"/>
    <s v="Photographic roadtrip from Dallas/Ft Worth, Texas to Florida's beaches. A summer photography roadtrip project to include 5 states."/>
    <n v="3000"/>
    <n v="0"/>
    <x v="2"/>
    <s v="US"/>
    <s v="USD"/>
    <n v="1435787137"/>
    <n v="1434577537"/>
    <b v="0"/>
    <n v="0"/>
    <b v="0"/>
    <s v="photography/photobooks"/>
    <n v="0"/>
    <s v="0 USD"/>
    <x v="8"/>
    <s v="photobooks"/>
    <x v="1814"/>
    <x v="1815"/>
  </r>
  <r>
    <n v="1816"/>
    <s v="Moments of Passion"/>
    <s v="A unique Photographic Book Project about the Passionate Moments and Strong Emotions that lie within Karate"/>
    <n v="25000"/>
    <n v="509"/>
    <x v="2"/>
    <s v="CH"/>
    <s v="CHF"/>
    <n v="1469473200"/>
    <n v="1467061303"/>
    <b v="0"/>
    <n v="6"/>
    <b v="0"/>
    <s v="photography/photobooks"/>
    <n v="2.036E-2"/>
    <s v="85 CHF"/>
    <x v="8"/>
    <s v="photobooks"/>
    <x v="1815"/>
    <x v="1816"/>
  </r>
  <r>
    <n v="1817"/>
    <s v="Through the Lens of Jerry Gustafson"/>
    <s v="Hundreds of breathtaking rodeo photographs collected in a beautiful coffee table book."/>
    <n v="18000"/>
    <n v="9419"/>
    <x v="2"/>
    <s v="US"/>
    <s v="USD"/>
    <n v="1485759540"/>
    <n v="1480607607"/>
    <b v="0"/>
    <n v="100"/>
    <b v="0"/>
    <s v="photography/photobooks"/>
    <n v="0.52327777777777773"/>
    <s v="94 USD"/>
    <x v="8"/>
    <s v="photobooks"/>
    <x v="1816"/>
    <x v="1817"/>
  </r>
  <r>
    <n v="1818"/>
    <s v="Give Me Your Goofy-ist"/>
    <s v="We are all different, this is a way to honor and celebrate the authenticity in being different."/>
    <n v="15000"/>
    <n v="0"/>
    <x v="2"/>
    <s v="US"/>
    <s v="USD"/>
    <n v="1428035850"/>
    <n v="1425447450"/>
    <b v="0"/>
    <n v="0"/>
    <b v="0"/>
    <s v="photography/photobooks"/>
    <n v="0"/>
    <s v="0 USD"/>
    <x v="8"/>
    <s v="photobooks"/>
    <x v="1817"/>
    <x v="1818"/>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s v="6 USD"/>
    <x v="8"/>
    <s v="photobooks"/>
    <x v="1818"/>
    <x v="1819"/>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s v="213 USD"/>
    <x v="8"/>
    <s v="photobooks"/>
    <x v="1819"/>
    <x v="1820"/>
  </r>
  <r>
    <n v="1821"/>
    <s v="Glass Cloud on the road!"/>
    <s v="Glass Cloud tour dates are already beginning to pile up. They are turning to YOU to help get them from town to town."/>
    <n v="2500"/>
    <n v="3372.25"/>
    <x v="0"/>
    <s v="US"/>
    <s v="USD"/>
    <n v="1330760367"/>
    <n v="1326872367"/>
    <b v="0"/>
    <n v="57"/>
    <b v="1"/>
    <s v="music/rock"/>
    <n v="1.3489"/>
    <s v="59 USD"/>
    <x v="4"/>
    <s v="rock"/>
    <x v="1820"/>
    <x v="1821"/>
  </r>
  <r>
    <n v="1822"/>
    <s v="Wood Butcher's new music video- I Don't Wanna Party"/>
    <s v="Wood Butcher needs your help to make this happen. Buy a CD, support local music!"/>
    <n v="300"/>
    <n v="300"/>
    <x v="0"/>
    <s v="CA"/>
    <s v="CAD"/>
    <n v="1391194860"/>
    <n v="1388084862"/>
    <b v="0"/>
    <n v="11"/>
    <b v="1"/>
    <s v="music/rock"/>
    <n v="1"/>
    <s v="27 CAD"/>
    <x v="4"/>
    <s v="rock"/>
    <x v="1821"/>
    <x v="1822"/>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s v="25 USD"/>
    <x v="4"/>
    <s v="rock"/>
    <x v="1822"/>
    <x v="1823"/>
  </r>
  <r>
    <n v="1824"/>
    <s v="Tin Man's Broken Wisdom Fund"/>
    <s v="cd fund raiser"/>
    <n v="3000"/>
    <n v="3002"/>
    <x v="0"/>
    <s v="US"/>
    <s v="USD"/>
    <n v="1389146880"/>
    <n v="1387403967"/>
    <b v="0"/>
    <n v="40"/>
    <b v="1"/>
    <s v="music/rock"/>
    <n v="1.0006666666666666"/>
    <s v="75 USD"/>
    <x v="4"/>
    <s v="rock"/>
    <x v="1823"/>
    <x v="182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s v="42 USD"/>
    <x v="4"/>
    <s v="rock"/>
    <x v="1824"/>
    <x v="1825"/>
  </r>
  <r>
    <n v="1826"/>
    <s v="BEAR GHOST! Professional Recording! Yay!"/>
    <s v="Hear your favorite Bear Ghost in eargasmic quality!"/>
    <n v="2000"/>
    <n v="2020"/>
    <x v="0"/>
    <s v="US"/>
    <s v="USD"/>
    <n v="1392675017"/>
    <n v="1390083017"/>
    <b v="0"/>
    <n v="38"/>
    <b v="1"/>
    <s v="music/rock"/>
    <n v="1.01"/>
    <s v="53 USD"/>
    <x v="4"/>
    <s v="rock"/>
    <x v="1825"/>
    <x v="1826"/>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s v="84 USD"/>
    <x v="4"/>
    <s v="rock"/>
    <x v="1826"/>
    <x v="1827"/>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s v="417 USD"/>
    <x v="4"/>
    <s v="rock"/>
    <x v="1827"/>
    <x v="1828"/>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s v="76 USD"/>
    <x v="4"/>
    <s v="rock"/>
    <x v="1828"/>
    <x v="1829"/>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s v="67 USD"/>
    <x v="4"/>
    <s v="rock"/>
    <x v="1829"/>
    <x v="1830"/>
  </r>
  <r>
    <n v="1831"/>
    <s v="Darling Waste Trailer Bail Out!"/>
    <s v="After a 2 year Odyssey, Darling Waste's trailer is still not home! We need $3,500 to get it through U.S. Customs!"/>
    <n v="1000"/>
    <n v="1030"/>
    <x v="0"/>
    <s v="US"/>
    <s v="USD"/>
    <n v="1336866863"/>
    <n v="1335570863"/>
    <b v="0"/>
    <n v="14"/>
    <b v="1"/>
    <s v="music/rock"/>
    <n v="1.03"/>
    <s v="74 USD"/>
    <x v="4"/>
    <s v="rock"/>
    <x v="1830"/>
    <x v="1831"/>
  </r>
  <r>
    <n v="1832"/>
    <s v="Black Swan Theories Debut CD"/>
    <s v="Hi! We're the music duo Black Swan Theories and our project is to manufacture our debut CD of 10 already-completed songs.  "/>
    <n v="350"/>
    <n v="500"/>
    <x v="0"/>
    <s v="US"/>
    <s v="USD"/>
    <n v="1299243427"/>
    <n v="1296651427"/>
    <b v="0"/>
    <n v="20"/>
    <b v="1"/>
    <s v="music/rock"/>
    <n v="1.4285714285714286"/>
    <s v="25 USD"/>
    <x v="4"/>
    <s v="rock"/>
    <x v="1831"/>
    <x v="1832"/>
  </r>
  <r>
    <n v="1833"/>
    <s v="HAIRcyclopedia Vol. 2 - The Vault"/>
    <s v="I am writing the second volume in a series of hair band encyclopedias, however I lack the means to afford the costs of the photos."/>
    <n v="400"/>
    <n v="1050"/>
    <x v="0"/>
    <s v="US"/>
    <s v="USD"/>
    <n v="1362211140"/>
    <n v="1359421403"/>
    <b v="0"/>
    <n v="25"/>
    <b v="1"/>
    <s v="music/rock"/>
    <n v="2.625"/>
    <s v="42 USD"/>
    <x v="4"/>
    <s v="rock"/>
    <x v="1832"/>
    <x v="1833"/>
  </r>
  <r>
    <n v="1834"/>
    <s v="TDJ - All Part of the Plan EP/Tour"/>
    <s v="Help us fund our first tour and promote our new EP!"/>
    <n v="10000"/>
    <n v="11805"/>
    <x v="0"/>
    <s v="US"/>
    <s v="USD"/>
    <n v="1422140895"/>
    <n v="1418684895"/>
    <b v="0"/>
    <n v="90"/>
    <b v="1"/>
    <s v="music/rock"/>
    <n v="1.1805000000000001"/>
    <s v="131 USD"/>
    <x v="4"/>
    <s v="rock"/>
    <x v="1833"/>
    <x v="1834"/>
  </r>
  <r>
    <n v="1835"/>
    <s v="DIRTY LITTLE REBEL EP"/>
    <s v="WE ARE A HARD ROCK/PUNK BAND SEEKING FUNDS TO RECORD A NEW EP. _x000a__x000a_https://www.reverbnation.com/dirtylittlerebel"/>
    <n v="500"/>
    <n v="520"/>
    <x v="0"/>
    <s v="GB"/>
    <s v="GBP"/>
    <n v="1459439471"/>
    <n v="1456851071"/>
    <b v="0"/>
    <n v="11"/>
    <b v="1"/>
    <s v="music/rock"/>
    <n v="1.04"/>
    <s v="47 GBP"/>
    <x v="4"/>
    <s v="rock"/>
    <x v="1834"/>
    <x v="1835"/>
  </r>
  <r>
    <n v="1836"/>
    <s v="KICKSTART OUR &lt;+3"/>
    <s v="Help fund our 2013 Sound &amp; Lighting Touring rig!"/>
    <n v="5000"/>
    <n v="10017"/>
    <x v="0"/>
    <s v="US"/>
    <s v="USD"/>
    <n v="1361129129"/>
    <n v="1359660329"/>
    <b v="0"/>
    <n v="55"/>
    <b v="1"/>
    <s v="music/rock"/>
    <n v="2.0034000000000001"/>
    <s v="182 USD"/>
    <x v="4"/>
    <s v="rock"/>
    <x v="1835"/>
    <x v="1836"/>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s v="61 USD"/>
    <x v="4"/>
    <s v="rock"/>
    <x v="1836"/>
    <x v="1837"/>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s v="36 USD"/>
    <x v="4"/>
    <s v="rock"/>
    <x v="1837"/>
    <x v="1838"/>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s v="46 USD"/>
    <x v="4"/>
    <s v="rock"/>
    <x v="1838"/>
    <x v="1839"/>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s v="75 USD"/>
    <x v="4"/>
    <s v="rock"/>
    <x v="1839"/>
    <x v="1840"/>
  </r>
  <r>
    <n v="1841"/>
    <s v="Hydra Effect Debut EP"/>
    <s v="Hard Rock with a Positive Message. Help us fund, release and promote our debut EP!"/>
    <n v="2000"/>
    <n v="2035"/>
    <x v="0"/>
    <s v="US"/>
    <s v="USD"/>
    <n v="1400561940"/>
    <n v="1397679445"/>
    <b v="0"/>
    <n v="40"/>
    <b v="1"/>
    <s v="music/rock"/>
    <n v="1.0175000000000001"/>
    <s v="51 USD"/>
    <x v="4"/>
    <s v="rock"/>
    <x v="1840"/>
    <x v="184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s v="119 USD"/>
    <x v="4"/>
    <s v="rock"/>
    <x v="1841"/>
    <x v="1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s v="93 USD"/>
    <x v="4"/>
    <s v="rock"/>
    <x v="1842"/>
    <x v="1843"/>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s v="76 USD"/>
    <x v="4"/>
    <s v="rock"/>
    <x v="1843"/>
    <x v="184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s v="53 USD"/>
    <x v="4"/>
    <s v="rock"/>
    <x v="1844"/>
    <x v="1845"/>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s v="99 USD"/>
    <x v="4"/>
    <s v="rock"/>
    <x v="1845"/>
    <x v="1846"/>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s v="80 USD"/>
    <x v="4"/>
    <s v="rock"/>
    <x v="1846"/>
    <x v="1847"/>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s v="134 USD"/>
    <x v="4"/>
    <s v="rock"/>
    <x v="1847"/>
    <x v="1848"/>
  </r>
  <r>
    <n v="1849"/>
    <s v="Release the Skyline Album"/>
    <s v="Release the Skylines is a small, local Cleveland metal band looking to record an album."/>
    <n v="300"/>
    <n v="301"/>
    <x v="0"/>
    <s v="US"/>
    <s v="USD"/>
    <n v="1350505059"/>
    <n v="1347913059"/>
    <b v="0"/>
    <n v="8"/>
    <b v="1"/>
    <s v="music/rock"/>
    <n v="1.0033333333333334"/>
    <s v="38 USD"/>
    <x v="4"/>
    <s v="rock"/>
    <x v="1848"/>
    <x v="1849"/>
  </r>
  <r>
    <n v="1850"/>
    <s v="WILKES EP"/>
    <s v="WILKES is the solo venture of HighFlightSociety singer / Disciple bassist, Jason Wilkes. This project is to fund the debut 6 song EP."/>
    <n v="9000"/>
    <n v="9137"/>
    <x v="0"/>
    <s v="US"/>
    <s v="USD"/>
    <n v="1405033300"/>
    <n v="1402441300"/>
    <b v="0"/>
    <n v="179"/>
    <b v="1"/>
    <s v="music/rock"/>
    <n v="1.0152222222222222"/>
    <s v="51 USD"/>
    <x v="4"/>
    <s v="rock"/>
    <x v="1849"/>
    <x v="185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s v="50 USD"/>
    <x v="4"/>
    <s v="rock"/>
    <x v="1850"/>
    <x v="1851"/>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s v="134 USD"/>
    <x v="4"/>
    <s v="rock"/>
    <x v="1851"/>
    <x v="185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s v="58 USD"/>
    <x v="4"/>
    <s v="rock"/>
    <x v="1852"/>
    <x v="1853"/>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s v="88 USD"/>
    <x v="4"/>
    <s v="rock"/>
    <x v="1853"/>
    <x v="1854"/>
  </r>
  <r>
    <n v="1855"/>
    <s v="Motion Device Debut EP"/>
    <s v="11 year old Sara &amp; Motion Device want rock &amp; metal fans all over the world to unite and join the ROCK REVOLUTION!!!"/>
    <n v="8750"/>
    <n v="13480.16"/>
    <x v="0"/>
    <s v="CA"/>
    <s v="CAD"/>
    <n v="1389012940"/>
    <n v="1385124940"/>
    <b v="0"/>
    <n v="191"/>
    <b v="1"/>
    <s v="music/rock"/>
    <n v="1.5405897142857143"/>
    <s v="71 CAD"/>
    <x v="4"/>
    <s v="rock"/>
    <x v="1854"/>
    <x v="1855"/>
  </r>
  <r>
    <n v="1856"/>
    <s v="Lazy Sunday"/>
    <s v="We are an independent band who needs your help for the production of our new album, so we can share our music with you lovely people :)"/>
    <n v="2000"/>
    <n v="2025"/>
    <x v="0"/>
    <s v="US"/>
    <s v="USD"/>
    <n v="1405715472"/>
    <n v="1403901072"/>
    <b v="0"/>
    <n v="38"/>
    <b v="1"/>
    <s v="music/rock"/>
    <n v="1.0125"/>
    <s v="53 USD"/>
    <x v="4"/>
    <s v="rock"/>
    <x v="1855"/>
    <x v="1856"/>
  </r>
  <r>
    <n v="1857"/>
    <s v="Holy Water Moses - A Hail Dale Project"/>
    <s v="We need to get back to Nashville to record our second record, a full LP this time.  It ain't cheap and we need your help!"/>
    <n v="3000"/>
    <n v="3000"/>
    <x v="0"/>
    <s v="US"/>
    <s v="USD"/>
    <n v="1410546413"/>
    <n v="1407954413"/>
    <b v="0"/>
    <n v="22"/>
    <b v="1"/>
    <s v="music/rock"/>
    <n v="1"/>
    <s v="136 USD"/>
    <x v="4"/>
    <s v="rock"/>
    <x v="1856"/>
    <x v="1857"/>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s v="41 USD"/>
    <x v="4"/>
    <s v="rock"/>
    <x v="1857"/>
    <x v="1858"/>
  </r>
  <r>
    <n v="1859"/>
    <s v="Queen Kwong Tour to London and Paris"/>
    <s v="Queen Kwong is going ON TOUR to London and Paris!"/>
    <n v="3000"/>
    <n v="3955"/>
    <x v="0"/>
    <s v="US"/>
    <s v="USD"/>
    <n v="1316716129"/>
    <n v="1314124129"/>
    <b v="0"/>
    <n v="56"/>
    <b v="1"/>
    <s v="music/rock"/>
    <n v="1.3183333333333334"/>
    <s v="71 USD"/>
    <x v="4"/>
    <s v="rock"/>
    <x v="1858"/>
    <x v="1859"/>
  </r>
  <r>
    <n v="1860"/>
    <s v="A Simple Complex's 2013 CD Release Party DVD"/>
    <s v="ASC had a one-of-a-kind CD release party in 2013, and we want to share it with the world - in DVD format!"/>
    <n v="750"/>
    <n v="1001"/>
    <x v="0"/>
    <s v="US"/>
    <s v="USD"/>
    <n v="1391706084"/>
    <n v="1389891684"/>
    <b v="0"/>
    <n v="19"/>
    <b v="1"/>
    <s v="music/rock"/>
    <n v="1.3346666666666667"/>
    <s v="53 USD"/>
    <x v="4"/>
    <s v="rock"/>
    <x v="1859"/>
    <x v="186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s v="0 GBP"/>
    <x v="6"/>
    <s v="mobile games"/>
    <x v="1860"/>
    <x v="186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s v="91 USD"/>
    <x v="6"/>
    <s v="mobile games"/>
    <x v="1861"/>
    <x v="1862"/>
  </r>
  <r>
    <n v="1863"/>
    <s v="Project: 20M813"/>
    <s v="This is an Android game where you take control of the zombies and try to eat your way to world domination!"/>
    <n v="2500"/>
    <n v="10"/>
    <x v="2"/>
    <s v="US"/>
    <s v="USD"/>
    <n v="1402600085"/>
    <n v="1400008085"/>
    <b v="0"/>
    <n v="2"/>
    <b v="0"/>
    <s v="games/mobile games"/>
    <n v="4.0000000000000001E-3"/>
    <s v="5 USD"/>
    <x v="6"/>
    <s v="mobile games"/>
    <x v="1862"/>
    <x v="186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s v="58 USD"/>
    <x v="6"/>
    <s v="mobile games"/>
    <x v="1863"/>
    <x v="1864"/>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s v="2 GBP"/>
    <x v="6"/>
    <s v="mobile games"/>
    <x v="1864"/>
    <x v="1865"/>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s v="63 USD"/>
    <x v="6"/>
    <s v="mobile games"/>
    <x v="1865"/>
    <x v="1866"/>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s v="10 USD"/>
    <x v="6"/>
    <s v="mobile games"/>
    <x v="1866"/>
    <x v="1867"/>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s v="72 USD"/>
    <x v="6"/>
    <s v="mobile games"/>
    <x v="1867"/>
    <x v="1868"/>
  </r>
  <r>
    <n v="1869"/>
    <s v="Castle Crawler RPG"/>
    <s v="CCRPG will be a 2D Pixel Art Game based on similar elements to the SNES game &quot;Zelda: A Link to the Past&quot; with RPG elements added in."/>
    <n v="10000"/>
    <n v="0"/>
    <x v="2"/>
    <s v="US"/>
    <s v="USD"/>
    <n v="1483488249"/>
    <n v="1480896249"/>
    <b v="0"/>
    <n v="0"/>
    <b v="0"/>
    <s v="games/mobile games"/>
    <n v="0"/>
    <s v="0 USD"/>
    <x v="6"/>
    <s v="mobile games"/>
    <x v="1868"/>
    <x v="186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s v="33 USD"/>
    <x v="6"/>
    <s v="mobile games"/>
    <x v="1869"/>
    <x v="187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s v="49 USD"/>
    <x v="6"/>
    <s v="mobile games"/>
    <x v="1870"/>
    <x v="1871"/>
  </r>
  <r>
    <n v="1872"/>
    <s v="ZombieTime!"/>
    <s v="A Top-View Action game where you play as Bob, the FIRST zombie to rise from the grave. Bring chaos to town, feast and don't die again."/>
    <n v="20000"/>
    <n v="212"/>
    <x v="2"/>
    <s v="US"/>
    <s v="USD"/>
    <n v="1435633602"/>
    <n v="1433041602"/>
    <b v="0"/>
    <n v="13"/>
    <b v="0"/>
    <s v="games/mobile games"/>
    <n v="1.06E-2"/>
    <s v="16 USD"/>
    <x v="6"/>
    <s v="mobile games"/>
    <x v="1871"/>
    <x v="187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s v="18 CAD"/>
    <x v="6"/>
    <s v="mobile games"/>
    <x v="1872"/>
    <x v="1873"/>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s v="13 USD"/>
    <x v="6"/>
    <s v="mobile games"/>
    <x v="1873"/>
    <x v="1874"/>
  </r>
  <r>
    <n v="1875"/>
    <s v="Claws &amp; Fins"/>
    <s v="Sea opposition of Crab's family and angry fishes. Who is going to win, and who is going to loose ?!"/>
    <n v="10000"/>
    <n v="51"/>
    <x v="2"/>
    <s v="US"/>
    <s v="USD"/>
    <n v="1470519308"/>
    <n v="1465335308"/>
    <b v="0"/>
    <n v="3"/>
    <b v="0"/>
    <s v="games/mobile games"/>
    <n v="5.1000000000000004E-3"/>
    <s v="17 USD"/>
    <x v="6"/>
    <s v="mobile games"/>
    <x v="1874"/>
    <x v="1875"/>
  </r>
  <r>
    <n v="1876"/>
    <s v="Migration Madness (Android)"/>
    <s v="An arcade styled side scroller. Help Bob the pilot steer his plane through hordes of migrating birds strapped with explosives."/>
    <n v="280"/>
    <n v="0"/>
    <x v="2"/>
    <s v="AU"/>
    <s v="AUD"/>
    <n v="1402901405"/>
    <n v="1400309405"/>
    <b v="0"/>
    <n v="0"/>
    <b v="0"/>
    <s v="games/mobile games"/>
    <n v="0"/>
    <s v="0 AUD"/>
    <x v="6"/>
    <s v="mobile games"/>
    <x v="1875"/>
    <x v="1876"/>
  </r>
  <r>
    <n v="1877"/>
    <s v="Chip Dip II: Son of Chip Dip! - A Terrible, Terrible Game"/>
    <s v="It's obvious you won't survive by your wits alone. Unfortunately that's all you've got, Chip. Run!"/>
    <n v="60"/>
    <n v="0"/>
    <x v="2"/>
    <s v="US"/>
    <s v="USD"/>
    <n v="1425170525"/>
    <n v="1422664925"/>
    <b v="0"/>
    <n v="0"/>
    <b v="0"/>
    <s v="games/mobile games"/>
    <n v="0"/>
    <s v="0 USD"/>
    <x v="6"/>
    <s v="mobile games"/>
    <x v="1876"/>
    <x v="1877"/>
  </r>
  <r>
    <n v="1878"/>
    <s v="Aussies versus Zombies"/>
    <s v="Action game now playable on Android/iOS platforms and PC browsers. Easy gameplay even for starters yet hard to be skilled. Multi-player"/>
    <n v="8000"/>
    <n v="0"/>
    <x v="2"/>
    <s v="AU"/>
    <s v="AUD"/>
    <n v="1402618355"/>
    <n v="1400026355"/>
    <b v="0"/>
    <n v="0"/>
    <b v="0"/>
    <s v="games/mobile games"/>
    <n v="0"/>
    <s v="0 AUD"/>
    <x v="6"/>
    <s v="mobile games"/>
    <x v="1877"/>
    <x v="1878"/>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s v="3 EUR"/>
    <x v="6"/>
    <s v="mobile games"/>
    <x v="1878"/>
    <x v="1879"/>
  </r>
  <r>
    <n v="1880"/>
    <s v="Sim Betting Football"/>
    <s v="Sim Betting Football is the only football (soccer) betting simulation  game."/>
    <n v="5000"/>
    <n v="1004"/>
    <x v="2"/>
    <s v="GB"/>
    <s v="GBP"/>
    <n v="1459341380"/>
    <n v="1456839380"/>
    <b v="0"/>
    <n v="24"/>
    <b v="0"/>
    <s v="games/mobile games"/>
    <n v="0.20080000000000001"/>
    <s v="42 GBP"/>
    <x v="6"/>
    <s v="mobile games"/>
    <x v="1879"/>
    <x v="1880"/>
  </r>
  <r>
    <n v="1881"/>
    <s v="Story Rock by The Jolly Llamas -- Our First Album!"/>
    <s v="We're now raising money to produce a music video. Those who donate get a vote in deciding which song!"/>
    <n v="2000"/>
    <n v="3453.69"/>
    <x v="0"/>
    <s v="US"/>
    <s v="USD"/>
    <n v="1425955189"/>
    <n v="1423366789"/>
    <b v="0"/>
    <n v="70"/>
    <b v="1"/>
    <s v="music/indie rock"/>
    <n v="1.726845"/>
    <s v="49 USD"/>
    <x v="4"/>
    <s v="indie rock"/>
    <x v="1880"/>
    <x v="1881"/>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s v="42 USD"/>
    <x v="4"/>
    <s v="indie rock"/>
    <x v="1881"/>
    <x v="188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s v="33 USD"/>
    <x v="4"/>
    <s v="indie rock"/>
    <x v="1882"/>
    <x v="1883"/>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s v="52 USD"/>
    <x v="4"/>
    <s v="indie rock"/>
    <x v="1883"/>
    <x v="1884"/>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s v="51 USD"/>
    <x v="4"/>
    <s v="indie rock"/>
    <x v="1884"/>
    <x v="188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s v="42 USD"/>
    <x v="4"/>
    <s v="indie rock"/>
    <x v="1885"/>
    <x v="1886"/>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s v="417 EUR"/>
    <x v="4"/>
    <s v="indie rock"/>
    <x v="1886"/>
    <x v="1887"/>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s v="47 USD"/>
    <x v="4"/>
    <s v="indie rock"/>
    <x v="1887"/>
    <x v="1888"/>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s v="48 USD"/>
    <x v="4"/>
    <s v="indie rock"/>
    <x v="1888"/>
    <x v="1889"/>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s v="71 USD"/>
    <x v="4"/>
    <s v="indie rock"/>
    <x v="1889"/>
    <x v="189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s v="88 USD"/>
    <x v="4"/>
    <s v="indie rock"/>
    <x v="1890"/>
    <x v="1891"/>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s v="26 USD"/>
    <x v="4"/>
    <s v="indie rock"/>
    <x v="1891"/>
    <x v="1892"/>
  </r>
  <r>
    <n v="1893"/>
    <s v="Archeology 7&quot; Vinyl"/>
    <s v="Archeology is looking to gain support to release their 7&quot; vinyl single &quot;Hunger&quot; as well as the b-side, &quot;Kings canyon."/>
    <n v="2500"/>
    <n v="2600"/>
    <x v="0"/>
    <s v="US"/>
    <s v="USD"/>
    <n v="1302926340"/>
    <n v="1301524585"/>
    <b v="0"/>
    <n v="45"/>
    <b v="1"/>
    <s v="music/indie rock"/>
    <n v="1.04"/>
    <s v="58 USD"/>
    <x v="4"/>
    <s v="indie rock"/>
    <x v="1892"/>
    <x v="1893"/>
  </r>
  <r>
    <n v="1894"/>
    <s v="Help me release my first 3 song EP!!"/>
    <s v="Im trying to raise $1000 for a 3 song EP in a studio!"/>
    <n v="1000"/>
    <n v="1145"/>
    <x v="0"/>
    <s v="US"/>
    <s v="USD"/>
    <n v="1329082983"/>
    <n v="1326404583"/>
    <b v="0"/>
    <n v="20"/>
    <b v="1"/>
    <s v="music/indie rock"/>
    <n v="1.145"/>
    <s v="57 USD"/>
    <x v="4"/>
    <s v="indie rock"/>
    <x v="1893"/>
    <x v="1894"/>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s v="196 USD"/>
    <x v="4"/>
    <s v="indie rock"/>
    <x v="1894"/>
    <x v="1895"/>
  </r>
  <r>
    <n v="1896"/>
    <s v="the bridge"/>
    <s v="My barely anticipated second album of self produced songs is ready to go.  Just need a little help to cover mastering, artwork etc."/>
    <n v="451"/>
    <n v="559"/>
    <x v="0"/>
    <s v="US"/>
    <s v="USD"/>
    <n v="1334250165"/>
    <n v="1331658165"/>
    <b v="0"/>
    <n v="13"/>
    <b v="1"/>
    <s v="music/indie rock"/>
    <n v="1.2394678492239468"/>
    <s v="43 USD"/>
    <x v="4"/>
    <s v="indie rock"/>
    <x v="1895"/>
    <x v="1896"/>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s v="36 USD"/>
    <x v="4"/>
    <s v="indie rock"/>
    <x v="1896"/>
    <x v="1897"/>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s v="69 USD"/>
    <x v="4"/>
    <s v="indie rock"/>
    <x v="1897"/>
    <x v="1898"/>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s v="29 USD"/>
    <x v="4"/>
    <s v="indie rock"/>
    <x v="1898"/>
    <x v="1899"/>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s v="51 USD"/>
    <x v="4"/>
    <s v="indie rock"/>
    <x v="1899"/>
    <x v="1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s v="107 GBP"/>
    <x v="2"/>
    <s v="gadgets"/>
    <x v="1900"/>
    <x v="1901"/>
  </r>
  <r>
    <n v="1902"/>
    <s v="Cardboard reality"/>
    <s v="Virtual reality is expensive, here is the solution. I've created a VR device out of cardboard. I present: World's cheapest VR Device."/>
    <n v="1000"/>
    <n v="12"/>
    <x v="2"/>
    <s v="NL"/>
    <s v="EUR"/>
    <n v="1425495447"/>
    <n v="1422903447"/>
    <b v="0"/>
    <n v="3"/>
    <b v="0"/>
    <s v="technology/gadgets"/>
    <n v="1.2E-2"/>
    <s v="4 EUR"/>
    <x v="2"/>
    <s v="gadgets"/>
    <x v="1901"/>
    <x v="1902"/>
  </r>
  <r>
    <n v="1903"/>
    <s v="MiPointer"/>
    <s v="A cool smart laser pointer for presenting professionals. Unique by design, widest functional coverage for both IOS and Android."/>
    <n v="3000"/>
    <n v="1398"/>
    <x v="2"/>
    <s v="US"/>
    <s v="USD"/>
    <n v="1485541791"/>
    <n v="1480357791"/>
    <b v="0"/>
    <n v="41"/>
    <b v="0"/>
    <s v="technology/gadgets"/>
    <n v="0.46600000000000003"/>
    <s v="34 USD"/>
    <x v="2"/>
    <s v="gadgets"/>
    <x v="1902"/>
    <x v="1903"/>
  </r>
  <r>
    <n v="1904"/>
    <s v="Small Animal Deterrent Latch (S.A.D.L.)"/>
    <s v="Animals knocking over your waste wheeler making a mess on trash day? The S.A.D.L. will help prevent that from happening!"/>
    <n v="50000"/>
    <n v="50"/>
    <x v="2"/>
    <s v="US"/>
    <s v="USD"/>
    <n v="1451752021"/>
    <n v="1447864021"/>
    <b v="0"/>
    <n v="2"/>
    <b v="0"/>
    <s v="technology/gadgets"/>
    <n v="1E-3"/>
    <s v="25 USD"/>
    <x v="2"/>
    <s v="gadgets"/>
    <x v="1903"/>
    <x v="190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s v="11 USD"/>
    <x v="2"/>
    <s v="gadgets"/>
    <x v="1904"/>
    <x v="1905"/>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s v="216 USD"/>
    <x v="2"/>
    <s v="gadgets"/>
    <x v="1905"/>
    <x v="1906"/>
  </r>
  <r>
    <n v="1907"/>
    <s v="Litter-Buddy"/>
    <s v="Litter-Buddy is great economical alternative to leading pet waste disposal systems with cartridge bag elements."/>
    <n v="30000"/>
    <n v="85"/>
    <x v="2"/>
    <s v="US"/>
    <s v="USD"/>
    <n v="1400853925"/>
    <n v="1399557925"/>
    <b v="0"/>
    <n v="4"/>
    <b v="0"/>
    <s v="technology/gadgets"/>
    <n v="2.8333333333333335E-3"/>
    <s v="21 USD"/>
    <x v="2"/>
    <s v="gadgets"/>
    <x v="1906"/>
    <x v="1907"/>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s v="108 USD"/>
    <x v="2"/>
    <s v="gadgets"/>
    <x v="1907"/>
    <x v="1908"/>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s v="130 USD"/>
    <x v="2"/>
    <s v="gadgets"/>
    <x v="1908"/>
    <x v="190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s v="117 EUR"/>
    <x v="2"/>
    <s v="gadgets"/>
    <x v="1909"/>
    <x v="191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s v="10 NZD"/>
    <x v="2"/>
    <s v="gadgets"/>
    <x v="1910"/>
    <x v="1911"/>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s v="71 USD"/>
    <x v="2"/>
    <s v="gadgets"/>
    <x v="1911"/>
    <x v="1912"/>
  </r>
  <r>
    <n v="1913"/>
    <s v="Tibio - Spreading warmth in everyones home"/>
    <s v="Tibio is a revolutionary new product designed to solve an age old problem."/>
    <n v="48000"/>
    <n v="637"/>
    <x v="2"/>
    <s v="GB"/>
    <s v="GBP"/>
    <n v="1412770578"/>
    <n v="1410178578"/>
    <b v="0"/>
    <n v="26"/>
    <b v="0"/>
    <s v="technology/gadgets"/>
    <n v="1.3270833333333334E-2"/>
    <s v="25 GBP"/>
    <x v="2"/>
    <s v="gadgets"/>
    <x v="1912"/>
    <x v="191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s v="30 USD"/>
    <x v="2"/>
    <s v="gadgets"/>
    <x v="1913"/>
    <x v="1914"/>
  </r>
  <r>
    <n v="1915"/>
    <s v="The Cat-Bath Contraption"/>
    <s v="The picture above is of our current prototype for the cat bath - we hope to move beyond a simple bin and create a cat bath revolution!"/>
    <n v="500"/>
    <n v="8"/>
    <x v="2"/>
    <s v="US"/>
    <s v="USD"/>
    <n v="1409620222"/>
    <n v="1407892222"/>
    <b v="0"/>
    <n v="4"/>
    <b v="0"/>
    <s v="technology/gadgets"/>
    <n v="1.6E-2"/>
    <s v="2 USD"/>
    <x v="2"/>
    <s v="gadgets"/>
    <x v="1914"/>
    <x v="1915"/>
  </r>
  <r>
    <n v="1916"/>
    <s v="The Paint Can Holder by U.S. Green Products"/>
    <s v="The Paint Can Holder Makes Painting Easier and Safer on Extension Ladders."/>
    <n v="20000"/>
    <n v="102"/>
    <x v="2"/>
    <s v="US"/>
    <s v="USD"/>
    <n v="1478542375"/>
    <n v="1476378775"/>
    <b v="0"/>
    <n v="6"/>
    <b v="0"/>
    <s v="technology/gadgets"/>
    <n v="5.1000000000000004E-3"/>
    <s v="17 USD"/>
    <x v="2"/>
    <s v="gadgets"/>
    <x v="1915"/>
    <x v="1916"/>
  </r>
  <r>
    <n v="1917"/>
    <s v="Chronovisor:The MOST innovative watch for night time reading"/>
    <s v="Let's build a legendary brand altogether"/>
    <n v="390000"/>
    <n v="205025"/>
    <x v="2"/>
    <s v="HK"/>
    <s v="HKD"/>
    <n v="1486708133"/>
    <n v="1484116133"/>
    <b v="0"/>
    <n v="70"/>
    <b v="0"/>
    <s v="technology/gadgets"/>
    <n v="0.52570512820512816"/>
    <s v="2929 HKD"/>
    <x v="2"/>
    <s v="gadgets"/>
    <x v="1916"/>
    <x v="1917"/>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s v="29 USD"/>
    <x v="2"/>
    <s v="gadgets"/>
    <x v="1917"/>
    <x v="1918"/>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s v="30 USD"/>
    <x v="2"/>
    <s v="gadgets"/>
    <x v="1918"/>
    <x v="191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s v="41 GBP"/>
    <x v="2"/>
    <s v="gadgets"/>
    <x v="1919"/>
    <x v="1920"/>
  </r>
  <r>
    <n v="1921"/>
    <s v="The Fine Spirits are making an album!"/>
    <s v="The Fine Spirits are making an album, but we need your help!"/>
    <n v="1500"/>
    <n v="2052"/>
    <x v="0"/>
    <s v="US"/>
    <s v="USD"/>
    <n v="1342243143"/>
    <n v="1339651143"/>
    <b v="0"/>
    <n v="38"/>
    <b v="1"/>
    <s v="music/indie rock"/>
    <n v="1.3680000000000001"/>
    <s v="54 USD"/>
    <x v="4"/>
    <s v="indie rock"/>
    <x v="1920"/>
    <x v="1921"/>
  </r>
  <r>
    <n v="1922"/>
    <s v="Low Weather // Debut Album"/>
    <s v="Low Weather's debut album is halfway finished.  With your help and your help alone we can record the rest!"/>
    <n v="2000"/>
    <n v="2311"/>
    <x v="0"/>
    <s v="US"/>
    <s v="USD"/>
    <n v="1386828507"/>
    <n v="1384236507"/>
    <b v="0"/>
    <n v="64"/>
    <b v="1"/>
    <s v="music/indie rock"/>
    <n v="1.1555"/>
    <s v="36 USD"/>
    <x v="4"/>
    <s v="indie rock"/>
    <x v="1921"/>
    <x v="1922"/>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s v="23 USD"/>
    <x v="4"/>
    <s v="indie rock"/>
    <x v="1922"/>
    <x v="1923"/>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s v="104 USD"/>
    <x v="4"/>
    <s v="indie rock"/>
    <x v="1923"/>
    <x v="1924"/>
  </r>
  <r>
    <n v="1925"/>
    <s v="The Freakniks Debut Album: Infinite Love"/>
    <s v="The Freakniks are making their psychedelic freak-folk debut studio album and they need your help."/>
    <n v="1500"/>
    <n v="1655"/>
    <x v="0"/>
    <s v="US"/>
    <s v="USD"/>
    <n v="1381449600"/>
    <n v="1379540288"/>
    <b v="0"/>
    <n v="52"/>
    <b v="1"/>
    <s v="music/indie rock"/>
    <n v="1.1033333333333333"/>
    <s v="32 USD"/>
    <x v="4"/>
    <s v="indie rock"/>
    <x v="1924"/>
    <x v="192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s v="27 USD"/>
    <x v="4"/>
    <s v="indie rock"/>
    <x v="1925"/>
    <x v="1926"/>
  </r>
  <r>
    <n v="1927"/>
    <s v="GBS Detroit Presents Hampshire"/>
    <s v="Hampshire is headed to GBS Detroit."/>
    <n v="600"/>
    <n v="620"/>
    <x v="0"/>
    <s v="US"/>
    <s v="USD"/>
    <n v="1331182740"/>
    <n v="1329856839"/>
    <b v="0"/>
    <n v="11"/>
    <b v="1"/>
    <s v="music/indie rock"/>
    <n v="1.0333333333333334"/>
    <s v="56 USD"/>
    <x v="4"/>
    <s v="indie rock"/>
    <x v="1926"/>
    <x v="1927"/>
  </r>
  <r>
    <n v="1928"/>
    <s v="Jollyheads Circus Debut Album &quot;The Kaleidoscope Dawn&quot;"/>
    <s v="Help us master and release our debut album &quot;The Kaleidoscope Dawn&quot;"/>
    <n v="2550"/>
    <n v="2630"/>
    <x v="0"/>
    <s v="US"/>
    <s v="USD"/>
    <n v="1367940794"/>
    <n v="1365348794"/>
    <b v="0"/>
    <n v="34"/>
    <b v="1"/>
    <s v="music/indie rock"/>
    <n v="1.031372549019608"/>
    <s v="77 USD"/>
    <x v="4"/>
    <s v="indie rock"/>
    <x v="1927"/>
    <x v="1928"/>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s v="43 USD"/>
    <x v="4"/>
    <s v="indie rock"/>
    <x v="1928"/>
    <x v="1929"/>
  </r>
  <r>
    <n v="1930"/>
    <s v="Magnetic Flowers Presents: Old, Cold. Losing It."/>
    <s v="We're nearly done recording, but we're out of money! Help us release the record!!!"/>
    <n v="1000"/>
    <n v="1270"/>
    <x v="0"/>
    <s v="US"/>
    <s v="USD"/>
    <n v="1373203482"/>
    <n v="1368019482"/>
    <b v="0"/>
    <n v="26"/>
    <b v="1"/>
    <s v="music/indie rock"/>
    <n v="1.27"/>
    <s v="49 USD"/>
    <x v="4"/>
    <s v="indie rock"/>
    <x v="1929"/>
    <x v="1930"/>
  </r>
  <r>
    <n v="1931"/>
    <s v="New Lions After Dark EP!"/>
    <s v="We're an indie rock band from Clearwater, FL headed back into the studio to finish our latest EP."/>
    <n v="2000"/>
    <n v="2412.02"/>
    <x v="0"/>
    <s v="US"/>
    <s v="USD"/>
    <n v="1337657400"/>
    <n v="1336512309"/>
    <b v="0"/>
    <n v="50"/>
    <b v="1"/>
    <s v="music/indie rock"/>
    <n v="1.20601"/>
    <s v="48 USD"/>
    <x v="4"/>
    <s v="indie rock"/>
    <x v="1930"/>
    <x v="1931"/>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s v="70 USD"/>
    <x v="4"/>
    <s v="indie rock"/>
    <x v="1931"/>
    <x v="1932"/>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s v="94 USD"/>
    <x v="4"/>
    <s v="indie rock"/>
    <x v="1932"/>
    <x v="193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s v="80 USD"/>
    <x v="4"/>
    <s v="indie rock"/>
    <x v="1933"/>
    <x v="1934"/>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s v="54 USD"/>
    <x v="4"/>
    <s v="indie rock"/>
    <x v="1934"/>
    <x v="1935"/>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s v="60 USD"/>
    <x v="4"/>
    <s v="indie rock"/>
    <x v="1935"/>
    <x v="1936"/>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s v="39 USD"/>
    <x v="4"/>
    <s v="indie rock"/>
    <x v="1936"/>
    <x v="1937"/>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s v="153 USD"/>
    <x v="4"/>
    <s v="indie rock"/>
    <x v="1937"/>
    <x v="1938"/>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s v="115 USD"/>
    <x v="4"/>
    <s v="indie rock"/>
    <x v="1938"/>
    <x v="1939"/>
  </r>
  <r>
    <n v="1940"/>
    <s v="History Grows: New K. Record"/>
    <s v="K. is about *this* close to finishing up our third record, History Grows.  Now we just need to master it and release it!"/>
    <n v="650"/>
    <n v="1111"/>
    <x v="0"/>
    <s v="US"/>
    <s v="USD"/>
    <n v="1308110340"/>
    <n v="1304770233"/>
    <b v="0"/>
    <n v="31"/>
    <b v="1"/>
    <s v="music/indie rock"/>
    <n v="1.7092307692307693"/>
    <s v="36 USD"/>
    <x v="4"/>
    <s v="indie rock"/>
    <x v="1939"/>
    <x v="194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s v="65 USD"/>
    <x v="2"/>
    <s v="hardware"/>
    <x v="1940"/>
    <x v="194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s v="87 USD"/>
    <x v="2"/>
    <s v="hardware"/>
    <x v="1941"/>
    <x v="1942"/>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s v="69 USD"/>
    <x v="2"/>
    <s v="hardware"/>
    <x v="1942"/>
    <x v="1943"/>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s v="176 USD"/>
    <x v="2"/>
    <s v="hardware"/>
    <x v="1943"/>
    <x v="1944"/>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s v="512 EUR"/>
    <x v="2"/>
    <s v="hardware"/>
    <x v="1944"/>
    <x v="1945"/>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s v="160 USD"/>
    <x v="2"/>
    <s v="hardware"/>
    <x v="1945"/>
    <x v="1946"/>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s v="35 USD"/>
    <x v="2"/>
    <s v="hardware"/>
    <x v="1946"/>
    <x v="1947"/>
  </r>
  <r>
    <n v="1948"/>
    <s v="UDOO X86: The Most Powerful Maker Board Ever"/>
    <s v="10 times more powerful than Raspberry Pi 3, x86 64-bit architecture"/>
    <n v="100000"/>
    <n v="800211"/>
    <x v="0"/>
    <s v="US"/>
    <s v="USD"/>
    <n v="1465232520"/>
    <n v="1460557809"/>
    <b v="1"/>
    <n v="4245"/>
    <b v="1"/>
    <s v="technology/hardware"/>
    <n v="8.0021100000000001"/>
    <s v="189 USD"/>
    <x v="2"/>
    <s v="hardware"/>
    <x v="1947"/>
    <x v="1948"/>
  </r>
  <r>
    <n v="1949"/>
    <s v="Shake Your Power"/>
    <s v="#ShakeYourPower brings clean energy to places in the world without electricity through the power of music."/>
    <n v="50000"/>
    <n v="53001.3"/>
    <x v="0"/>
    <s v="GB"/>
    <s v="GBP"/>
    <n v="1404986951"/>
    <n v="1402394951"/>
    <b v="1"/>
    <n v="943"/>
    <b v="1"/>
    <s v="technology/hardware"/>
    <n v="1.0600260000000001"/>
    <s v="56 GBP"/>
    <x v="2"/>
    <s v="hardware"/>
    <x v="1948"/>
    <x v="1949"/>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s v="51 USD"/>
    <x v="2"/>
    <s v="hardware"/>
    <x v="1949"/>
    <x v="195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s v="127 USD"/>
    <x v="2"/>
    <s v="hardware"/>
    <x v="1950"/>
    <x v="1951"/>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s v="102 CAD"/>
    <x v="2"/>
    <s v="hardware"/>
    <x v="1951"/>
    <x v="1952"/>
  </r>
  <r>
    <n v="1953"/>
    <s v="NTH Music Synthesizer"/>
    <s v="The NTH is an open source music synthesizer featuring instant fun, awesome sound, and a hackable design."/>
    <n v="15000"/>
    <n v="33892"/>
    <x v="0"/>
    <s v="US"/>
    <s v="USD"/>
    <n v="1330657200"/>
    <n v="1328158065"/>
    <b v="1"/>
    <n v="147"/>
    <b v="1"/>
    <s v="technology/hardware"/>
    <n v="2.2594666666666665"/>
    <s v="231 USD"/>
    <x v="2"/>
    <s v="hardware"/>
    <x v="1952"/>
    <x v="1953"/>
  </r>
  <r>
    <n v="1954"/>
    <s v="Orison â€“ Rethink the Power of Energy"/>
    <s v="The First Home Battery System You Simply Plug in to Install"/>
    <n v="50000"/>
    <n v="349474"/>
    <x v="0"/>
    <s v="US"/>
    <s v="USD"/>
    <n v="1457758800"/>
    <n v="1453730176"/>
    <b v="1"/>
    <n v="415"/>
    <b v="1"/>
    <s v="technology/hardware"/>
    <n v="6.9894800000000004"/>
    <s v="842 USD"/>
    <x v="2"/>
    <s v="hardware"/>
    <x v="1953"/>
    <x v="1954"/>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s v="577 USD"/>
    <x v="2"/>
    <s v="hardware"/>
    <x v="1954"/>
    <x v="195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s v="483 USD"/>
    <x v="2"/>
    <s v="hardware"/>
    <x v="1955"/>
    <x v="1956"/>
  </r>
  <r>
    <n v="1957"/>
    <s v="freeSoC and freeSoC Mini"/>
    <s v="An open hardware platform for the best microcontroller in the world."/>
    <n v="30000"/>
    <n v="50251.41"/>
    <x v="0"/>
    <s v="US"/>
    <s v="USD"/>
    <n v="1351304513"/>
    <n v="1348712513"/>
    <b v="1"/>
    <n v="660"/>
    <b v="1"/>
    <s v="technology/hardware"/>
    <n v="1.6750470000000002"/>
    <s v="76 USD"/>
    <x v="2"/>
    <s v="hardware"/>
    <x v="1956"/>
    <x v="1957"/>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s v="74 USD"/>
    <x v="2"/>
    <s v="hardware"/>
    <x v="1957"/>
    <x v="1958"/>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s v="37 USD"/>
    <x v="2"/>
    <s v="hardware"/>
    <x v="1958"/>
    <x v="1959"/>
  </r>
  <r>
    <n v="1960"/>
    <s v="TREKKAYAK"/>
    <s v="Trekkayak is an ultralight, durable and inflatable boat to be carried in your backpack to cross a lake or paddle down a river."/>
    <n v="70000"/>
    <n v="82532"/>
    <x v="0"/>
    <s v="SE"/>
    <s v="SEK"/>
    <n v="1419151341"/>
    <n v="1416559341"/>
    <b v="1"/>
    <n v="33"/>
    <b v="1"/>
    <s v="technology/hardware"/>
    <n v="1.1790285714285715"/>
    <s v="2501 SEK"/>
    <x v="2"/>
    <s v="hardware"/>
    <x v="1959"/>
    <x v="196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s v="68 USD"/>
    <x v="2"/>
    <s v="hardware"/>
    <x v="1960"/>
    <x v="1961"/>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s v="63 USD"/>
    <x v="2"/>
    <s v="hardware"/>
    <x v="1961"/>
    <x v="1962"/>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s v="118 GBP"/>
    <x v="2"/>
    <s v="hardware"/>
    <x v="1962"/>
    <x v="196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s v="181 EUR"/>
    <x v="2"/>
    <s v="hardware"/>
    <x v="1963"/>
    <x v="1964"/>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s v="127 USD"/>
    <x v="2"/>
    <s v="hardware"/>
    <x v="1964"/>
    <x v="1965"/>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s v="137 USD"/>
    <x v="2"/>
    <s v="hardware"/>
    <x v="1965"/>
    <x v="1966"/>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s v="183 USD"/>
    <x v="2"/>
    <s v="hardware"/>
    <x v="1966"/>
    <x v="1967"/>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s v="279 USD"/>
    <x v="2"/>
    <s v="hardware"/>
    <x v="1967"/>
    <x v="1968"/>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s v="61 GBP"/>
    <x v="2"/>
    <s v="hardware"/>
    <x v="1968"/>
    <x v="1969"/>
  </r>
  <r>
    <n v="1970"/>
    <s v="APOC: Mini Radiation Detector"/>
    <s v="The APOC is a gamma particle detector that will help you learn about radiation and find radioactive things!"/>
    <n v="5000"/>
    <n v="56590"/>
    <x v="0"/>
    <s v="US"/>
    <s v="USD"/>
    <n v="1366429101"/>
    <n v="1361248701"/>
    <b v="1"/>
    <n v="701"/>
    <b v="1"/>
    <s v="technology/hardware"/>
    <n v="11.318"/>
    <s v="81 USD"/>
    <x v="2"/>
    <s v="hardware"/>
    <x v="1969"/>
    <x v="197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s v="272 USD"/>
    <x v="2"/>
    <s v="hardware"/>
    <x v="1970"/>
    <x v="197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s v="71 USD"/>
    <x v="2"/>
    <s v="hardware"/>
    <x v="1971"/>
    <x v="197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s v="248 USD"/>
    <x v="2"/>
    <s v="hardware"/>
    <x v="1972"/>
    <x v="1973"/>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s v="187 GBP"/>
    <x v="2"/>
    <s v="hardware"/>
    <x v="1973"/>
    <x v="1974"/>
  </r>
  <r>
    <n v="1975"/>
    <s v="Bugle2: A DIY Phono Preamp"/>
    <s v="The Bugle2 is a second generation DIY kit phono preamplifier for vinyl playback."/>
    <n v="16000"/>
    <n v="33393.339999999997"/>
    <x v="0"/>
    <s v="US"/>
    <s v="USD"/>
    <n v="1362938851"/>
    <n v="1360346851"/>
    <b v="1"/>
    <n v="253"/>
    <b v="1"/>
    <s v="technology/hardware"/>
    <n v="2.0870837499999997"/>
    <s v="132 USD"/>
    <x v="2"/>
    <s v="hardware"/>
    <x v="1974"/>
    <x v="1975"/>
  </r>
  <r>
    <n v="1976"/>
    <s v="Pi Lite white - Bright white LED display for Raspberry Pi"/>
    <s v="Can you help us make an ultra bright white one a reality?"/>
    <n v="4000"/>
    <n v="13864"/>
    <x v="0"/>
    <s v="GB"/>
    <s v="GBP"/>
    <n v="1373751325"/>
    <n v="1371159325"/>
    <b v="1"/>
    <n v="473"/>
    <b v="1"/>
    <s v="technology/hardware"/>
    <n v="3.4660000000000002"/>
    <s v="29 GBP"/>
    <x v="2"/>
    <s v="hardware"/>
    <x v="1975"/>
    <x v="1976"/>
  </r>
  <r>
    <n v="1977"/>
    <s v="Ario: Smart Lighting. Better Health."/>
    <s v="Ario learns about you, syncs your body clock, and keeps you healthy through natural lighting patterns."/>
    <n v="50000"/>
    <n v="201165"/>
    <x v="0"/>
    <s v="US"/>
    <s v="USD"/>
    <n v="1450511940"/>
    <n v="1446527540"/>
    <b v="1"/>
    <n v="821"/>
    <b v="1"/>
    <s v="technology/hardware"/>
    <n v="4.0232999999999999"/>
    <s v="245 USD"/>
    <x v="2"/>
    <s v="hardware"/>
    <x v="1976"/>
    <x v="1977"/>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s v="1323 USD"/>
    <x v="2"/>
    <s v="hardware"/>
    <x v="1977"/>
    <x v="1978"/>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s v="283 USD"/>
    <x v="2"/>
    <s v="hardware"/>
    <x v="1978"/>
    <x v="1979"/>
  </r>
  <r>
    <n v="1980"/>
    <s v="YOUMO - Your Smart Modular Power Strip"/>
    <s v="Multi-power charging that is smarter, stylish and designed for you."/>
    <n v="50000"/>
    <n v="177412.01"/>
    <x v="0"/>
    <s v="DE"/>
    <s v="EUR"/>
    <n v="1459684862"/>
    <n v="1456232462"/>
    <b v="1"/>
    <n v="1945"/>
    <b v="1"/>
    <s v="technology/hardware"/>
    <n v="3.5482402000000004"/>
    <s v="91 EUR"/>
    <x v="2"/>
    <s v="hardware"/>
    <x v="1979"/>
    <x v="198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s v="32 CAD"/>
    <x v="8"/>
    <s v="people"/>
    <x v="1980"/>
    <x v="1981"/>
  </r>
  <r>
    <n v="1982"/>
    <s v="Lonely Boy: 55 male models 200s sensual expression"/>
    <s v="Express a very dark place in my childhood. Release my emotions through photography in a form of Art."/>
    <n v="180000"/>
    <n v="0"/>
    <x v="2"/>
    <s v="HK"/>
    <s v="HKD"/>
    <n v="1480863887"/>
    <n v="1478268287"/>
    <b v="0"/>
    <n v="0"/>
    <b v="0"/>
    <s v="photography/people"/>
    <n v="0"/>
    <s v="0 HKD"/>
    <x v="8"/>
    <s v="people"/>
    <x v="1981"/>
    <x v="198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s v="89 USD"/>
    <x v="8"/>
    <s v="people"/>
    <x v="1982"/>
    <x v="1983"/>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s v="453 USD"/>
    <x v="8"/>
    <s v="people"/>
    <x v="1983"/>
    <x v="1984"/>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s v="13 GBP"/>
    <x v="8"/>
    <s v="people"/>
    <x v="1984"/>
    <x v="1985"/>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s v="1 GBP"/>
    <x v="8"/>
    <s v="people"/>
    <x v="1985"/>
    <x v="1986"/>
  </r>
  <r>
    <n v="1987"/>
    <s v="Ethiopia: Beheld"/>
    <s v="A collection of images that depicts the beauty and diversity within Ethiopia"/>
    <n v="5500"/>
    <n v="2336"/>
    <x v="2"/>
    <s v="GB"/>
    <s v="GBP"/>
    <n v="1425223276"/>
    <n v="1422631276"/>
    <b v="0"/>
    <n v="28"/>
    <b v="0"/>
    <s v="photography/people"/>
    <n v="0.42472727272727273"/>
    <s v="83 GBP"/>
    <x v="8"/>
    <s v="people"/>
    <x v="1986"/>
    <x v="1987"/>
  </r>
  <r>
    <n v="1988"/>
    <s v="Phillip Michael Photography"/>
    <s v="Expressing art in an image!"/>
    <n v="6000"/>
    <n v="25"/>
    <x v="2"/>
    <s v="US"/>
    <s v="USD"/>
    <n v="1440094742"/>
    <n v="1437502742"/>
    <b v="0"/>
    <n v="1"/>
    <b v="0"/>
    <s v="photography/people"/>
    <n v="4.1666666666666666E-3"/>
    <s v="25 USD"/>
    <x v="8"/>
    <s v="people"/>
    <x v="1987"/>
    <x v="1988"/>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s v="50 USD"/>
    <x v="8"/>
    <s v="people"/>
    <x v="1988"/>
    <x v="1989"/>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s v="102 USD"/>
    <x v="8"/>
    <s v="people"/>
    <x v="1989"/>
    <x v="1990"/>
  </r>
  <r>
    <n v="1991"/>
    <s v="Portraits of Resilience"/>
    <s v="Taking (and giving) professional portraits of survivors of human trafficking in Myanmar."/>
    <n v="2000"/>
    <n v="140"/>
    <x v="2"/>
    <s v="US"/>
    <s v="USD"/>
    <n v="1435958786"/>
    <n v="1434144386"/>
    <b v="0"/>
    <n v="3"/>
    <b v="0"/>
    <s v="photography/people"/>
    <n v="7.0000000000000007E-2"/>
    <s v="47 USD"/>
    <x v="8"/>
    <s v="people"/>
    <x v="1990"/>
    <x v="1991"/>
  </r>
  <r>
    <n v="1992"/>
    <s v="The Wonderful World of Princes &amp; Princesses"/>
    <s v="A complete revamp of all the Disney Princes &amp; Princesses!"/>
    <n v="1500"/>
    <n v="2"/>
    <x v="2"/>
    <s v="US"/>
    <s v="USD"/>
    <n v="1424229991"/>
    <n v="1421637991"/>
    <b v="0"/>
    <n v="2"/>
    <b v="0"/>
    <s v="photography/people"/>
    <n v="1.3333333333333333E-3"/>
    <s v="1 USD"/>
    <x v="8"/>
    <s v="people"/>
    <x v="1991"/>
    <x v="1992"/>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s v="0 GBP"/>
    <x v="8"/>
    <s v="people"/>
    <x v="1992"/>
    <x v="1993"/>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s v="0 USD"/>
    <x v="8"/>
    <s v="people"/>
    <x v="1993"/>
    <x v="1994"/>
  </r>
  <r>
    <n v="1995"/>
    <s v="The Girl With(out) The Camera"/>
    <s v="I'm looking to pursue my dream of becoming a full time photographer, using my current creative experience as a graphic designer."/>
    <n v="1000"/>
    <n v="78"/>
    <x v="2"/>
    <s v="CA"/>
    <s v="CAD"/>
    <n v="1437082736"/>
    <n v="1435354736"/>
    <b v="0"/>
    <n v="3"/>
    <b v="0"/>
    <s v="photography/people"/>
    <n v="7.8E-2"/>
    <s v="26 CAD"/>
    <x v="8"/>
    <s v="people"/>
    <x v="1994"/>
    <x v="1995"/>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s v="0 USD"/>
    <x v="8"/>
    <s v="people"/>
    <x v="1995"/>
    <x v="1996"/>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s v="0 USD"/>
    <x v="8"/>
    <s v="people"/>
    <x v="1996"/>
    <x v="1997"/>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s v="218 USD"/>
    <x v="8"/>
    <s v="people"/>
    <x v="1997"/>
    <x v="1998"/>
  </r>
  <r>
    <n v="1999"/>
    <s v="Planet Venus"/>
    <s v="This is a portrait photo project aiming to inspire women to explore themselves and live their passion"/>
    <n v="31000"/>
    <n v="236"/>
    <x v="2"/>
    <s v="GB"/>
    <s v="GBP"/>
    <n v="1415882108"/>
    <n v="1413286508"/>
    <b v="0"/>
    <n v="7"/>
    <b v="0"/>
    <s v="photography/people"/>
    <n v="7.6129032258064515E-3"/>
    <s v="34 GBP"/>
    <x v="8"/>
    <s v="people"/>
    <x v="1998"/>
    <x v="1999"/>
  </r>
  <r>
    <n v="2000"/>
    <s v="Jacs+Cam 2016 calendar"/>
    <s v="What do you get when you combine 2 of the hottest alt-models in North America with one Canadian photographer? Make a CALENDAR!!!"/>
    <n v="5000"/>
    <n v="625"/>
    <x v="2"/>
    <s v="CA"/>
    <s v="CAD"/>
    <n v="1452120613"/>
    <n v="1449528613"/>
    <b v="0"/>
    <n v="25"/>
    <b v="0"/>
    <s v="photography/people"/>
    <n v="0.125"/>
    <s v="25 CAD"/>
    <x v="8"/>
    <s v="people"/>
    <x v="1999"/>
    <x v="2000"/>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s v="128 EUR"/>
    <x v="2"/>
    <s v="hardware"/>
    <x v="2000"/>
    <x v="2001"/>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s v="79 USD"/>
    <x v="2"/>
    <s v="hardware"/>
    <x v="2001"/>
    <x v="200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s v="92 USD"/>
    <x v="2"/>
    <s v="hardware"/>
    <x v="2002"/>
    <x v="2003"/>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s v="331 USD"/>
    <x v="2"/>
    <s v="hardware"/>
    <x v="2003"/>
    <x v="2004"/>
  </r>
  <r>
    <n v="2005"/>
    <s v="bassAware Holster"/>
    <s v="The bassAware Holster is a new type of wearable audio technology that uses vibration to create a massive bass experience."/>
    <n v="30000"/>
    <n v="37104.03"/>
    <x v="0"/>
    <s v="US"/>
    <s v="USD"/>
    <n v="1381895940"/>
    <n v="1379532618"/>
    <b v="1"/>
    <n v="191"/>
    <b v="1"/>
    <s v="technology/hardware"/>
    <n v="1.236801"/>
    <s v="194 USD"/>
    <x v="2"/>
    <s v="hardware"/>
    <x v="2004"/>
    <x v="2005"/>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s v="409 USD"/>
    <x v="2"/>
    <s v="hardware"/>
    <x v="2005"/>
    <x v="2006"/>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s v="84 USD"/>
    <x v="2"/>
    <s v="hardware"/>
    <x v="2006"/>
    <x v="200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s v="45 USD"/>
    <x v="2"/>
    <s v="hardware"/>
    <x v="2007"/>
    <x v="2008"/>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s v="383 EUR"/>
    <x v="2"/>
    <s v="hardware"/>
    <x v="2008"/>
    <x v="2009"/>
  </r>
  <r>
    <n v="2010"/>
    <s v="Weighitz: Weigh Smarter"/>
    <s v="Weighitz are miniature smart scales designed to weigh anything in the home."/>
    <n v="30000"/>
    <n v="96015.9"/>
    <x v="0"/>
    <s v="US"/>
    <s v="USD"/>
    <n v="1471564491"/>
    <n v="1468972491"/>
    <b v="1"/>
    <n v="1737"/>
    <b v="1"/>
    <s v="technology/hardware"/>
    <n v="3.2005299999999997"/>
    <s v="55 USD"/>
    <x v="2"/>
    <s v="hardware"/>
    <x v="2009"/>
    <x v="201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s v="422 EUR"/>
    <x v="2"/>
    <s v="hardware"/>
    <x v="2010"/>
    <x v="201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s v="64 USD"/>
    <x v="2"/>
    <s v="hardware"/>
    <x v="2011"/>
    <x v="2012"/>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s v="174 USD"/>
    <x v="2"/>
    <s v="hardware"/>
    <x v="2012"/>
    <x v="2013"/>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s v="89 USD"/>
    <x v="2"/>
    <s v="hardware"/>
    <x v="2013"/>
    <x v="2014"/>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s v="50 USD"/>
    <x v="2"/>
    <s v="hardware"/>
    <x v="2014"/>
    <x v="2015"/>
  </r>
  <r>
    <n v="2016"/>
    <s v="Hydra: a triple-output power supply for electronics projects"/>
    <s v="A smart, compact power supply designed to power anything, anywhere"/>
    <n v="10000"/>
    <n v="92154.22"/>
    <x v="0"/>
    <s v="US"/>
    <s v="USD"/>
    <n v="1362863299"/>
    <n v="1360271299"/>
    <b v="1"/>
    <n v="479"/>
    <b v="1"/>
    <s v="technology/hardware"/>
    <n v="9.2154220000000002"/>
    <s v="192 USD"/>
    <x v="2"/>
    <s v="hardware"/>
    <x v="2015"/>
    <x v="2016"/>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s v="73 USD"/>
    <x v="2"/>
    <s v="hardware"/>
    <x v="2016"/>
    <x v="2017"/>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s v="148 EUR"/>
    <x v="2"/>
    <s v="hardware"/>
    <x v="2017"/>
    <x v="2018"/>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s v="109 USD"/>
    <x v="2"/>
    <s v="hardware"/>
    <x v="2018"/>
    <x v="2019"/>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s v="24 USD"/>
    <x v="2"/>
    <s v="hardware"/>
    <x v="2019"/>
    <x v="202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s v="148 USD"/>
    <x v="2"/>
    <s v="hardware"/>
    <x v="2020"/>
    <x v="2021"/>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s v="385 USD"/>
    <x v="2"/>
    <s v="hardware"/>
    <x v="2021"/>
    <x v="202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s v="457 USD"/>
    <x v="2"/>
    <s v="hardware"/>
    <x v="2022"/>
    <x v="202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s v="223 USD"/>
    <x v="2"/>
    <s v="hardware"/>
    <x v="2023"/>
    <x v="202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s v="221 EUR"/>
    <x v="2"/>
    <s v="hardware"/>
    <x v="2024"/>
    <x v="2025"/>
  </r>
  <r>
    <n v="2026"/>
    <s v="MIDI Sprout - Biodata Sonification Device"/>
    <s v="MIDI Sprout enables plants to play synthesizers in real time."/>
    <n v="25000"/>
    <n v="33370.769999999997"/>
    <x v="0"/>
    <s v="US"/>
    <s v="USD"/>
    <n v="1398052740"/>
    <n v="1394127585"/>
    <b v="1"/>
    <n v="454"/>
    <b v="1"/>
    <s v="technology/hardware"/>
    <n v="1.3348307999999998"/>
    <s v="74 USD"/>
    <x v="2"/>
    <s v="hardware"/>
    <x v="2025"/>
    <x v="2026"/>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s v="223 USD"/>
    <x v="2"/>
    <s v="hardware"/>
    <x v="2026"/>
    <x v="2027"/>
  </r>
  <r>
    <n v="2028"/>
    <s v="Building the Open Source Bussard Fusion Reactor "/>
    <s v="Building an open source Bussard fusion reactor, aka the Polywell."/>
    <n v="3000"/>
    <n v="3785"/>
    <x v="0"/>
    <s v="US"/>
    <s v="USD"/>
    <n v="1268690100"/>
    <n v="1265493806"/>
    <b v="1"/>
    <n v="79"/>
    <b v="1"/>
    <s v="technology/hardware"/>
    <n v="1.2616666666666667"/>
    <s v="48 USD"/>
    <x v="2"/>
    <s v="hardware"/>
    <x v="2027"/>
    <x v="2028"/>
  </r>
  <r>
    <n v="2029"/>
    <s v="Lumin8 Pro"/>
    <s v="Lumin8 Pro is a fun and easy to use light controller that makes light dance to your favorite music."/>
    <n v="2500"/>
    <n v="9030"/>
    <x v="0"/>
    <s v="US"/>
    <s v="USD"/>
    <n v="1409099481"/>
    <n v="1406507481"/>
    <b v="1"/>
    <n v="94"/>
    <b v="1"/>
    <s v="technology/hardware"/>
    <n v="3.6120000000000001"/>
    <s v="96 USD"/>
    <x v="2"/>
    <s v="hardware"/>
    <x v="2028"/>
    <x v="2029"/>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s v="119 GBP"/>
    <x v="2"/>
    <s v="hardware"/>
    <x v="2029"/>
    <x v="2030"/>
  </r>
  <r>
    <n v="2031"/>
    <s v="Linkio: the $100 Smart Home Devices Solution"/>
    <s v="With Linkio you can use your smartphone to control every electronic you own- for only $100!"/>
    <n v="50000"/>
    <n v="60175"/>
    <x v="0"/>
    <s v="NL"/>
    <s v="EUR"/>
    <n v="1420765200"/>
    <n v="1417506853"/>
    <b v="1"/>
    <n v="508"/>
    <b v="1"/>
    <s v="technology/hardware"/>
    <n v="1.2035"/>
    <s v="118 EUR"/>
    <x v="2"/>
    <s v="hardware"/>
    <x v="2030"/>
    <x v="2031"/>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s v="143 USD"/>
    <x v="2"/>
    <s v="hardware"/>
    <x v="2031"/>
    <x v="203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s v="283 USD"/>
    <x v="2"/>
    <s v="hardware"/>
    <x v="2032"/>
    <x v="203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s v="594 USD"/>
    <x v="2"/>
    <s v="hardware"/>
    <x v="2033"/>
    <x v="2034"/>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s v="262 USD"/>
    <x v="2"/>
    <s v="hardware"/>
    <x v="2034"/>
    <x v="2035"/>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s v="47 USD"/>
    <x v="2"/>
    <s v="hardware"/>
    <x v="2035"/>
    <x v="2036"/>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s v="70 USD"/>
    <x v="2"/>
    <s v="hardware"/>
    <x v="2036"/>
    <x v="2037"/>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s v="165 GBP"/>
    <x v="2"/>
    <s v="hardware"/>
    <x v="2037"/>
    <x v="2038"/>
  </r>
  <r>
    <n v="2039"/>
    <s v="ODIN2: Smart Projector for movies, video calls, and apps"/>
    <s v="Open up your digital worlds with the most sophisticated, intuitive android smart projector."/>
    <n v="125000"/>
    <n v="170271"/>
    <x v="0"/>
    <s v="US"/>
    <s v="USD"/>
    <n v="1480568340"/>
    <n v="1477996325"/>
    <b v="1"/>
    <n v="379"/>
    <b v="1"/>
    <s v="technology/hardware"/>
    <n v="1.362168"/>
    <s v="449 USD"/>
    <x v="2"/>
    <s v="hardware"/>
    <x v="2038"/>
    <x v="2039"/>
  </r>
  <r>
    <n v="2040"/>
    <s v="Programmable Capacitor"/>
    <s v="4.29 Billion+ Capacitor Combinations._x000a_No Coding Required."/>
    <n v="3000"/>
    <n v="7445.14"/>
    <x v="0"/>
    <s v="US"/>
    <s v="USD"/>
    <n v="1384557303"/>
    <n v="1383257703"/>
    <b v="1"/>
    <n v="271"/>
    <b v="1"/>
    <s v="technology/hardware"/>
    <n v="2.4817133333333334"/>
    <s v="27 USD"/>
    <x v="2"/>
    <s v="hardware"/>
    <x v="2039"/>
    <x v="204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s v="144 USD"/>
    <x v="2"/>
    <s v="hardware"/>
    <x v="2040"/>
    <x v="204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s v="88 USD"/>
    <x v="2"/>
    <s v="hardware"/>
    <x v="2041"/>
    <x v="2042"/>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s v="36 USD"/>
    <x v="2"/>
    <s v="hardware"/>
    <x v="2042"/>
    <x v="2043"/>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s v="90 USD"/>
    <x v="2"/>
    <s v="hardware"/>
    <x v="2043"/>
    <x v="204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s v="153 USD"/>
    <x v="2"/>
    <s v="hardware"/>
    <x v="2044"/>
    <x v="204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s v="56 USD"/>
    <x v="2"/>
    <s v="hardware"/>
    <x v="2045"/>
    <x v="2046"/>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s v="228 AUD"/>
    <x v="2"/>
    <s v="hardware"/>
    <x v="2046"/>
    <x v="204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s v="92 USD"/>
    <x v="2"/>
    <s v="hardware"/>
    <x v="2047"/>
    <x v="2048"/>
  </r>
  <r>
    <n v="2049"/>
    <s v="LOCK8 - the World's First Smart Bike Lock"/>
    <s v="Keyless. Alarm secured. GPS tracking."/>
    <n v="50000"/>
    <n v="60095.35"/>
    <x v="0"/>
    <s v="GB"/>
    <s v="GBP"/>
    <n v="1386025140"/>
    <n v="1382963963"/>
    <b v="0"/>
    <n v="742"/>
    <b v="1"/>
    <s v="technology/hardware"/>
    <n v="1.2019070000000001"/>
    <s v="81 GBP"/>
    <x v="2"/>
    <s v="hardware"/>
    <x v="2048"/>
    <x v="204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s v="278 USD"/>
    <x v="2"/>
    <s v="hardware"/>
    <x v="2049"/>
    <x v="205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s v="43 USD"/>
    <x v="2"/>
    <s v="hardware"/>
    <x v="2050"/>
    <x v="2051"/>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s v="326 USD"/>
    <x v="2"/>
    <s v="hardware"/>
    <x v="2051"/>
    <x v="205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s v="42 USD"/>
    <x v="2"/>
    <s v="hardware"/>
    <x v="2052"/>
    <x v="2053"/>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s v="64 GBP"/>
    <x v="2"/>
    <s v="hardware"/>
    <x v="2053"/>
    <x v="2054"/>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s v="99 USD"/>
    <x v="2"/>
    <s v="hardware"/>
    <x v="2054"/>
    <x v="2055"/>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s v="138 USD"/>
    <x v="2"/>
    <s v="hardware"/>
    <x v="2055"/>
    <x v="2056"/>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s v="46 GBP"/>
    <x v="2"/>
    <s v="hardware"/>
    <x v="2056"/>
    <x v="2057"/>
  </r>
  <r>
    <n v="2058"/>
    <s v="Raspberry Pi Debug Clip"/>
    <s v="Making using the serial terminal on the Raspberry Pi as easy as Pi!"/>
    <n v="2560"/>
    <n v="4308"/>
    <x v="0"/>
    <s v="GB"/>
    <s v="GBP"/>
    <n v="1425326400"/>
    <n v="1421916830"/>
    <b v="0"/>
    <n v="410"/>
    <b v="1"/>
    <s v="technology/hardware"/>
    <n v="1.6828125"/>
    <s v="11 GBP"/>
    <x v="2"/>
    <s v="hardware"/>
    <x v="2057"/>
    <x v="2058"/>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s v="115 USD"/>
    <x v="2"/>
    <s v="hardware"/>
    <x v="2058"/>
    <x v="2059"/>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s v="36 USD"/>
    <x v="2"/>
    <s v="hardware"/>
    <x v="2059"/>
    <x v="206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s v="154 USD"/>
    <x v="2"/>
    <s v="hardware"/>
    <x v="2060"/>
    <x v="2061"/>
  </r>
  <r>
    <n v="2062"/>
    <s v="Rho Board"/>
    <s v="4K HEVC Android TV Media Player with optional DIY electronics, ideal for app development, home control, software developement, learning"/>
    <n v="100000"/>
    <n v="114977"/>
    <x v="0"/>
    <s v="DK"/>
    <s v="DKK"/>
    <n v="1458807098"/>
    <n v="1456218698"/>
    <b v="0"/>
    <n v="203"/>
    <b v="1"/>
    <s v="technology/hardware"/>
    <n v="1.14977"/>
    <s v="566 DKK"/>
    <x v="2"/>
    <s v="hardware"/>
    <x v="2061"/>
    <x v="2062"/>
  </r>
  <r>
    <n v="2063"/>
    <s v="Up to 4 axis Beaglebone black based CNC control"/>
    <s v="Build a professional grade Linux CNC control with Beaglebone black and our CNC cape."/>
    <n v="4000"/>
    <n v="5922"/>
    <x v="0"/>
    <s v="DE"/>
    <s v="EUR"/>
    <n v="1463333701"/>
    <n v="1460482501"/>
    <b v="0"/>
    <n v="49"/>
    <b v="1"/>
    <s v="technology/hardware"/>
    <n v="1.4804999999999999"/>
    <s v="121 EUR"/>
    <x v="2"/>
    <s v="hardware"/>
    <x v="2062"/>
    <x v="2063"/>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s v="86 USD"/>
    <x v="2"/>
    <s v="hardware"/>
    <x v="2063"/>
    <x v="206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s v="51 GBP"/>
    <x v="2"/>
    <s v="hardware"/>
    <x v="2064"/>
    <x v="2065"/>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s v="67 USD"/>
    <x v="2"/>
    <s v="hardware"/>
    <x v="2065"/>
    <x v="2066"/>
  </r>
  <r>
    <n v="2067"/>
    <s v="Luminite (LED lighting)"/>
    <s v="The next generation of premium quality LED lighting. Extreme power efficiency in a small package."/>
    <n v="495"/>
    <n v="628"/>
    <x v="0"/>
    <s v="GB"/>
    <s v="GBP"/>
    <n v="1432499376"/>
    <n v="1429648176"/>
    <b v="0"/>
    <n v="10"/>
    <b v="1"/>
    <s v="technology/hardware"/>
    <n v="1.2686868686868686"/>
    <s v="63 GBP"/>
    <x v="2"/>
    <s v="hardware"/>
    <x v="2066"/>
    <x v="2067"/>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s v="346 USD"/>
    <x v="2"/>
    <s v="hardware"/>
    <x v="2067"/>
    <x v="206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s v="244 USD"/>
    <x v="2"/>
    <s v="hardware"/>
    <x v="2068"/>
    <x v="2069"/>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s v="259 EUR"/>
    <x v="2"/>
    <s v="hardware"/>
    <x v="2069"/>
    <x v="207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s v="202 USD"/>
    <x v="2"/>
    <s v="hardware"/>
    <x v="2070"/>
    <x v="2071"/>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s v="226 USD"/>
    <x v="2"/>
    <s v="hardware"/>
    <x v="2071"/>
    <x v="207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s v="325 USD"/>
    <x v="2"/>
    <s v="hardware"/>
    <x v="2072"/>
    <x v="2073"/>
  </r>
  <r>
    <n v="2074"/>
    <s v="Advanced Simulation Products - PC Gaming Controllers"/>
    <s v="Creating PC gaming controllers to bring your gaming experience to a new level."/>
    <n v="600"/>
    <n v="615"/>
    <x v="0"/>
    <s v="US"/>
    <s v="USD"/>
    <n v="1462564182"/>
    <n v="1459972182"/>
    <b v="0"/>
    <n v="3"/>
    <b v="1"/>
    <s v="technology/hardware"/>
    <n v="1.0249999999999999"/>
    <s v="205 USD"/>
    <x v="2"/>
    <s v="hardware"/>
    <x v="2073"/>
    <x v="2074"/>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s v="20 USD"/>
    <x v="2"/>
    <s v="hardware"/>
    <x v="2074"/>
    <x v="2075"/>
  </r>
  <r>
    <n v="2076"/>
    <s v="Earin - The Worlds Smallest Wireless Earbuds"/>
    <s v="Wireless earbuds filled with sound, yet so small they are almost invisible!"/>
    <n v="179000"/>
    <n v="972594.99"/>
    <x v="0"/>
    <s v="GB"/>
    <s v="GBP"/>
    <n v="1406149689"/>
    <n v="1402693689"/>
    <b v="0"/>
    <n v="8359"/>
    <b v="1"/>
    <s v="technology/hardware"/>
    <n v="5.4334915642458101"/>
    <s v="116 GBP"/>
    <x v="2"/>
    <s v="hardware"/>
    <x v="2075"/>
    <x v="2076"/>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s v="307 USD"/>
    <x v="2"/>
    <s v="hardware"/>
    <x v="2076"/>
    <x v="2077"/>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s v="547 EUR"/>
    <x v="2"/>
    <s v="hardware"/>
    <x v="2077"/>
    <x v="2078"/>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s v="47 GBP"/>
    <x v="2"/>
    <s v="hardware"/>
    <x v="2078"/>
    <x v="2079"/>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s v="102 USD"/>
    <x v="2"/>
    <s v="hardware"/>
    <x v="2079"/>
    <x v="208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s v="73 USD"/>
    <x v="4"/>
    <s v="indie rock"/>
    <x v="2080"/>
    <x v="2081"/>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s v="44 USD"/>
    <x v="4"/>
    <s v="indie rock"/>
    <x v="2081"/>
    <x v="2082"/>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s v="34 USD"/>
    <x v="4"/>
    <s v="indie rock"/>
    <x v="2082"/>
    <x v="2083"/>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s v="71 USD"/>
    <x v="4"/>
    <s v="indie rock"/>
    <x v="2083"/>
    <x v="2084"/>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s v="89 USD"/>
    <x v="4"/>
    <s v="indie rock"/>
    <x v="2084"/>
    <x v="2085"/>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s v="115 USD"/>
    <x v="4"/>
    <s v="indie rock"/>
    <x v="2085"/>
    <x v="208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s v="62 USD"/>
    <x v="4"/>
    <s v="indie rock"/>
    <x v="2086"/>
    <x v="2087"/>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s v="46 USD"/>
    <x v="4"/>
    <s v="indie rock"/>
    <x v="2087"/>
    <x v="2088"/>
  </r>
  <r>
    <n v="2089"/>
    <s v="Little Moses EP"/>
    <s v="Little Moses is trying to record their first EP, and we can't do it without your help!"/>
    <n v="2500"/>
    <n v="3010.01"/>
    <x v="0"/>
    <s v="US"/>
    <s v="USD"/>
    <n v="1375408194"/>
    <n v="1372384194"/>
    <b v="0"/>
    <n v="62"/>
    <b v="1"/>
    <s v="music/indie rock"/>
    <n v="1.2040040000000001"/>
    <s v="49 USD"/>
    <x v="4"/>
    <s v="indie rock"/>
    <x v="2088"/>
    <x v="2089"/>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s v="58 USD"/>
    <x v="4"/>
    <s v="indie rock"/>
    <x v="2089"/>
    <x v="209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s v="88 USD"/>
    <x v="4"/>
    <s v="indie rock"/>
    <x v="2090"/>
    <x v="209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s v="110 USD"/>
    <x v="4"/>
    <s v="indie rock"/>
    <x v="2091"/>
    <x v="209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s v="67 USD"/>
    <x v="4"/>
    <s v="indie rock"/>
    <x v="2092"/>
    <x v="2093"/>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s v="59 USD"/>
    <x v="4"/>
    <s v="indie rock"/>
    <x v="2093"/>
    <x v="2094"/>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s v="114 USD"/>
    <x v="4"/>
    <s v="indie rock"/>
    <x v="2094"/>
    <x v="2095"/>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s v="44 USD"/>
    <x v="4"/>
    <s v="indie rock"/>
    <x v="2095"/>
    <x v="2096"/>
  </r>
  <r>
    <n v="2097"/>
    <s v="Caverns of Sonora"/>
    <s v="Engine is ready to record our sophomore release. The songs are written, the musicians are ready. Help us bring this into existence!"/>
    <n v="3000"/>
    <n v="3000"/>
    <x v="0"/>
    <s v="US"/>
    <s v="USD"/>
    <n v="1322751735"/>
    <n v="1317564135"/>
    <b v="0"/>
    <n v="38"/>
    <b v="1"/>
    <s v="music/indie rock"/>
    <n v="1"/>
    <s v="79 USD"/>
    <x v="4"/>
    <s v="indie rock"/>
    <x v="2096"/>
    <x v="2097"/>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s v="188 USD"/>
    <x v="4"/>
    <s v="indie rock"/>
    <x v="2097"/>
    <x v="2098"/>
  </r>
  <r>
    <n v="2099"/>
    <s v="Roosevelt Died."/>
    <s v="Our tour van died, we need help!"/>
    <n v="3000"/>
    <n v="3971"/>
    <x v="0"/>
    <s v="US"/>
    <s v="USD"/>
    <n v="1435808400"/>
    <n v="1434650084"/>
    <b v="0"/>
    <n v="63"/>
    <b v="1"/>
    <s v="music/indie rock"/>
    <n v="1.3236666666666668"/>
    <s v="63 USD"/>
    <x v="4"/>
    <s v="indie rock"/>
    <x v="2098"/>
    <x v="2099"/>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s v="30 USD"/>
    <x v="4"/>
    <s v="indie rock"/>
    <x v="2099"/>
    <x v="21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s v="51 USD"/>
    <x v="4"/>
    <s v="indie rock"/>
    <x v="2100"/>
    <x v="2101"/>
  </r>
  <r>
    <n v="2102"/>
    <s v="The Guru releases &quot;Native Sun&quot;"/>
    <s v="The Guru is basement parties, lake swimming, a smile shared between reunited friends, and the doe-eyed innocence of youth."/>
    <n v="1000"/>
    <n v="1360"/>
    <x v="0"/>
    <s v="US"/>
    <s v="USD"/>
    <n v="1304628648"/>
    <n v="1302036648"/>
    <b v="0"/>
    <n v="38"/>
    <b v="1"/>
    <s v="music/indie rock"/>
    <n v="1.36"/>
    <s v="36 USD"/>
    <x v="4"/>
    <s v="indie rock"/>
    <x v="2101"/>
    <x v="2102"/>
  </r>
  <r>
    <n v="2103"/>
    <s v="Matthew Moon's New Album"/>
    <s v="Indie rocker, Matthew Moon, has something to share with you..."/>
    <n v="7777"/>
    <n v="11364"/>
    <x v="0"/>
    <s v="US"/>
    <s v="USD"/>
    <n v="1352488027"/>
    <n v="1349892427"/>
    <b v="0"/>
    <n v="115"/>
    <b v="1"/>
    <s v="music/indie rock"/>
    <n v="1.4612318374694613"/>
    <s v="99 USD"/>
    <x v="4"/>
    <s v="indie rock"/>
    <x v="2102"/>
    <x v="2103"/>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s v="28 USD"/>
    <x v="4"/>
    <s v="indie rock"/>
    <x v="2103"/>
    <x v="2104"/>
  </r>
  <r>
    <n v="2105"/>
    <s v="Layla The Wolf Debut E.P. &quot;Sugar&quot;"/>
    <s v="Help Layla the Wolf fund the printing and releasing of our first E.P. Release called &quot;Sugar&quot;."/>
    <n v="2000"/>
    <n v="5080"/>
    <x v="0"/>
    <s v="US"/>
    <s v="USD"/>
    <n v="1416542400"/>
    <n v="1415472953"/>
    <b v="0"/>
    <n v="99"/>
    <b v="1"/>
    <s v="music/indie rock"/>
    <n v="2.54"/>
    <s v="51 USD"/>
    <x v="4"/>
    <s v="indie rock"/>
    <x v="2104"/>
    <x v="2105"/>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s v="54 USD"/>
    <x v="4"/>
    <s v="indie rock"/>
    <x v="2105"/>
    <x v="2106"/>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s v="37 USD"/>
    <x v="4"/>
    <s v="indie rock"/>
    <x v="2106"/>
    <x v="2107"/>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s v="90 USD"/>
    <x v="4"/>
    <s v="indie rock"/>
    <x v="2107"/>
    <x v="2108"/>
  </r>
  <r>
    <n v="2109"/>
    <s v="Skyline Sounds - First Studio Album (and Merch!)"/>
    <s v="We are ready to make our first full-length album, and with your help, we can make it happen!"/>
    <n v="4000"/>
    <n v="4261"/>
    <x v="0"/>
    <s v="US"/>
    <s v="USD"/>
    <n v="1436115617"/>
    <n v="1433523617"/>
    <b v="0"/>
    <n v="40"/>
    <b v="1"/>
    <s v="music/indie rock"/>
    <n v="1.06525"/>
    <s v="107 USD"/>
    <x v="4"/>
    <s v="indie rock"/>
    <x v="2108"/>
    <x v="2109"/>
  </r>
  <r>
    <n v="2110"/>
    <s v="&quot;Vision&quot; - New Album - Brent Brown"/>
    <s v="Brent Brown's breakout new album! Requires help from the record label... You!"/>
    <n v="2000"/>
    <n v="2007"/>
    <x v="0"/>
    <s v="US"/>
    <s v="USD"/>
    <n v="1401253140"/>
    <n v="1398873969"/>
    <b v="0"/>
    <n v="38"/>
    <b v="1"/>
    <s v="music/indie rock"/>
    <n v="1.0035000000000001"/>
    <s v="53 USD"/>
    <x v="4"/>
    <s v="indie rock"/>
    <x v="2109"/>
    <x v="211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s v="55 USD"/>
    <x v="4"/>
    <s v="indie rock"/>
    <x v="2110"/>
    <x v="2111"/>
  </r>
  <r>
    <n v="2112"/>
    <s v="BBB Kickstarter Two"/>
    <s v="BBB is going back into the studio to record and release &quot;Felix From Canada&quot; by popular demand.  We need your help!"/>
    <n v="300"/>
    <n v="300"/>
    <x v="0"/>
    <s v="US"/>
    <s v="USD"/>
    <n v="1366064193"/>
    <n v="1364854593"/>
    <b v="0"/>
    <n v="11"/>
    <b v="1"/>
    <s v="music/indie rock"/>
    <n v="1"/>
    <s v="27 USD"/>
    <x v="4"/>
    <s v="indie rock"/>
    <x v="2111"/>
    <x v="2112"/>
  </r>
  <r>
    <n v="2113"/>
    <s v="Summer Underground // Honeycomb LP"/>
    <s v="Help us fund our second full-length album Honeycomb!"/>
    <n v="7000"/>
    <n v="7340"/>
    <x v="0"/>
    <s v="US"/>
    <s v="USD"/>
    <n v="1411505176"/>
    <n v="1408481176"/>
    <b v="0"/>
    <n v="107"/>
    <b v="1"/>
    <s v="music/indie rock"/>
    <n v="1.0485714285714285"/>
    <s v="69 USD"/>
    <x v="4"/>
    <s v="indie rock"/>
    <x v="2112"/>
    <x v="211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s v="36 USD"/>
    <x v="4"/>
    <s v="indie rock"/>
    <x v="2113"/>
    <x v="2114"/>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s v="94 USD"/>
    <x v="4"/>
    <s v="indie rock"/>
    <x v="2114"/>
    <x v="2115"/>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s v="526 USD"/>
    <x v="4"/>
    <s v="indie rock"/>
    <x v="2115"/>
    <x v="2116"/>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s v="51 USD"/>
    <x v="4"/>
    <s v="indie rock"/>
    <x v="2116"/>
    <x v="2117"/>
  </r>
  <r>
    <n v="2118"/>
    <s v="PORCHES. vs. THE U.S.A."/>
    <s v="PORCHES.  and Documentarians tour from New York to San Francisco and back."/>
    <n v="1000"/>
    <n v="1346.11"/>
    <x v="0"/>
    <s v="US"/>
    <s v="USD"/>
    <n v="1311538136"/>
    <n v="1308946136"/>
    <b v="0"/>
    <n v="17"/>
    <b v="1"/>
    <s v="music/indie rock"/>
    <n v="1.3461099999999999"/>
    <s v="79 USD"/>
    <x v="4"/>
    <s v="indie rock"/>
    <x v="2117"/>
    <x v="2118"/>
  </r>
  <r>
    <n v="2119"/>
    <s v="Big Long Now's Debut Album"/>
    <s v="big long now is recording our debut album and we are looking for help mastering and pressing it to vinyl"/>
    <n v="2000"/>
    <n v="2015"/>
    <x v="0"/>
    <s v="US"/>
    <s v="USD"/>
    <n v="1345086445"/>
    <n v="1342494445"/>
    <b v="0"/>
    <n v="22"/>
    <b v="1"/>
    <s v="music/indie rock"/>
    <n v="1.0075000000000001"/>
    <s v="92 USD"/>
    <x v="4"/>
    <s v="indie rock"/>
    <x v="2118"/>
    <x v="2119"/>
  </r>
  <r>
    <n v="2120"/>
    <s v="Hearty Har Full Length Album"/>
    <s v="&lt;3_x000a_Coming in from outer space. Help Hearty Har record their 1st album!!"/>
    <n v="8000"/>
    <n v="8070.43"/>
    <x v="0"/>
    <s v="US"/>
    <s v="USD"/>
    <n v="1388617736"/>
    <n v="1384384136"/>
    <b v="0"/>
    <n v="69"/>
    <b v="1"/>
    <s v="music/indie rock"/>
    <n v="1.00880375"/>
    <s v="117 USD"/>
    <x v="4"/>
    <s v="indie rock"/>
    <x v="2119"/>
    <x v="2120"/>
  </r>
  <r>
    <n v="2121"/>
    <s v="Legend of Decay"/>
    <s v="Join us on an epic journey to discover a millennia old secret which will change the world forever."/>
    <n v="50000"/>
    <n v="284"/>
    <x v="2"/>
    <s v="CH"/>
    <s v="CHF"/>
    <n v="1484156948"/>
    <n v="1481564948"/>
    <b v="0"/>
    <n v="10"/>
    <b v="0"/>
    <s v="games/video games"/>
    <n v="5.6800000000000002E-3"/>
    <s v="28 CHF"/>
    <x v="6"/>
    <s v="video games"/>
    <x v="2120"/>
    <x v="2121"/>
  </r>
  <r>
    <n v="2122"/>
    <s v="CapitÃ¡n Kalani y el sindicato robÃ³tico"/>
    <s v="Captain Kalani it's a retro game full of nostalgia for the old gamers but interesting for the new ones"/>
    <n v="80000"/>
    <n v="310"/>
    <x v="2"/>
    <s v="MX"/>
    <s v="MXN"/>
    <n v="1483773169"/>
    <n v="1481181169"/>
    <b v="0"/>
    <n v="3"/>
    <b v="0"/>
    <s v="games/video games"/>
    <n v="3.875E-3"/>
    <s v="103 MXN"/>
    <x v="6"/>
    <s v="video games"/>
    <x v="2121"/>
    <x v="212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s v="10 USD"/>
    <x v="6"/>
    <s v="video games"/>
    <x v="2122"/>
    <x v="2123"/>
  </r>
  <r>
    <n v="2124"/>
    <s v="AZAMAR"/>
    <s v="AZAMAR is a Role Playing Game world involving fantasy and high magic, based on the popular OpenD6 OGL using the Cinema6 RPG Framework."/>
    <n v="1100"/>
    <n v="115"/>
    <x v="2"/>
    <s v="US"/>
    <s v="USD"/>
    <n v="1291093200"/>
    <n v="1286930435"/>
    <b v="0"/>
    <n v="5"/>
    <b v="0"/>
    <s v="games/video games"/>
    <n v="0.10454545454545454"/>
    <s v="23 USD"/>
    <x v="6"/>
    <s v="video games"/>
    <x v="2123"/>
    <x v="2124"/>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s v="32 USD"/>
    <x v="6"/>
    <s v="video games"/>
    <x v="2124"/>
    <x v="2125"/>
  </r>
  <r>
    <n v="2126"/>
    <s v="DodgeBall Blitz"/>
    <s v="Lead your team to victory in this fast-paced, action, sports game! Use Power-ups and avoid attacks as you fight for victory!"/>
    <n v="20000"/>
    <n v="10"/>
    <x v="2"/>
    <s v="US"/>
    <s v="USD"/>
    <n v="1418080887"/>
    <n v="1415488887"/>
    <b v="0"/>
    <n v="2"/>
    <b v="0"/>
    <s v="games/video games"/>
    <n v="5.0000000000000001E-4"/>
    <s v="5 USD"/>
    <x v="6"/>
    <s v="video games"/>
    <x v="2125"/>
    <x v="2126"/>
  </r>
  <r>
    <n v="2127"/>
    <s v="Three Monkeys - Part 1: Into the Abyss"/>
    <s v="Three Monkeys is an audio adventure game for PC."/>
    <n v="28000"/>
    <n v="8076"/>
    <x v="2"/>
    <s v="GB"/>
    <s v="GBP"/>
    <n v="1426158463"/>
    <n v="1423570063"/>
    <b v="0"/>
    <n v="236"/>
    <b v="0"/>
    <s v="games/video games"/>
    <n v="0.28842857142857142"/>
    <s v="34 GBP"/>
    <x v="6"/>
    <s v="video games"/>
    <x v="2126"/>
    <x v="2127"/>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s v="25 CAD"/>
    <x v="6"/>
    <s v="video games"/>
    <x v="2127"/>
    <x v="2128"/>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s v="20 USD"/>
    <x v="6"/>
    <s v="video games"/>
    <x v="2128"/>
    <x v="2129"/>
  </r>
  <r>
    <n v="2130"/>
    <s v="Wondrous Adventures: A Kid's Game"/>
    <s v="You are the hero tasked to save your home from the villainous Sanword."/>
    <n v="42000"/>
    <n v="85"/>
    <x v="2"/>
    <s v="US"/>
    <s v="USD"/>
    <n v="1408154663"/>
    <n v="1405130663"/>
    <b v="0"/>
    <n v="4"/>
    <b v="0"/>
    <s v="games/video games"/>
    <n v="2.0238095238095236E-3"/>
    <s v="21 USD"/>
    <x v="6"/>
    <s v="video games"/>
    <x v="2129"/>
    <x v="2130"/>
  </r>
  <r>
    <n v="2131"/>
    <s v="Scout's Honor"/>
    <s v="From frightened girl to empowered woman, Scout's Honor is a tale about facing your fears and overcoming odds."/>
    <n v="500"/>
    <n v="25"/>
    <x v="2"/>
    <s v="US"/>
    <s v="USD"/>
    <n v="1436677091"/>
    <n v="1434085091"/>
    <b v="0"/>
    <n v="3"/>
    <b v="0"/>
    <s v="games/video games"/>
    <n v="0.05"/>
    <s v="8 USD"/>
    <x v="6"/>
    <s v="video games"/>
    <x v="2130"/>
    <x v="213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s v="21 USD"/>
    <x v="6"/>
    <s v="video games"/>
    <x v="2131"/>
    <x v="2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s v="5 USD"/>
    <x v="6"/>
    <s v="video games"/>
    <x v="2132"/>
    <x v="2133"/>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s v="35 USD"/>
    <x v="6"/>
    <s v="video games"/>
    <x v="2133"/>
    <x v="2134"/>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s v="22 USD"/>
    <x v="6"/>
    <s v="video games"/>
    <x v="2134"/>
    <x v="2135"/>
  </r>
  <r>
    <n v="2136"/>
    <s v="Dark Paradise"/>
    <s v="A dark and twisted game with physiological madness and corruption as a man becomes the ultimate bio weapon."/>
    <n v="80000"/>
    <n v="47.69"/>
    <x v="2"/>
    <s v="US"/>
    <s v="USD"/>
    <n v="1382184786"/>
    <n v="1379592786"/>
    <b v="0"/>
    <n v="4"/>
    <b v="0"/>
    <s v="games/video games"/>
    <n v="5.9612499999999998E-4"/>
    <s v="12 USD"/>
    <x v="6"/>
    <s v="video games"/>
    <x v="2135"/>
    <x v="213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s v="27 CAD"/>
    <x v="6"/>
    <s v="video games"/>
    <x v="2136"/>
    <x v="2137"/>
  </r>
  <r>
    <n v="2138"/>
    <s v="Tales Of Tameria - Dawning Light"/>
    <s v="A game with a mixture of a few genres from RPG, Simulation and to adventure elements."/>
    <n v="1000"/>
    <n v="128"/>
    <x v="2"/>
    <s v="GB"/>
    <s v="GBP"/>
    <n v="1383959939"/>
    <n v="1381364339"/>
    <b v="0"/>
    <n v="12"/>
    <b v="0"/>
    <s v="games/video games"/>
    <n v="0.128"/>
    <s v="11 GBP"/>
    <x v="6"/>
    <s v="video games"/>
    <x v="2137"/>
    <x v="2138"/>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s v="29 USD"/>
    <x v="6"/>
    <s v="video games"/>
    <x v="2138"/>
    <x v="213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s v="51 USD"/>
    <x v="6"/>
    <s v="video games"/>
    <x v="2139"/>
    <x v="2140"/>
  </r>
  <r>
    <n v="2141"/>
    <s v="King of Consoles"/>
    <s v="A place where people can test out the latest video games, for an hourly fee. It's cheaper than wasting money on a $60 game that sucked"/>
    <n v="15000"/>
    <n v="0"/>
    <x v="2"/>
    <s v="US"/>
    <s v="USD"/>
    <n v="1415947159"/>
    <n v="1413351559"/>
    <b v="0"/>
    <n v="0"/>
    <b v="0"/>
    <s v="games/video games"/>
    <n v="0"/>
    <s v="0 USD"/>
    <x v="6"/>
    <s v="video games"/>
    <x v="2140"/>
    <x v="2141"/>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s v="50 EUR"/>
    <x v="6"/>
    <s v="video games"/>
    <x v="2141"/>
    <x v="2142"/>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s v="45 USD"/>
    <x v="6"/>
    <s v="video games"/>
    <x v="2142"/>
    <x v="2143"/>
  </r>
  <r>
    <n v="2144"/>
    <s v="Project Starborn"/>
    <s v="A thousand community-built sandbox games (and more!) with a fully-customizable game engine."/>
    <n v="35500"/>
    <n v="607"/>
    <x v="2"/>
    <s v="US"/>
    <s v="USD"/>
    <n v="1379164040"/>
    <n v="1376399240"/>
    <b v="0"/>
    <n v="24"/>
    <b v="0"/>
    <s v="games/video games"/>
    <n v="1.7098591549295775E-2"/>
    <s v="25 USD"/>
    <x v="6"/>
    <s v="video games"/>
    <x v="2143"/>
    <x v="214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s v="51 USD"/>
    <x v="6"/>
    <s v="video games"/>
    <x v="2144"/>
    <x v="2145"/>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s v="1 USD"/>
    <x v="6"/>
    <s v="video games"/>
    <x v="2145"/>
    <x v="2146"/>
  </r>
  <r>
    <n v="2147"/>
    <s v="Johnny Rocketfingers 3"/>
    <s v="A Point and Click Adventure on Steroids."/>
    <n v="390000"/>
    <n v="2716"/>
    <x v="2"/>
    <s v="US"/>
    <s v="USD"/>
    <n v="1416125148"/>
    <n v="1413356748"/>
    <b v="0"/>
    <n v="55"/>
    <b v="0"/>
    <s v="games/video games"/>
    <n v="6.9641025641025639E-3"/>
    <s v="49 USD"/>
    <x v="6"/>
    <s v="video games"/>
    <x v="2146"/>
    <x v="2147"/>
  </r>
  <r>
    <n v="2148"/>
    <s v="ZomBlock's"/>
    <s v="zomblock's is a online zombie survival game where you can craft new weapons,find food and water to keep yourself alive."/>
    <n v="100"/>
    <n v="2"/>
    <x v="2"/>
    <s v="GB"/>
    <s v="GBP"/>
    <n v="1427992582"/>
    <n v="1425404182"/>
    <b v="0"/>
    <n v="2"/>
    <b v="0"/>
    <s v="games/video games"/>
    <n v="0.02"/>
    <s v="1 GBP"/>
    <x v="6"/>
    <s v="video games"/>
    <x v="2147"/>
    <x v="2148"/>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s v="0 USD"/>
    <x v="6"/>
    <s v="video games"/>
    <x v="2148"/>
    <x v="2149"/>
  </r>
  <r>
    <n v="2150"/>
    <s v="The Unknown Door"/>
    <s v="A pixel styled open world detective game."/>
    <n v="50000"/>
    <n v="405"/>
    <x v="2"/>
    <s v="NO"/>
    <s v="NOK"/>
    <n v="1468392599"/>
    <n v="1465800599"/>
    <b v="0"/>
    <n v="4"/>
    <b v="0"/>
    <s v="games/video games"/>
    <n v="8.0999999999999996E-3"/>
    <s v="101 NOK"/>
    <x v="6"/>
    <s v="video games"/>
    <x v="2149"/>
    <x v="2150"/>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s v="20 USD"/>
    <x v="6"/>
    <s v="video games"/>
    <x v="2150"/>
    <x v="2151"/>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s v="13 USD"/>
    <x v="6"/>
    <s v="video games"/>
    <x v="2151"/>
    <x v="2152"/>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s v="9 USD"/>
    <x v="6"/>
    <s v="video games"/>
    <x v="2152"/>
    <x v="2153"/>
  </r>
  <r>
    <n v="2154"/>
    <s v="Demigods - Rise of the Children - Part 1 (Design)"/>
    <s v="A Real Time Strategy game based on Greek mythology in a fictional world."/>
    <n v="250"/>
    <n v="2"/>
    <x v="2"/>
    <s v="US"/>
    <s v="USD"/>
    <n v="1390921827"/>
    <n v="1389193827"/>
    <b v="0"/>
    <n v="2"/>
    <b v="0"/>
    <s v="games/video games"/>
    <n v="8.0000000000000002E-3"/>
    <s v="1 USD"/>
    <x v="6"/>
    <s v="video games"/>
    <x v="2153"/>
    <x v="2154"/>
  </r>
  <r>
    <n v="2155"/>
    <s v="VoxelMaze"/>
    <s v="A Level Editor, Turned up to eleven. Infinite creativity in one package, solo or with up to 16 of your friends."/>
    <n v="5000"/>
    <n v="115"/>
    <x v="2"/>
    <s v="GB"/>
    <s v="GBP"/>
    <n v="1459443385"/>
    <n v="1456854985"/>
    <b v="0"/>
    <n v="5"/>
    <b v="0"/>
    <s v="games/video games"/>
    <n v="2.3E-2"/>
    <s v="23 GBP"/>
    <x v="6"/>
    <s v="video games"/>
    <x v="2154"/>
    <x v="2155"/>
  </r>
  <r>
    <n v="2156"/>
    <s v="Beyond Black Space"/>
    <s v="Captain and manage your ship along with your crew in this deep space adventure! (PC/Linux/Mac)"/>
    <n v="56000"/>
    <n v="1493"/>
    <x v="2"/>
    <s v="US"/>
    <s v="USD"/>
    <n v="1379363406"/>
    <n v="1375475406"/>
    <b v="0"/>
    <n v="83"/>
    <b v="0"/>
    <s v="games/video games"/>
    <n v="2.6660714285714284E-2"/>
    <s v="18 USD"/>
    <x v="6"/>
    <s v="video games"/>
    <x v="2155"/>
    <x v="2156"/>
  </r>
  <r>
    <n v="2157"/>
    <s v="Nin"/>
    <s v="Gamers and 90's fans unite in this small tale of epic proportions!"/>
    <n v="75000"/>
    <n v="21144"/>
    <x v="2"/>
    <s v="US"/>
    <s v="USD"/>
    <n v="1482479940"/>
    <n v="1479684783"/>
    <b v="0"/>
    <n v="57"/>
    <b v="0"/>
    <s v="games/video games"/>
    <n v="0.28192"/>
    <s v="371 USD"/>
    <x v="6"/>
    <s v="video games"/>
    <x v="2156"/>
    <x v="2157"/>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s v="64 USD"/>
    <x v="6"/>
    <s v="video games"/>
    <x v="2157"/>
    <x v="2158"/>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s v="13 USD"/>
    <x v="6"/>
    <s v="video games"/>
    <x v="2158"/>
    <x v="2159"/>
  </r>
  <r>
    <n v="2160"/>
    <s v="Army vs Aliens - Currently in Alpha"/>
    <s v="An awesome side-scroller tower defense game.  Think &quot;Plants vs Zombies&quot; but from a side-on perspective."/>
    <n v="10000"/>
    <n v="85"/>
    <x v="2"/>
    <s v="US"/>
    <s v="USD"/>
    <n v="1337447105"/>
    <n v="1334855105"/>
    <b v="0"/>
    <n v="16"/>
    <b v="0"/>
    <s v="games/video games"/>
    <n v="8.5000000000000006E-3"/>
    <s v="5 USD"/>
    <x v="6"/>
    <s v="video games"/>
    <x v="2159"/>
    <x v="2160"/>
  </r>
  <r>
    <n v="2161"/>
    <s v="CallMeGhost DEBUT ALBUM preorder!"/>
    <s v="We're trying to fund hard copies of our debut album!"/>
    <n v="400"/>
    <n v="463"/>
    <x v="0"/>
    <s v="US"/>
    <s v="USD"/>
    <n v="1443040059"/>
    <n v="1440448059"/>
    <b v="0"/>
    <n v="13"/>
    <b v="1"/>
    <s v="music/rock"/>
    <n v="1.1575"/>
    <s v="36 USD"/>
    <x v="4"/>
    <s v="rock"/>
    <x v="2160"/>
    <x v="2161"/>
  </r>
  <r>
    <n v="2162"/>
    <s v="&quot;Then &amp; Now&quot;"/>
    <s v="Then &amp; Now is the 1st Solo album from me Ian Stewart. To learn more about me, my music, and my life visit www.ianstewartlive.com"/>
    <n v="4500"/>
    <n v="5052"/>
    <x v="0"/>
    <s v="US"/>
    <s v="USD"/>
    <n v="1406226191"/>
    <n v="1403547791"/>
    <b v="0"/>
    <n v="58"/>
    <b v="1"/>
    <s v="music/rock"/>
    <n v="1.1226666666666667"/>
    <s v="87 USD"/>
    <x v="4"/>
    <s v="rock"/>
    <x v="2161"/>
    <x v="2162"/>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s v="75 USD"/>
    <x v="4"/>
    <s v="rock"/>
    <x v="2162"/>
    <x v="2163"/>
  </r>
  <r>
    <n v="2164"/>
    <s v="Rosaline debut record"/>
    <s v="South Florida roots country/rock outfit's long awaited debut record"/>
    <n v="5500"/>
    <n v="5645"/>
    <x v="0"/>
    <s v="US"/>
    <s v="USD"/>
    <n v="1466827140"/>
    <n v="1464196414"/>
    <b v="0"/>
    <n v="83"/>
    <b v="1"/>
    <s v="music/rock"/>
    <n v="1.0263636363636364"/>
    <s v="68 USD"/>
    <x v="4"/>
    <s v="rock"/>
    <x v="2163"/>
    <x v="2164"/>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s v="30 EUR"/>
    <x v="4"/>
    <s v="rock"/>
    <x v="2164"/>
    <x v="216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s v="92 USD"/>
    <x v="4"/>
    <s v="rock"/>
    <x v="2165"/>
    <x v="2166"/>
  </r>
  <r>
    <n v="2167"/>
    <s v="Planes and Planets needs to get their EP finished!!"/>
    <s v="We need YOUR HELP to take one more step to this make release sound amazing!"/>
    <n v="150"/>
    <n v="180"/>
    <x v="0"/>
    <s v="US"/>
    <s v="USD"/>
    <n v="1347672937"/>
    <n v="1346463337"/>
    <b v="0"/>
    <n v="8"/>
    <b v="1"/>
    <s v="music/rock"/>
    <n v="1.2"/>
    <s v="23 USD"/>
    <x v="4"/>
    <s v="rock"/>
    <x v="2166"/>
    <x v="2167"/>
  </r>
  <r>
    <n v="2168"/>
    <s v="PIZAZZ: Pigeons Playing Ping Pong's New Album"/>
    <s v="We're hitting the studio to record our next album, &quot;Pizazz&quot;!! Help us put the FUN in FUNK!!"/>
    <n v="18000"/>
    <n v="21884.69"/>
    <x v="0"/>
    <s v="US"/>
    <s v="USD"/>
    <n v="1486702800"/>
    <n v="1484058261"/>
    <b v="0"/>
    <n v="340"/>
    <b v="1"/>
    <s v="music/rock"/>
    <n v="1.215816111111111"/>
    <s v="64 USD"/>
    <x v="4"/>
    <s v="rock"/>
    <x v="2167"/>
    <x v="2168"/>
  </r>
  <r>
    <n v="2169"/>
    <s v="Pedals and Effects Arena Corner"/>
    <s v="An innovative new YouTube series reviewing the HOT new music technology that people love. For Rockers, Jazzers, Rappers and everyone"/>
    <n v="153"/>
    <n v="153"/>
    <x v="0"/>
    <s v="US"/>
    <s v="USD"/>
    <n v="1488473351"/>
    <n v="1488214151"/>
    <b v="0"/>
    <n v="7"/>
    <b v="1"/>
    <s v="music/rock"/>
    <n v="1"/>
    <s v="22 USD"/>
    <x v="4"/>
    <s v="rock"/>
    <x v="2168"/>
    <x v="2169"/>
  </r>
  <r>
    <n v="2170"/>
    <s v="STETSON'S NEW EP"/>
    <s v="We are a hard rock band from Northern California trying to raise $350 for our next EP. Be a part of our journey!"/>
    <n v="350"/>
    <n v="633"/>
    <x v="0"/>
    <s v="US"/>
    <s v="USD"/>
    <n v="1440266422"/>
    <n v="1436810422"/>
    <b v="0"/>
    <n v="19"/>
    <b v="1"/>
    <s v="music/rock"/>
    <n v="1.8085714285714285"/>
    <s v="33 USD"/>
    <x v="4"/>
    <s v="rock"/>
    <x v="2169"/>
    <x v="2170"/>
  </r>
  <r>
    <n v="2171"/>
    <s v="Brainspoonâ€™s New Record"/>
    <s v="Like records? We do, too! Help this Los Angeles based rock 'n' roll band get their new album out on vinyl!"/>
    <n v="4000"/>
    <n v="4243"/>
    <x v="0"/>
    <s v="US"/>
    <s v="USD"/>
    <n v="1434949200"/>
    <n v="1431903495"/>
    <b v="0"/>
    <n v="47"/>
    <b v="1"/>
    <s v="music/rock"/>
    <n v="1.0607500000000001"/>
    <s v="90 USD"/>
    <x v="4"/>
    <s v="rock"/>
    <x v="2170"/>
    <x v="2171"/>
  </r>
  <r>
    <n v="2172"/>
    <s v="Hollow point 9, Sins Of Yesterday CD"/>
    <s v="hey friends. We are Hollow Point 9._x000a_We are calling on you to help us._x000a_In our journey to make our debut album."/>
    <n v="1000"/>
    <n v="1000"/>
    <x v="0"/>
    <s v="US"/>
    <s v="USD"/>
    <n v="1429365320"/>
    <n v="1426773320"/>
    <b v="0"/>
    <n v="13"/>
    <b v="1"/>
    <s v="music/rock"/>
    <n v="1"/>
    <s v="77 USD"/>
    <x v="4"/>
    <s v="rock"/>
    <x v="2171"/>
    <x v="2172"/>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s v="59 USD"/>
    <x v="4"/>
    <s v="rock"/>
    <x v="2172"/>
    <x v="2173"/>
  </r>
  <r>
    <n v="2174"/>
    <s v="Chivo Funge and the Extensions"/>
    <s v="Chivo and his band of miscreants present their debut album _x000a_'Blind Energy' ...we think you are going to like it."/>
    <n v="4000"/>
    <n v="4119"/>
    <x v="0"/>
    <s v="GB"/>
    <s v="GBP"/>
    <n v="1462453307"/>
    <n v="1459861307"/>
    <b v="0"/>
    <n v="63"/>
    <b v="1"/>
    <s v="music/rock"/>
    <n v="1.0297499999999999"/>
    <s v="65 GBP"/>
    <x v="4"/>
    <s v="rock"/>
    <x v="2173"/>
    <x v="2174"/>
  </r>
  <r>
    <n v="2175"/>
    <s v="Repulsur's First Record"/>
    <s v="Trying to get the last bit of money together to finish recording the first full length Repulsur album, &quot;The After School Special&quot;."/>
    <n v="700"/>
    <n v="1750"/>
    <x v="0"/>
    <s v="US"/>
    <s v="USD"/>
    <n v="1469059986"/>
    <n v="1468455186"/>
    <b v="0"/>
    <n v="26"/>
    <b v="1"/>
    <s v="music/rock"/>
    <n v="2.5"/>
    <s v="67 USD"/>
    <x v="4"/>
    <s v="rock"/>
    <x v="2174"/>
    <x v="2175"/>
  </r>
  <r>
    <n v="2176"/>
    <s v="Mike Farley Band - New Album!"/>
    <s v="The Mike Farley Band has re-assembled its original line up and needs your help to make a new full-length album!"/>
    <n v="5000"/>
    <n v="6301"/>
    <x v="0"/>
    <s v="US"/>
    <s v="USD"/>
    <n v="1430579509"/>
    <n v="1427987509"/>
    <b v="0"/>
    <n v="71"/>
    <b v="1"/>
    <s v="music/rock"/>
    <n v="1.2602"/>
    <s v="89 USD"/>
    <x v="4"/>
    <s v="rock"/>
    <x v="2175"/>
    <x v="2176"/>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s v="66 USD"/>
    <x v="4"/>
    <s v="rock"/>
    <x v="2176"/>
    <x v="217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s v="40 USD"/>
    <x v="4"/>
    <s v="rock"/>
    <x v="2177"/>
    <x v="2178"/>
  </r>
  <r>
    <n v="2179"/>
    <s v="Woodhouse EP"/>
    <s v="Woodhouse is making an EP!  If you are a fan of whiskey and loud guitars, contribute to the cause!"/>
    <n v="1000"/>
    <n v="1614"/>
    <x v="0"/>
    <s v="US"/>
    <s v="USD"/>
    <n v="1428725192"/>
    <n v="1426133192"/>
    <b v="0"/>
    <n v="21"/>
    <b v="1"/>
    <s v="music/rock"/>
    <n v="1.6140000000000001"/>
    <s v="77 USD"/>
    <x v="4"/>
    <s v="rock"/>
    <x v="2178"/>
    <x v="2179"/>
  </r>
  <r>
    <n v="2180"/>
    <s v="FOUR STAR MARY &quot;PIECES&quot;"/>
    <s v="Help fund the new record by independent alternative rockers FOUR STAR MARY &quot;PIECES&quot;"/>
    <n v="5000"/>
    <n v="5359.21"/>
    <x v="0"/>
    <s v="US"/>
    <s v="USD"/>
    <n v="1447434268"/>
    <n v="1443801868"/>
    <b v="0"/>
    <n v="78"/>
    <b v="1"/>
    <s v="music/rock"/>
    <n v="1.071842"/>
    <s v="69 USD"/>
    <x v="4"/>
    <s v="rock"/>
    <x v="2179"/>
    <x v="218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s v="58 USD"/>
    <x v="6"/>
    <s v="tabletop games"/>
    <x v="2180"/>
    <x v="2181"/>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s v="44 CAD"/>
    <x v="6"/>
    <s v="tabletop games"/>
    <x v="2181"/>
    <x v="2182"/>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s v="32 USD"/>
    <x v="6"/>
    <s v="tabletop games"/>
    <x v="2182"/>
    <x v="2183"/>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s v="107 USD"/>
    <x v="6"/>
    <s v="tabletop games"/>
    <x v="2183"/>
    <x v="2184"/>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s v="149 GBP"/>
    <x v="6"/>
    <s v="tabletop games"/>
    <x v="2184"/>
    <x v="2185"/>
  </r>
  <r>
    <n v="2186"/>
    <s v="Latitude 90Â° : The Origin"/>
    <s v="The real-time digital social deduction game where there's no moderator, no sleeping, and no dying."/>
    <n v="20000"/>
    <n v="21935"/>
    <x v="0"/>
    <s v="US"/>
    <s v="USD"/>
    <n v="1473213600"/>
    <n v="1470062743"/>
    <b v="0"/>
    <n v="392"/>
    <b v="1"/>
    <s v="games/tabletop games"/>
    <n v="1.0967499999999999"/>
    <s v="56 USD"/>
    <x v="6"/>
    <s v="tabletop games"/>
    <x v="2185"/>
    <x v="2186"/>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s v="57 USD"/>
    <x v="6"/>
    <s v="tabletop games"/>
    <x v="2186"/>
    <x v="2187"/>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s v="44 AUD"/>
    <x v="6"/>
    <s v="tabletop games"/>
    <x v="2187"/>
    <x v="2188"/>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s v="69 GBP"/>
    <x v="6"/>
    <s v="tabletop games"/>
    <x v="2188"/>
    <x v="2189"/>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s v="65 USD"/>
    <x v="6"/>
    <s v="tabletop games"/>
    <x v="2189"/>
    <x v="219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s v="36 GBP"/>
    <x v="6"/>
    <s v="tabletop games"/>
    <x v="2190"/>
    <x v="219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s v="40 GBP"/>
    <x v="6"/>
    <s v="tabletop games"/>
    <x v="2191"/>
    <x v="219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s v="76 USD"/>
    <x v="6"/>
    <s v="tabletop games"/>
    <x v="2192"/>
    <x v="2193"/>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s v="61 USD"/>
    <x v="6"/>
    <s v="tabletop games"/>
    <x v="2193"/>
    <x v="2194"/>
  </r>
  <r>
    <n v="2195"/>
    <s v="Purgatoria: City of Angels"/>
    <s v="A gritty, noir tabletop RPG with a fast-paced combo-based battle system."/>
    <n v="4600"/>
    <n v="5535"/>
    <x v="0"/>
    <s v="US"/>
    <s v="USD"/>
    <n v="1439317900"/>
    <n v="1436725900"/>
    <b v="0"/>
    <n v="115"/>
    <b v="1"/>
    <s v="games/tabletop games"/>
    <n v="1.2032608695652174"/>
    <s v="48 USD"/>
    <x v="6"/>
    <s v="tabletop games"/>
    <x v="2194"/>
    <x v="2195"/>
  </r>
  <r>
    <n v="2196"/>
    <s v="LACORSA Grand Prix Game (relaunch)"/>
    <s v="Race your friends in style with this classic Grand Prix game."/>
    <n v="14000"/>
    <n v="15937"/>
    <x v="0"/>
    <s v="US"/>
    <s v="USD"/>
    <n v="1480662000"/>
    <n v="1478000502"/>
    <b v="0"/>
    <n v="234"/>
    <b v="1"/>
    <s v="games/tabletop games"/>
    <n v="1.1383571428571428"/>
    <s v="68 USD"/>
    <x v="6"/>
    <s v="tabletop games"/>
    <x v="2195"/>
    <x v="2196"/>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s v="66 USD"/>
    <x v="6"/>
    <s v="tabletop games"/>
    <x v="2196"/>
    <x v="2197"/>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s v="82 USD"/>
    <x v="6"/>
    <s v="tabletop games"/>
    <x v="2197"/>
    <x v="2198"/>
  </r>
  <r>
    <n v="2199"/>
    <s v="Decadolo. Flip it!"/>
    <s v="A new strategic board game designed to flip out your opponent."/>
    <n v="9000"/>
    <n v="13228"/>
    <x v="0"/>
    <s v="IE"/>
    <s v="EUR"/>
    <n v="1444903198"/>
    <n v="1442311198"/>
    <b v="1"/>
    <n v="251"/>
    <b v="1"/>
    <s v="games/tabletop games"/>
    <n v="1.4697777777777778"/>
    <s v="53 EUR"/>
    <x v="6"/>
    <s v="tabletop games"/>
    <x v="2198"/>
    <x v="219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s v="41 GBP"/>
    <x v="6"/>
    <s v="tabletop games"/>
    <x v="2199"/>
    <x v="22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s v="15 GBP"/>
    <x v="4"/>
    <s v="electronic music"/>
    <x v="2200"/>
    <x v="2201"/>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s v="39 USD"/>
    <x v="4"/>
    <s v="electronic music"/>
    <x v="2201"/>
    <x v="2202"/>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s v="44 CAD"/>
    <x v="4"/>
    <s v="electronic music"/>
    <x v="2202"/>
    <x v="2203"/>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s v="27 USD"/>
    <x v="4"/>
    <s v="electronic music"/>
    <x v="2203"/>
    <x v="220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s v="42 USD"/>
    <x v="4"/>
    <s v="electronic music"/>
    <x v="2204"/>
    <x v="220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s v="33 USD"/>
    <x v="4"/>
    <s v="electronic music"/>
    <x v="2205"/>
    <x v="2206"/>
  </r>
  <r>
    <n v="2207"/>
    <s v="Piece of Happy"/>
    <s v="Each piece has a story behind it. Not of some life drama but of an experience you live whilst listening; Happiness evoking"/>
    <n v="2000"/>
    <n v="2000"/>
    <x v="0"/>
    <s v="US"/>
    <s v="USD"/>
    <n v="1384580373"/>
    <n v="1381984773"/>
    <b v="0"/>
    <n v="7"/>
    <b v="1"/>
    <s v="music/electronic music"/>
    <n v="1"/>
    <s v="286 USD"/>
    <x v="4"/>
    <s v="electronic music"/>
    <x v="2206"/>
    <x v="2207"/>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s v="42 USD"/>
    <x v="4"/>
    <s v="electronic music"/>
    <x v="2207"/>
    <x v="2208"/>
  </r>
  <r>
    <n v="2209"/>
    <s v="NYPC's North American (+ Colombia!) Tour May 2014 - Part 2"/>
    <s v="Support us and pledge for rewards on our new bigger Tour of the US, Canada and Colombia!"/>
    <n v="500"/>
    <n v="754"/>
    <x v="0"/>
    <s v="GB"/>
    <s v="GBP"/>
    <n v="1397516400"/>
    <n v="1396524644"/>
    <b v="0"/>
    <n v="15"/>
    <b v="1"/>
    <s v="music/electronic music"/>
    <n v="1.508"/>
    <s v="50 GBP"/>
    <x v="4"/>
    <s v="electronic music"/>
    <x v="2208"/>
    <x v="2209"/>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s v="62 USD"/>
    <x v="4"/>
    <s v="electronic music"/>
    <x v="2209"/>
    <x v="221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s v="41 USD"/>
    <x v="4"/>
    <s v="electronic music"/>
    <x v="2210"/>
    <x v="2211"/>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s v="56 USD"/>
    <x v="4"/>
    <s v="electronic music"/>
    <x v="2211"/>
    <x v="2212"/>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s v="10 USD"/>
    <x v="4"/>
    <s v="electronic music"/>
    <x v="2212"/>
    <x v="2213"/>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s v="73 USD"/>
    <x v="4"/>
    <s v="electronic music"/>
    <x v="2213"/>
    <x v="2214"/>
  </r>
  <r>
    <n v="2215"/>
    <s v="&quot;Something to See, Not to Say&quot; - Anemometer's First EP Album"/>
    <s v="Ambient Electro Grind-fest!"/>
    <n v="550"/>
    <n v="860"/>
    <x v="0"/>
    <s v="US"/>
    <s v="USD"/>
    <n v="1331621940"/>
    <n v="1329671572"/>
    <b v="0"/>
    <n v="33"/>
    <b v="1"/>
    <s v="music/electronic music"/>
    <n v="1.5636363636363637"/>
    <s v="26 USD"/>
    <x v="4"/>
    <s v="electronic music"/>
    <x v="2214"/>
    <x v="221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s v="23 USD"/>
    <x v="4"/>
    <s v="electronic music"/>
    <x v="2215"/>
    <x v="2216"/>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s v="47 USD"/>
    <x v="4"/>
    <s v="electronic music"/>
    <x v="2216"/>
    <x v="221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s v="32 USD"/>
    <x v="4"/>
    <s v="electronic music"/>
    <x v="2217"/>
    <x v="2218"/>
  </r>
  <r>
    <n v="2219"/>
    <s v="Moments by eBurner"/>
    <s v="An album that illustrates events in our lives, whether trivial or significant, through the tones of electronic music."/>
    <n v="1000"/>
    <n v="1015"/>
    <x v="0"/>
    <s v="US"/>
    <s v="USD"/>
    <n v="1440004512"/>
    <n v="1437412512"/>
    <b v="0"/>
    <n v="19"/>
    <b v="1"/>
    <s v="music/electronic music"/>
    <n v="1.0149999999999999"/>
    <s v="53 USD"/>
    <x v="4"/>
    <s v="electronic music"/>
    <x v="2218"/>
    <x v="2219"/>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s v="51 USD"/>
    <x v="4"/>
    <s v="electronic music"/>
    <x v="2219"/>
    <x v="222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s v="37 USD"/>
    <x v="6"/>
    <s v="tabletop games"/>
    <x v="2220"/>
    <x v="2221"/>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s v="27 USD"/>
    <x v="6"/>
    <s v="tabletop games"/>
    <x v="2221"/>
    <x v="2222"/>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s v="206 CAD"/>
    <x v="6"/>
    <s v="tabletop games"/>
    <x v="2222"/>
    <x v="2223"/>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s v="82 USD"/>
    <x v="6"/>
    <s v="tabletop games"/>
    <x v="2223"/>
    <x v="2224"/>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s v="165 GBP"/>
    <x v="6"/>
    <s v="tabletop games"/>
    <x v="2224"/>
    <x v="222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s v="61 USD"/>
    <x v="6"/>
    <s v="tabletop games"/>
    <x v="2225"/>
    <x v="2226"/>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s v="68 GBP"/>
    <x v="6"/>
    <s v="tabletop games"/>
    <x v="2226"/>
    <x v="222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s v="82 EUR"/>
    <x v="6"/>
    <s v="tabletop games"/>
    <x v="2227"/>
    <x v="2228"/>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s v="25 USD"/>
    <x v="6"/>
    <s v="tabletop games"/>
    <x v="2228"/>
    <x v="2229"/>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s v="21 USD"/>
    <x v="6"/>
    <s v="tabletop games"/>
    <x v="2229"/>
    <x v="2230"/>
  </r>
  <r>
    <n v="2231"/>
    <s v="Kingdom"/>
    <s v="A game about communities by Ben Robbins, creator of Microscope. Do you change the Kingdom or does the Kingdom change you?"/>
    <n v="2500"/>
    <n v="30303.24"/>
    <x v="0"/>
    <s v="US"/>
    <s v="USD"/>
    <n v="1372136400"/>
    <n v="1369864301"/>
    <b v="0"/>
    <n v="1113"/>
    <b v="1"/>
    <s v="games/tabletop games"/>
    <n v="12.121296000000001"/>
    <s v="27 USD"/>
    <x v="6"/>
    <s v="tabletop games"/>
    <x v="2230"/>
    <x v="2231"/>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s v="25 USD"/>
    <x v="6"/>
    <s v="tabletop games"/>
    <x v="2231"/>
    <x v="2232"/>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s v="21 GBP"/>
    <x v="6"/>
    <s v="tabletop games"/>
    <x v="2232"/>
    <x v="2233"/>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s v="42 USD"/>
    <x v="6"/>
    <s v="tabletop games"/>
    <x v="2233"/>
    <x v="2234"/>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s v="136 CAD"/>
    <x v="6"/>
    <s v="tabletop games"/>
    <x v="2234"/>
    <x v="2235"/>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s v="22 USD"/>
    <x v="6"/>
    <s v="tabletop games"/>
    <x v="2235"/>
    <x v="2236"/>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s v="65 USD"/>
    <x v="6"/>
    <s v="tabletop games"/>
    <x v="2236"/>
    <x v="2237"/>
  </r>
  <r>
    <n v="2238"/>
    <s v="28mm Fantasy Miniature range Feral Orcs!"/>
    <s v="28mm Fantasy Miniature Range in leadfree white metal: Orcs, wolves and more."/>
    <n v="4000"/>
    <n v="5496"/>
    <x v="0"/>
    <s v="DE"/>
    <s v="EUR"/>
    <n v="1489157716"/>
    <n v="1486565716"/>
    <b v="0"/>
    <n v="79"/>
    <b v="1"/>
    <s v="games/tabletop games"/>
    <n v="1.3740000000000001"/>
    <s v="70 EUR"/>
    <x v="6"/>
    <s v="tabletop games"/>
    <x v="2237"/>
    <x v="2238"/>
  </r>
  <r>
    <n v="2239"/>
    <s v="Pro Tabletop Gaming Audio Collection"/>
    <s v="Next stretch goal unlocks at $33,000 and/or 500 backers unlocks 2 bonus stretch goals."/>
    <n v="25000"/>
    <n v="32006.67"/>
    <x v="0"/>
    <s v="US"/>
    <s v="USD"/>
    <n v="1385870520"/>
    <n v="1382742014"/>
    <b v="0"/>
    <n v="426"/>
    <b v="1"/>
    <s v="games/tabletop games"/>
    <n v="1.2802667999999999"/>
    <s v="75 USD"/>
    <x v="6"/>
    <s v="tabletop games"/>
    <x v="2238"/>
    <x v="2239"/>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s v="141 USD"/>
    <x v="6"/>
    <s v="tabletop games"/>
    <x v="2239"/>
    <x v="224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s v="49 GBP"/>
    <x v="6"/>
    <s v="tabletop games"/>
    <x v="2240"/>
    <x v="2241"/>
  </r>
  <r>
    <n v="2242"/>
    <s v="The Princess Bride Playing Cards from USPCC"/>
    <s v="Inconceivable! An amazing new illustrative deck based on The Princess Bride movie."/>
    <n v="10000"/>
    <n v="136009.76"/>
    <x v="0"/>
    <s v="US"/>
    <s v="USD"/>
    <n v="1385521320"/>
    <n v="1382449733"/>
    <b v="0"/>
    <n v="2525"/>
    <b v="1"/>
    <s v="games/tabletop games"/>
    <n v="13.600976000000001"/>
    <s v="54 USD"/>
    <x v="6"/>
    <s v="tabletop games"/>
    <x v="2241"/>
    <x v="224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s v="5 USD"/>
    <x v="6"/>
    <s v="tabletop games"/>
    <x v="2242"/>
    <x v="2243"/>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s v="65 USD"/>
    <x v="6"/>
    <s v="tabletop games"/>
    <x v="2243"/>
    <x v="2244"/>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s v="53 USD"/>
    <x v="6"/>
    <s v="tabletop games"/>
    <x v="2244"/>
    <x v="2245"/>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s v="44 GBP"/>
    <x v="6"/>
    <s v="tabletop games"/>
    <x v="2245"/>
    <x v="2246"/>
  </r>
  <r>
    <n v="2247"/>
    <s v="Foragers"/>
    <s v="Take on the role of an ancient forager in this fun strategy game from the designer of Biblios."/>
    <n v="18500"/>
    <n v="19324"/>
    <x v="0"/>
    <s v="US"/>
    <s v="USD"/>
    <n v="1438185565"/>
    <n v="1436975965"/>
    <b v="0"/>
    <n v="380"/>
    <b v="1"/>
    <s v="games/tabletop games"/>
    <n v="1.0445405405405406"/>
    <s v="51 USD"/>
    <x v="6"/>
    <s v="tabletop games"/>
    <x v="2246"/>
    <x v="2247"/>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s v="59 GBP"/>
    <x v="6"/>
    <s v="tabletop games"/>
    <x v="2247"/>
    <x v="2248"/>
  </r>
  <r>
    <n v="2249"/>
    <s v="Centurion: Legionaries of Rome"/>
    <s v="March with the legions against the enemies of Rome in this role-playing game of military adventures."/>
    <n v="3500"/>
    <n v="5907"/>
    <x v="0"/>
    <s v="US"/>
    <s v="USD"/>
    <n v="1364917965"/>
    <n v="1362329565"/>
    <b v="0"/>
    <n v="180"/>
    <b v="1"/>
    <s v="games/tabletop games"/>
    <n v="1.6877142857142857"/>
    <s v="33 USD"/>
    <x v="6"/>
    <s v="tabletop games"/>
    <x v="2248"/>
    <x v="2249"/>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s v="427 USD"/>
    <x v="6"/>
    <s v="tabletop games"/>
    <x v="2249"/>
    <x v="2250"/>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s v="24 USD"/>
    <x v="6"/>
    <s v="tabletop games"/>
    <x v="2250"/>
    <x v="225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s v="98 EUR"/>
    <x v="6"/>
    <s v="tabletop games"/>
    <x v="2251"/>
    <x v="225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s v="107 USD"/>
    <x v="6"/>
    <s v="tabletop games"/>
    <x v="2252"/>
    <x v="2253"/>
  </r>
  <r>
    <n v="2254"/>
    <s v="Green Couch Games Limited: FrogFlip!"/>
    <s v="A dexterity microgame by father/daughter team, Jason and Claire Kotarski. Make 100 project."/>
    <n v="500"/>
    <n v="2299"/>
    <x v="0"/>
    <s v="US"/>
    <s v="USD"/>
    <n v="1485271968"/>
    <n v="1484667168"/>
    <b v="0"/>
    <n v="197"/>
    <b v="1"/>
    <s v="games/tabletop games"/>
    <n v="4.5979999999999999"/>
    <s v="12 USD"/>
    <x v="6"/>
    <s v="tabletop games"/>
    <x v="2253"/>
    <x v="2254"/>
  </r>
  <r>
    <n v="2255"/>
    <s v="Jumbo Jets - Jet Set Expansion Set #2"/>
    <s v="This is the second set of 5 expansions for our route-building game, Jet Set!"/>
    <n v="3950"/>
    <n v="11323"/>
    <x v="0"/>
    <s v="US"/>
    <s v="USD"/>
    <n v="1462661451"/>
    <n v="1460069451"/>
    <b v="0"/>
    <n v="271"/>
    <b v="1"/>
    <s v="games/tabletop games"/>
    <n v="2.8665822784810127"/>
    <s v="42 USD"/>
    <x v="6"/>
    <s v="tabletop games"/>
    <x v="2254"/>
    <x v="2255"/>
  </r>
  <r>
    <n v="2256"/>
    <s v="Bitcoin Empire"/>
    <s v="Build your crypto-currency empire and sabotage your opponents. A deck building, card game. 2-4 players. 15 minutes."/>
    <n v="480"/>
    <n v="1069"/>
    <x v="0"/>
    <s v="GB"/>
    <s v="GBP"/>
    <n v="1479811846"/>
    <n v="1478602246"/>
    <b v="0"/>
    <n v="50"/>
    <b v="1"/>
    <s v="games/tabletop games"/>
    <n v="2.2270833333333333"/>
    <s v="21 GBP"/>
    <x v="6"/>
    <s v="tabletop games"/>
    <x v="2255"/>
    <x v="225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s v="94 GBP"/>
    <x v="6"/>
    <s v="tabletop games"/>
    <x v="2256"/>
    <x v="2257"/>
  </r>
  <r>
    <n v="2258"/>
    <s v="A Sundered World"/>
    <s v="A Dungeon World campaign setting that takes place after the end of the worlds."/>
    <n v="2200"/>
    <n v="3223"/>
    <x v="0"/>
    <s v="US"/>
    <s v="USD"/>
    <n v="1434045687"/>
    <n v="1431453687"/>
    <b v="0"/>
    <n v="205"/>
    <b v="1"/>
    <s v="games/tabletop games"/>
    <n v="1.4650000000000001"/>
    <s v="16 USD"/>
    <x v="6"/>
    <s v="tabletop games"/>
    <x v="2257"/>
    <x v="2258"/>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s v="91 GBP"/>
    <x v="6"/>
    <s v="tabletop games"/>
    <x v="2258"/>
    <x v="2259"/>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s v="97 USD"/>
    <x v="6"/>
    <s v="tabletop games"/>
    <x v="2259"/>
    <x v="226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s v="37 AUD"/>
    <x v="6"/>
    <s v="tabletop games"/>
    <x v="2260"/>
    <x v="2261"/>
  </r>
  <r>
    <n v="2262"/>
    <s v="Riders: A Game About Cheating Doomsday"/>
    <s v="An RPG about mortal servants of the Horsemen of the Apocalypse deciding to not end the world."/>
    <n v="3300"/>
    <n v="5087"/>
    <x v="0"/>
    <s v="US"/>
    <s v="USD"/>
    <n v="1416268800"/>
    <n v="1413295358"/>
    <b v="0"/>
    <n v="181"/>
    <b v="1"/>
    <s v="games/tabletop games"/>
    <n v="1.5415151515151515"/>
    <s v="28 USD"/>
    <x v="6"/>
    <s v="tabletop games"/>
    <x v="2261"/>
    <x v="2262"/>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s v="144 SEK"/>
    <x v="6"/>
    <s v="tabletop games"/>
    <x v="2262"/>
    <x v="226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s v="24 USD"/>
    <x v="6"/>
    <s v="tabletop games"/>
    <x v="2263"/>
    <x v="226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s v="35 GBP"/>
    <x v="6"/>
    <s v="tabletop games"/>
    <x v="2264"/>
    <x v="2265"/>
  </r>
  <r>
    <n v="2266"/>
    <s v="GOAT LORDS."/>
    <s v="Want to be LORD OF THE GOATS? Start building your herd using thievery, magic, bombs and mostly goats."/>
    <n v="1500"/>
    <n v="4804"/>
    <x v="0"/>
    <s v="US"/>
    <s v="USD"/>
    <n v="1461722400"/>
    <n v="1460235592"/>
    <b v="0"/>
    <n v="194"/>
    <b v="1"/>
    <s v="games/tabletop games"/>
    <n v="3.2026666666666666"/>
    <s v="25 USD"/>
    <x v="6"/>
    <s v="tabletop games"/>
    <x v="2265"/>
    <x v="226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s v="188 USD"/>
    <x v="6"/>
    <s v="tabletop games"/>
    <x v="2266"/>
    <x v="2267"/>
  </r>
  <r>
    <n v="2268"/>
    <s v="Chardonnay Go"/>
    <s v="Chardonnay Go, the viral video with 23 million views, is now a hilarious board game for wine lovers, moms and other shameless people."/>
    <n v="28000"/>
    <n v="28728"/>
    <x v="0"/>
    <s v="US"/>
    <s v="USD"/>
    <n v="1489283915"/>
    <n v="1486691915"/>
    <b v="0"/>
    <n v="194"/>
    <b v="1"/>
    <s v="games/tabletop games"/>
    <n v="1.026"/>
    <s v="148 USD"/>
    <x v="6"/>
    <s v="tabletop games"/>
    <x v="2267"/>
    <x v="2268"/>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s v="50 USD"/>
    <x v="6"/>
    <s v="tabletop games"/>
    <x v="2268"/>
    <x v="2269"/>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s v="108 USD"/>
    <x v="6"/>
    <s v="tabletop games"/>
    <x v="2269"/>
    <x v="227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s v="43 USD"/>
    <x v="6"/>
    <s v="tabletop games"/>
    <x v="2270"/>
    <x v="2271"/>
  </r>
  <r>
    <n v="2272"/>
    <s v="Pick the Lock"/>
    <s v="Pick the Lock is a game of chance and strategy. Attempt to obtain priceless treasures and outwit the other players."/>
    <n v="1000"/>
    <n v="13566"/>
    <x v="0"/>
    <s v="US"/>
    <s v="USD"/>
    <n v="1449506836"/>
    <n v="1446914836"/>
    <b v="0"/>
    <n v="944"/>
    <b v="1"/>
    <s v="games/tabletop games"/>
    <n v="13.566000000000001"/>
    <s v="14 USD"/>
    <x v="6"/>
    <s v="tabletop games"/>
    <x v="2271"/>
    <x v="2272"/>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s v="37 CAD"/>
    <x v="6"/>
    <s v="tabletop games"/>
    <x v="2272"/>
    <x v="2273"/>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s v="30 USD"/>
    <x v="6"/>
    <s v="tabletop games"/>
    <x v="2273"/>
    <x v="2274"/>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s v="34 GBP"/>
    <x v="6"/>
    <s v="tabletop games"/>
    <x v="2274"/>
    <x v="2275"/>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s v="65 USD"/>
    <x v="6"/>
    <s v="tabletop games"/>
    <x v="2275"/>
    <x v="2276"/>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s v="58 USD"/>
    <x v="6"/>
    <s v="tabletop games"/>
    <x v="2276"/>
    <x v="2277"/>
  </r>
  <r>
    <n v="2278"/>
    <s v="Eternity Dice - Regular and D6 Charms Edition"/>
    <s v="Dice forged from stone one by one entirely by hand for demanding Gamers and Collectors."/>
    <n v="2000"/>
    <n v="5414"/>
    <x v="0"/>
    <s v="IT"/>
    <s v="EUR"/>
    <n v="1451861940"/>
    <n v="1448902867"/>
    <b v="0"/>
    <n v="102"/>
    <b v="1"/>
    <s v="games/tabletop games"/>
    <n v="2.7069999999999999"/>
    <s v="53 EUR"/>
    <x v="6"/>
    <s v="tabletop games"/>
    <x v="2277"/>
    <x v="2278"/>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s v="48 USD"/>
    <x v="6"/>
    <s v="tabletop games"/>
    <x v="2278"/>
    <x v="2279"/>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s v="82 USD"/>
    <x v="6"/>
    <s v="tabletop games"/>
    <x v="2279"/>
    <x v="2280"/>
  </r>
  <r>
    <n v="2281"/>
    <s v="Lewis Robertson Band EP!"/>
    <s v="I am trying to get a new band off the ground, and in order to be taken seriously and get gigs, we need some killer recordings!"/>
    <n v="300"/>
    <n v="555"/>
    <x v="0"/>
    <s v="US"/>
    <s v="USD"/>
    <n v="1311576600"/>
    <n v="1306219897"/>
    <b v="0"/>
    <n v="11"/>
    <b v="1"/>
    <s v="music/rock"/>
    <n v="1.85"/>
    <s v="50 USD"/>
    <x v="4"/>
    <s v="rock"/>
    <x v="2280"/>
    <x v="2281"/>
  </r>
  <r>
    <n v="2282"/>
    <s v="Sage King's Debut Album"/>
    <s v="Sage King is recording his debut album and wants YOU to be a part of the creation process"/>
    <n v="750"/>
    <n v="1390"/>
    <x v="0"/>
    <s v="US"/>
    <s v="USD"/>
    <n v="1452744686"/>
    <n v="1447560686"/>
    <b v="0"/>
    <n v="12"/>
    <b v="1"/>
    <s v="music/rock"/>
    <n v="1.8533333333333333"/>
    <s v="116 USD"/>
    <x v="4"/>
    <s v="rock"/>
    <x v="2281"/>
    <x v="2282"/>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s v="63 USD"/>
    <x v="4"/>
    <s v="rock"/>
    <x v="2282"/>
    <x v="2283"/>
  </r>
  <r>
    <n v="2284"/>
    <s v="Make a record, write a song, take the Vinyl Skyway. "/>
    <s v="The Vinyl Skyway reunite to make a third album. "/>
    <n v="6000"/>
    <n v="6373.27"/>
    <x v="0"/>
    <s v="US"/>
    <s v="USD"/>
    <n v="1299902400"/>
    <n v="1297451245"/>
    <b v="0"/>
    <n v="59"/>
    <b v="1"/>
    <s v="music/rock"/>
    <n v="1.0622116666666668"/>
    <s v="108 USD"/>
    <x v="4"/>
    <s v="rock"/>
    <x v="2283"/>
    <x v="2284"/>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s v="46 USD"/>
    <x v="4"/>
    <s v="rock"/>
    <x v="2284"/>
    <x v="2285"/>
  </r>
  <r>
    <n v="2286"/>
    <s v="Arson In The Suburbs"/>
    <s v="Arson In The Suburbs is ready to release its FIRST three song E.P. and looking to raise funds to get back in the studio! RnFnR!"/>
    <n v="1500"/>
    <n v="1501"/>
    <x v="0"/>
    <s v="US"/>
    <s v="USD"/>
    <n v="1378439940"/>
    <n v="1376003254"/>
    <b v="0"/>
    <n v="14"/>
    <b v="1"/>
    <s v="music/rock"/>
    <n v="1.0006666666666666"/>
    <s v="107 USD"/>
    <x v="4"/>
    <s v="rock"/>
    <x v="2285"/>
    <x v="2286"/>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s v="51 USD"/>
    <x v="4"/>
    <s v="rock"/>
    <x v="2286"/>
    <x v="2287"/>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s v="40 USD"/>
    <x v="4"/>
    <s v="rock"/>
    <x v="2287"/>
    <x v="2288"/>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s v="64 USD"/>
    <x v="4"/>
    <s v="rock"/>
    <x v="2288"/>
    <x v="2289"/>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s v="54 USD"/>
    <x v="4"/>
    <s v="rock"/>
    <x v="2289"/>
    <x v="229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s v="100 USD"/>
    <x v="4"/>
    <s v="rock"/>
    <x v="2290"/>
    <x v="2291"/>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s v="47 USD"/>
    <x v="4"/>
    <s v="rock"/>
    <x v="2291"/>
    <x v="2292"/>
  </r>
  <r>
    <n v="2293"/>
    <s v="&quot;Hurt N' Wrong&quot; New Album Fundraiser!"/>
    <s v="Donate here to be a part of the upcoming album. Every little bit helps!"/>
    <n v="850"/>
    <n v="920"/>
    <x v="0"/>
    <s v="US"/>
    <s v="USD"/>
    <n v="1348545540"/>
    <n v="1346345999"/>
    <b v="0"/>
    <n v="27"/>
    <b v="1"/>
    <s v="music/rock"/>
    <n v="1.0823529411764705"/>
    <s v="34 USD"/>
    <x v="4"/>
    <s v="rock"/>
    <x v="2292"/>
    <x v="2293"/>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s v="65 USD"/>
    <x v="4"/>
    <s v="rock"/>
    <x v="2293"/>
    <x v="2294"/>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s v="44 USD"/>
    <x v="4"/>
    <s v="rock"/>
    <x v="2294"/>
    <x v="2295"/>
  </r>
  <r>
    <n v="2296"/>
    <s v="HAMELL ON TRIAL IS RECORDING AN ALBUM"/>
    <s v="Ed Hamell AKA Hamell on Trial is recording an album titled The Happiest Man in the World. He needs your help."/>
    <n v="7000"/>
    <n v="10435"/>
    <x v="0"/>
    <s v="US"/>
    <s v="USD"/>
    <n v="1330018426"/>
    <n v="1326994426"/>
    <b v="0"/>
    <n v="145"/>
    <b v="1"/>
    <s v="music/rock"/>
    <n v="1.4907142857142857"/>
    <s v="72 USD"/>
    <x v="4"/>
    <s v="rock"/>
    <x v="2295"/>
    <x v="2296"/>
  </r>
  <r>
    <n v="2297"/>
    <s v="Company Company: Debut EP"/>
    <s v="New Jersey Alternative Rock band COCO needs YOUR help self-releasing debut EP!"/>
    <n v="1000"/>
    <n v="1006"/>
    <x v="0"/>
    <s v="US"/>
    <s v="USD"/>
    <n v="1331697540"/>
    <n v="1328749249"/>
    <b v="0"/>
    <n v="19"/>
    <b v="1"/>
    <s v="music/rock"/>
    <n v="1.006"/>
    <s v="53 USD"/>
    <x v="4"/>
    <s v="rock"/>
    <x v="2296"/>
    <x v="2297"/>
  </r>
  <r>
    <n v="2298"/>
    <s v="Jonny Gray: First Full Length Album"/>
    <s v="My name is Jonny Gray, and my friends and I are working together to raise funds for my debut album"/>
    <n v="30000"/>
    <n v="31522"/>
    <x v="0"/>
    <s v="US"/>
    <s v="USD"/>
    <n v="1395861033"/>
    <n v="1393272633"/>
    <b v="0"/>
    <n v="288"/>
    <b v="1"/>
    <s v="music/rock"/>
    <n v="1.0507333333333333"/>
    <s v="109 USD"/>
    <x v="4"/>
    <s v="rock"/>
    <x v="2297"/>
    <x v="2298"/>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s v="75 USD"/>
    <x v="4"/>
    <s v="rock"/>
    <x v="2298"/>
    <x v="2299"/>
  </r>
  <r>
    <n v="2300"/>
    <s v="Keep The Prison Van Rolling"/>
    <s v="Big Fiction leaves for tour on 6/27 but the Prison Van needs some work!  New brakes, transmission repair, tires... it needs a bit."/>
    <n v="800"/>
    <n v="810"/>
    <x v="0"/>
    <s v="US"/>
    <s v="USD"/>
    <n v="1340904416"/>
    <n v="1339694816"/>
    <b v="0"/>
    <n v="7"/>
    <b v="1"/>
    <s v="music/rock"/>
    <n v="1.0125"/>
    <s v="116 USD"/>
    <x v="4"/>
    <s v="rock"/>
    <x v="2299"/>
    <x v="2300"/>
  </r>
  <r>
    <n v="2301"/>
    <s v="Time Crash"/>
    <s v="We are America's first trock band, and we're ready to bring you our first album!"/>
    <n v="5000"/>
    <n v="6680.22"/>
    <x v="0"/>
    <s v="US"/>
    <s v="USD"/>
    <n v="1371785496"/>
    <n v="1369193496"/>
    <b v="1"/>
    <n v="211"/>
    <b v="1"/>
    <s v="music/indie rock"/>
    <n v="1.336044"/>
    <s v="32 USD"/>
    <x v="4"/>
    <s v="indie rock"/>
    <x v="2300"/>
    <x v="2301"/>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s v="46 USD"/>
    <x v="4"/>
    <s v="indie rock"/>
    <x v="2301"/>
    <x v="2302"/>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s v="68 USD"/>
    <x v="4"/>
    <s v="indie rock"/>
    <x v="2302"/>
    <x v="2303"/>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s v="53 USD"/>
    <x v="4"/>
    <s v="indie rock"/>
    <x v="1254"/>
    <x v="230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s v="109 USD"/>
    <x v="4"/>
    <s v="indie rock"/>
    <x v="2303"/>
    <x v="2305"/>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s v="51 USD"/>
    <x v="4"/>
    <s v="indie rock"/>
    <x v="2304"/>
    <x v="2306"/>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s v="28 USD"/>
    <x v="4"/>
    <s v="indie rock"/>
    <x v="2305"/>
    <x v="2307"/>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s v="82 USD"/>
    <x v="4"/>
    <s v="indie rock"/>
    <x v="2306"/>
    <x v="2308"/>
  </r>
  <r>
    <n v="2309"/>
    <s v="// Marny Lion Proudfit /\/\/\ Album Release \\"/>
    <s v="|| HELP MARNY LION PROUDFIT RECORD HER SECOND INDIE FOLK ALBUM THIS MARCH â€“ THE BARN IS WAITING ||"/>
    <n v="6000"/>
    <n v="6400.47"/>
    <x v="0"/>
    <s v="US"/>
    <s v="USD"/>
    <n v="1362872537"/>
    <n v="1359848537"/>
    <b v="1"/>
    <n v="107"/>
    <b v="1"/>
    <s v="music/indie rock"/>
    <n v="1.0667450000000001"/>
    <s v="60 USD"/>
    <x v="4"/>
    <s v="indie rock"/>
    <x v="2307"/>
    <x v="2309"/>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s v="65 USD"/>
    <x v="4"/>
    <s v="indie rock"/>
    <x v="2308"/>
    <x v="2310"/>
  </r>
  <r>
    <n v="2311"/>
    <s v="Mary Fagan's CD Project!"/>
    <s v="I'm heading back into the studio!  I'm planning to record a CD of original songs and one with some jazz standards."/>
    <n v="9000"/>
    <n v="9370"/>
    <x v="0"/>
    <s v="US"/>
    <s v="USD"/>
    <n v="1399421189"/>
    <n v="1396829189"/>
    <b v="1"/>
    <n v="104"/>
    <b v="1"/>
    <s v="music/indie rock"/>
    <n v="1.0411111111111111"/>
    <s v="90 USD"/>
    <x v="4"/>
    <s v="indie rock"/>
    <x v="2309"/>
    <x v="2311"/>
  </r>
  <r>
    <n v="2312"/>
    <s v="DINOWALRUS: 3RD RECORD ON VINYL"/>
    <s v="Help Brooklyn psychedelic synth rockers DINOWALRUS release their 3rd Record, COMPLEXION, on vinyl!"/>
    <n v="3000"/>
    <n v="3236"/>
    <x v="0"/>
    <s v="US"/>
    <s v="USD"/>
    <n v="1397862000"/>
    <n v="1395155478"/>
    <b v="1"/>
    <n v="79"/>
    <b v="1"/>
    <s v="music/indie rock"/>
    <n v="1.0786666666666667"/>
    <s v="41 USD"/>
    <x v="4"/>
    <s v="indie rock"/>
    <x v="2310"/>
    <x v="2312"/>
  </r>
  <r>
    <n v="2313"/>
    <s v="A SUNNY DAY IN GLASGOW"/>
    <s v="A Sunny Day in Glasgow are recording a new album and we need your help!"/>
    <n v="5000"/>
    <n v="8792.02"/>
    <x v="0"/>
    <s v="US"/>
    <s v="USD"/>
    <n v="1336086026"/>
    <n v="1333494026"/>
    <b v="1"/>
    <n v="157"/>
    <b v="1"/>
    <s v="music/indie rock"/>
    <n v="1.7584040000000001"/>
    <s v="56 USD"/>
    <x v="4"/>
    <s v="indie rock"/>
    <x v="2311"/>
    <x v="2313"/>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s v="38 USD"/>
    <x v="4"/>
    <s v="indie rock"/>
    <x v="2312"/>
    <x v="2314"/>
  </r>
  <r>
    <n v="2315"/>
    <s v="RICE Presses Their Debut Album 'Keep Warm' On Vinyl"/>
    <s v="Rice invites you to be a part of the creation of their first album and spread their message of love."/>
    <n v="2500"/>
    <n v="2565"/>
    <x v="0"/>
    <s v="US"/>
    <s v="USD"/>
    <n v="1336238743"/>
    <n v="1333646743"/>
    <b v="1"/>
    <n v="64"/>
    <b v="1"/>
    <s v="music/indie rock"/>
    <n v="1.026"/>
    <s v="40 USD"/>
    <x v="4"/>
    <s v="indie rock"/>
    <x v="2313"/>
    <x v="231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s v="78 USD"/>
    <x v="4"/>
    <s v="indie rock"/>
    <x v="2314"/>
    <x v="2316"/>
  </r>
  <r>
    <n v="2317"/>
    <s v="ibreatheFUR / He Can Jog split Cassette"/>
    <s v="Snag the first Wolf Interval release by droners ibreatheFUR and He Can Jog. One month to preorder and then they're gone!"/>
    <n v="400"/>
    <n v="416"/>
    <x v="0"/>
    <s v="US"/>
    <s v="USD"/>
    <n v="1266210000"/>
    <n v="1263474049"/>
    <b v="1"/>
    <n v="22"/>
    <b v="1"/>
    <s v="music/indie rock"/>
    <n v="1.04"/>
    <s v="19 USD"/>
    <x v="4"/>
    <s v="indie rock"/>
    <x v="2315"/>
    <x v="231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s v="37 USD"/>
    <x v="4"/>
    <s v="indie rock"/>
    <x v="2316"/>
    <x v="231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s v="42 USD"/>
    <x v="4"/>
    <s v="indie rock"/>
    <x v="2317"/>
    <x v="2319"/>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s v="61 USD"/>
    <x v="4"/>
    <s v="indie rock"/>
    <x v="2318"/>
    <x v="2320"/>
  </r>
  <r>
    <n v="2321"/>
    <s v="WienerWÃ¼rze"/>
    <s v="Universal organic liquid seasoning brewed all natural from lupine, oat, salt and water for soups, salads, stews and more"/>
    <n v="10557"/>
    <n v="4130"/>
    <x v="3"/>
    <s v="AT"/>
    <s v="EUR"/>
    <n v="1491282901"/>
    <n v="1488694501"/>
    <b v="0"/>
    <n v="64"/>
    <b v="0"/>
    <s v="food/small batch"/>
    <n v="0.39120962394619685"/>
    <s v="65 EUR"/>
    <x v="7"/>
    <s v="small batch"/>
    <x v="2319"/>
    <x v="232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s v="21 USD"/>
    <x v="7"/>
    <s v="small batch"/>
    <x v="2320"/>
    <x v="2322"/>
  </r>
  <r>
    <n v="2323"/>
    <s v="Beef Sticks, the Ultimate Protein Snack"/>
    <s v="You can never go wrong with a Beef Stick, great taste with no fillers and can easily goes with you everywhere."/>
    <n v="250"/>
    <n v="120"/>
    <x v="3"/>
    <s v="US"/>
    <s v="USD"/>
    <n v="1490033247"/>
    <n v="1489428447"/>
    <b v="0"/>
    <n v="4"/>
    <b v="0"/>
    <s v="food/small batch"/>
    <n v="0.48"/>
    <s v="30 USD"/>
    <x v="7"/>
    <s v="small batch"/>
    <x v="2321"/>
    <x v="2323"/>
  </r>
  <r>
    <n v="2324"/>
    <s v="Pies not Lies"/>
    <s v="A city centre shop selling great locally made food with room to chat and learn about eachother."/>
    <n v="7500"/>
    <n v="1555"/>
    <x v="3"/>
    <s v="GB"/>
    <s v="GBP"/>
    <n v="1490559285"/>
    <n v="1487970885"/>
    <b v="0"/>
    <n v="61"/>
    <b v="0"/>
    <s v="food/small batch"/>
    <n v="0.20733333333333334"/>
    <s v="25 GBP"/>
    <x v="7"/>
    <s v="small batch"/>
    <x v="2322"/>
    <x v="2324"/>
  </r>
  <r>
    <n v="2325"/>
    <s v="MAGA Private Label Spicy Sauce"/>
    <s v="Do you like to Maga? Do you like hot sauce as spicy as your memes? Do you like sexy frogs? Of course you do were all adults here."/>
    <n v="1000"/>
    <n v="80"/>
    <x v="3"/>
    <s v="US"/>
    <s v="USD"/>
    <n v="1490830331"/>
    <n v="1488241931"/>
    <b v="0"/>
    <n v="7"/>
    <b v="0"/>
    <s v="food/small batch"/>
    <n v="0.08"/>
    <s v="11 USD"/>
    <x v="7"/>
    <s v="small batch"/>
    <x v="2323"/>
    <x v="2325"/>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s v="108 USD"/>
    <x v="7"/>
    <s v="small batch"/>
    <x v="2324"/>
    <x v="2326"/>
  </r>
  <r>
    <n v="2327"/>
    <s v="Kraut Source - Fermentation Made Simple"/>
    <s v="Gourmet Fermentation in a Mason Jar. Create delicious, nutritious fermented foods at home."/>
    <n v="35000"/>
    <n v="184133.01"/>
    <x v="0"/>
    <s v="US"/>
    <s v="USD"/>
    <n v="1409090440"/>
    <n v="1406066440"/>
    <b v="1"/>
    <n v="3355"/>
    <b v="1"/>
    <s v="food/small batch"/>
    <n v="5.2609431428571432"/>
    <s v="55 USD"/>
    <x v="7"/>
    <s v="small batch"/>
    <x v="2325"/>
    <x v="2327"/>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s v="47 USD"/>
    <x v="7"/>
    <s v="small batch"/>
    <x v="2326"/>
    <x v="2328"/>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s v="212 USD"/>
    <x v="7"/>
    <s v="small batch"/>
    <x v="2327"/>
    <x v="2329"/>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s v="220 USD"/>
    <x v="7"/>
    <s v="small batch"/>
    <x v="2328"/>
    <x v="2330"/>
  </r>
  <r>
    <n v="2331"/>
    <s v="Meadowlands Chocolate"/>
    <s v="Handcrafted, organic, single-origin, bean-to-bar, dark chocolate. Like fine wine, the secret is in the terroir."/>
    <n v="8000"/>
    <n v="11545.1"/>
    <x v="0"/>
    <s v="US"/>
    <s v="USD"/>
    <n v="1408320490"/>
    <n v="1405728490"/>
    <b v="1"/>
    <n v="283"/>
    <b v="1"/>
    <s v="food/small batch"/>
    <n v="1.4431375"/>
    <s v="41 USD"/>
    <x v="7"/>
    <s v="small batch"/>
    <x v="2329"/>
    <x v="2331"/>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s v="76 USD"/>
    <x v="7"/>
    <s v="small batch"/>
    <x v="2330"/>
    <x v="2332"/>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s v="14 USD"/>
    <x v="7"/>
    <s v="small batch"/>
    <x v="2331"/>
    <x v="2333"/>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s v="61 USD"/>
    <x v="7"/>
    <s v="small batch"/>
    <x v="2332"/>
    <x v="2334"/>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s v="116 USD"/>
    <x v="7"/>
    <s v="small batch"/>
    <x v="2333"/>
    <x v="233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s v="48 USD"/>
    <x v="7"/>
    <s v="small batch"/>
    <x v="2334"/>
    <x v="2336"/>
  </r>
  <r>
    <n v="2337"/>
    <s v="The Hudson Standard Bitters and Shrubs"/>
    <s v="We make small batch, locally sourced bitters and shrubs for cocktails and cooking."/>
    <n v="12000"/>
    <n v="13279"/>
    <x v="0"/>
    <s v="US"/>
    <s v="USD"/>
    <n v="1403796143"/>
    <n v="1401204143"/>
    <b v="1"/>
    <n v="179"/>
    <b v="1"/>
    <s v="food/small batch"/>
    <n v="1.1065833333333333"/>
    <s v="74 USD"/>
    <x v="7"/>
    <s v="small batch"/>
    <x v="2335"/>
    <x v="2337"/>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s v="123 USD"/>
    <x v="7"/>
    <s v="small batch"/>
    <x v="2336"/>
    <x v="2338"/>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s v="67 USD"/>
    <x v="7"/>
    <s v="small batch"/>
    <x v="2337"/>
    <x v="2339"/>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s v="105 USD"/>
    <x v="7"/>
    <s v="small batch"/>
    <x v="2338"/>
    <x v="2340"/>
  </r>
  <r>
    <n v="2341"/>
    <s v="Cutting Edge Fitness Website (Canceled)"/>
    <s v="This website will serve as an interface to change lives and have a community routing for your success!"/>
    <n v="5000"/>
    <n v="0"/>
    <x v="1"/>
    <s v="US"/>
    <s v="USD"/>
    <n v="1436729504"/>
    <n v="1434137504"/>
    <b v="0"/>
    <n v="0"/>
    <b v="0"/>
    <s v="technology/web"/>
    <n v="0"/>
    <s v="0 USD"/>
    <x v="2"/>
    <s v="web"/>
    <x v="2339"/>
    <x v="2341"/>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s v="0 USD"/>
    <x v="2"/>
    <s v="web"/>
    <x v="2340"/>
    <x v="2342"/>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s v="300 USD"/>
    <x v="2"/>
    <s v="web"/>
    <x v="2341"/>
    <x v="2343"/>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s v="1 CAD"/>
    <x v="2"/>
    <s v="web"/>
    <x v="2342"/>
    <x v="2344"/>
  </r>
  <r>
    <n v="2345"/>
    <s v="Social Media Website (Canceled)"/>
    <s v="My team and I are creating a social media website for pet lovers across the world! Fashion, animal shows, adoptions, and more."/>
    <n v="3000"/>
    <n v="0"/>
    <x v="1"/>
    <s v="US"/>
    <s v="USD"/>
    <n v="1427845140"/>
    <n v="1424822556"/>
    <b v="0"/>
    <n v="0"/>
    <b v="0"/>
    <s v="technology/web"/>
    <n v="0"/>
    <s v="0 USD"/>
    <x v="2"/>
    <s v="web"/>
    <x v="2343"/>
    <x v="2345"/>
  </r>
  <r>
    <n v="2346"/>
    <s v="Ez 2c 3D Viewers (Canceled)"/>
    <s v="Watch and Make FREE 3D Videos &amp; Pics - No Viewer needed. To Help Learn we have Training and Instant 3D viewers."/>
    <n v="60000"/>
    <n v="39"/>
    <x v="1"/>
    <s v="US"/>
    <s v="USD"/>
    <n v="1476731431"/>
    <n v="1472843431"/>
    <b v="0"/>
    <n v="3"/>
    <b v="0"/>
    <s v="technology/web"/>
    <n v="6.4999999999999997E-4"/>
    <s v="13 USD"/>
    <x v="2"/>
    <s v="web"/>
    <x v="2344"/>
    <x v="2346"/>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s v="15 USD"/>
    <x v="2"/>
    <s v="web"/>
    <x v="2345"/>
    <x v="2347"/>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s v="54 USD"/>
    <x v="2"/>
    <s v="web"/>
    <x v="2346"/>
    <x v="234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s v="0 SEK"/>
    <x v="2"/>
    <s v="web"/>
    <x v="2347"/>
    <x v="2349"/>
  </r>
  <r>
    <n v="2350"/>
    <s v="HoxWi - Simple and reliable online customer services (Canceled)"/>
    <s v="HoxWi are the future for real time interaction with on-line customers via chat or video conference."/>
    <n v="50000"/>
    <n v="0"/>
    <x v="1"/>
    <s v="IE"/>
    <s v="EUR"/>
    <n v="1483474370"/>
    <n v="1480882370"/>
    <b v="0"/>
    <n v="0"/>
    <b v="0"/>
    <s v="technology/web"/>
    <n v="0"/>
    <s v="0 EUR"/>
    <x v="2"/>
    <s v="web"/>
    <x v="2348"/>
    <x v="2350"/>
  </r>
  <r>
    <n v="2351"/>
    <s v="NZ Auction site.  No listing or success fees. Only $2 p/m"/>
    <s v="Donate $30 or more and receive a free selfie stick."/>
    <n v="18900"/>
    <n v="108"/>
    <x v="1"/>
    <s v="NZ"/>
    <s v="NZD"/>
    <n v="1430360739"/>
    <n v="1427768739"/>
    <b v="0"/>
    <n v="7"/>
    <b v="0"/>
    <s v="technology/web"/>
    <n v="5.7142857142857143E-3"/>
    <s v="15 NZD"/>
    <x v="2"/>
    <s v="web"/>
    <x v="2349"/>
    <x v="235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s v="0 USD"/>
    <x v="2"/>
    <s v="web"/>
    <x v="2350"/>
    <x v="235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s v="0 USD"/>
    <x v="2"/>
    <s v="web"/>
    <x v="2351"/>
    <x v="2353"/>
  </r>
  <r>
    <n v="2354"/>
    <s v="Dissertation (Canceled)"/>
    <s v="Almost done with doctorate degree but need funding of $35,000 to complete research of project."/>
    <n v="35000"/>
    <n v="25"/>
    <x v="1"/>
    <s v="US"/>
    <s v="USD"/>
    <n v="1420910460"/>
    <n v="1415726460"/>
    <b v="0"/>
    <n v="1"/>
    <b v="0"/>
    <s v="technology/web"/>
    <n v="7.1428571428571429E-4"/>
    <s v="25 USD"/>
    <x v="2"/>
    <s v="web"/>
    <x v="2352"/>
    <x v="2354"/>
  </r>
  <r>
    <n v="2355"/>
    <s v="PriceItUpPlease (Canceled)"/>
    <s v="PriceItUpPlease will be an easy to use website that estimates the amount of your startup costs for that great idea you have!"/>
    <n v="8000"/>
    <n v="55"/>
    <x v="1"/>
    <s v="AU"/>
    <s v="AUD"/>
    <n v="1430604136"/>
    <n v="1428012136"/>
    <b v="0"/>
    <n v="2"/>
    <b v="0"/>
    <s v="technology/web"/>
    <n v="6.875E-3"/>
    <s v="28 AUD"/>
    <x v="2"/>
    <s v="web"/>
    <x v="2353"/>
    <x v="2355"/>
  </r>
  <r>
    <n v="2356"/>
    <s v="HardstyleUnited.com (Canceled)"/>
    <s v="HardstyleUnited.com The Global Hardstyle community. Your Hardstyle community."/>
    <n v="10000"/>
    <n v="0"/>
    <x v="1"/>
    <s v="NL"/>
    <s v="EUR"/>
    <n v="1433530104"/>
    <n v="1430938104"/>
    <b v="0"/>
    <n v="0"/>
    <b v="0"/>
    <s v="technology/web"/>
    <n v="0"/>
    <s v="0 EUR"/>
    <x v="2"/>
    <s v="web"/>
    <x v="2354"/>
    <x v="2356"/>
  </r>
  <r>
    <n v="2357"/>
    <s v="Online therapist directory - Click For Therapy (Canceled)"/>
    <s v="Click For Therapy is a website that was created to connect consumers and therapists across the UK."/>
    <n v="27000"/>
    <n v="0"/>
    <x v="1"/>
    <s v="GB"/>
    <s v="GBP"/>
    <n v="1445093578"/>
    <n v="1442501578"/>
    <b v="0"/>
    <n v="0"/>
    <b v="0"/>
    <s v="technology/web"/>
    <n v="0"/>
    <s v="0 GBP"/>
    <x v="2"/>
    <s v="web"/>
    <x v="2355"/>
    <x v="2357"/>
  </r>
  <r>
    <n v="2358"/>
    <s v="Auction, Sell Swap without excessive fees, the next ebay."/>
    <s v="A website to auction, sell and swap items in the uk without a charge, without excess fees, the next ebay."/>
    <n v="1500"/>
    <n v="0"/>
    <x v="1"/>
    <s v="GB"/>
    <s v="GBP"/>
    <n v="1422664740"/>
    <n v="1417818036"/>
    <b v="0"/>
    <n v="0"/>
    <b v="0"/>
    <s v="technology/web"/>
    <n v="0"/>
    <s v="0 GBP"/>
    <x v="2"/>
    <s v="web"/>
    <x v="2356"/>
    <x v="2358"/>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s v="367 USD"/>
    <x v="2"/>
    <s v="web"/>
    <x v="2357"/>
    <x v="2359"/>
  </r>
  <r>
    <n v="2360"/>
    <s v="Bee Bay Microjobs (Canceled)"/>
    <s v="Welcome to Bee Bay Canada, your commission free microjobs website.  Sell at any price and keep 100% of what you earn!"/>
    <n v="5000"/>
    <n v="2"/>
    <x v="1"/>
    <s v="CA"/>
    <s v="CAD"/>
    <n v="1454864280"/>
    <n v="1452272280"/>
    <b v="0"/>
    <n v="1"/>
    <b v="0"/>
    <s v="technology/web"/>
    <n v="4.0000000000000002E-4"/>
    <s v="2 CAD"/>
    <x v="2"/>
    <s v="web"/>
    <x v="2358"/>
    <x v="2360"/>
  </r>
  <r>
    <n v="2361"/>
    <s v="Lemme Grab it (Canceled)"/>
    <s v="A website for email/sms alerts of your personal selection, comparison of prices,consolidated database, best deals around for clothing."/>
    <n v="200"/>
    <n v="0"/>
    <x v="1"/>
    <s v="CA"/>
    <s v="CAD"/>
    <n v="1462053600"/>
    <n v="1459975008"/>
    <b v="0"/>
    <n v="0"/>
    <b v="0"/>
    <s v="technology/web"/>
    <n v="0"/>
    <s v="0 CAD"/>
    <x v="2"/>
    <s v="web"/>
    <x v="2359"/>
    <x v="2361"/>
  </r>
  <r>
    <n v="2362"/>
    <s v="Help CRB obtain 501(c)(3) status! (Canceled)"/>
    <s v="The Columbus Ruby Brigade has brought monthly ruby goodness and camaraderie to all participants."/>
    <n v="420"/>
    <n v="120"/>
    <x v="1"/>
    <s v="US"/>
    <s v="USD"/>
    <n v="1418315470"/>
    <n v="1415723470"/>
    <b v="0"/>
    <n v="2"/>
    <b v="0"/>
    <s v="technology/web"/>
    <n v="0.2857142857142857"/>
    <s v="60 USD"/>
    <x v="2"/>
    <s v="web"/>
    <x v="2360"/>
    <x v="2362"/>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s v="0 USD"/>
    <x v="2"/>
    <s v="web"/>
    <x v="2361"/>
    <x v="2363"/>
  </r>
  <r>
    <n v="2364"/>
    <s v="Minecraft Server and Website Help (Name: Forge Realms)"/>
    <s v="Making a Minecraft server and Website and I need your help to fund it. Thanks in Advance!"/>
    <n v="128"/>
    <n v="0"/>
    <x v="1"/>
    <s v="US"/>
    <s v="USD"/>
    <n v="1445898356"/>
    <n v="1441146356"/>
    <b v="0"/>
    <n v="0"/>
    <b v="0"/>
    <s v="technology/web"/>
    <n v="0"/>
    <s v="0 USD"/>
    <x v="2"/>
    <s v="web"/>
    <x v="2362"/>
    <x v="2364"/>
  </r>
  <r>
    <n v="2365"/>
    <s v="IMI - It's My Identity (Canceled)"/>
    <s v="A website that could group all your social 'identities' and online property together and find new followers or creators to follow"/>
    <n v="1000"/>
    <n v="0"/>
    <x v="1"/>
    <s v="IT"/>
    <s v="EUR"/>
    <n v="1453071600"/>
    <n v="1449596425"/>
    <b v="0"/>
    <n v="0"/>
    <b v="0"/>
    <s v="technology/web"/>
    <n v="0"/>
    <s v="0 EUR"/>
    <x v="2"/>
    <s v="web"/>
    <x v="2363"/>
    <x v="2365"/>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s v="97 GBP"/>
    <x v="2"/>
    <s v="web"/>
    <x v="2364"/>
    <x v="2366"/>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s v="48 USD"/>
    <x v="2"/>
    <s v="web"/>
    <x v="2365"/>
    <x v="236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s v="50 USD"/>
    <x v="2"/>
    <s v="web"/>
    <x v="2366"/>
    <x v="2368"/>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s v="0 USD"/>
    <x v="2"/>
    <s v="web"/>
    <x v="2367"/>
    <x v="2369"/>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s v="21 USD"/>
    <x v="2"/>
    <s v="web"/>
    <x v="2368"/>
    <x v="2370"/>
  </r>
  <r>
    <n v="2371"/>
    <s v="ProjectPetal.com (Canceled)"/>
    <s v="ProjectPetal.com is an all in one website for all Makers to share projects and ideas. A Facebook(R) Twitter(R) &amp; Github(R) all in one."/>
    <n v="2000"/>
    <n v="0"/>
    <x v="1"/>
    <s v="US"/>
    <s v="USD"/>
    <n v="1435257596"/>
    <n v="1432665596"/>
    <b v="0"/>
    <n v="0"/>
    <b v="0"/>
    <s v="technology/web"/>
    <n v="0"/>
    <s v="0 USD"/>
    <x v="2"/>
    <s v="web"/>
    <x v="2369"/>
    <x v="2371"/>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s v="30 AUD"/>
    <x v="2"/>
    <s v="web"/>
    <x v="2370"/>
    <x v="2372"/>
  </r>
  <r>
    <n v="2373"/>
    <s v="Cykelauktion.com (Canceled)"/>
    <s v="We want to create a safe marketplace for buying and selling bicycles."/>
    <n v="850000"/>
    <n v="50"/>
    <x v="1"/>
    <s v="SE"/>
    <s v="SEK"/>
    <n v="1440863624"/>
    <n v="1438271624"/>
    <b v="0"/>
    <n v="1"/>
    <b v="0"/>
    <s v="technology/web"/>
    <n v="5.8823529411764708E-5"/>
    <s v="50 SEK"/>
    <x v="2"/>
    <s v="web"/>
    <x v="2371"/>
    <x v="2373"/>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s v="10 USD"/>
    <x v="2"/>
    <s v="web"/>
    <x v="2372"/>
    <x v="2374"/>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s v="0 USD"/>
    <x v="2"/>
    <s v="web"/>
    <x v="2373"/>
    <x v="2375"/>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s v="82 USD"/>
    <x v="2"/>
    <s v="web"/>
    <x v="2374"/>
    <x v="237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s v="0 CAD"/>
    <x v="2"/>
    <s v="web"/>
    <x v="2375"/>
    <x v="2377"/>
  </r>
  <r>
    <n v="2378"/>
    <s v="KEEPUP INC (Canceled)"/>
    <s v="KEEPUP allows you to extend your social circle by introducing you to new people via your friends."/>
    <n v="110000"/>
    <n v="0"/>
    <x v="1"/>
    <s v="US"/>
    <s v="USD"/>
    <n v="1440548330"/>
    <n v="1438042730"/>
    <b v="0"/>
    <n v="0"/>
    <b v="0"/>
    <s v="technology/web"/>
    <n v="0"/>
    <s v="0 USD"/>
    <x v="2"/>
    <s v="web"/>
    <x v="2376"/>
    <x v="2378"/>
  </r>
  <r>
    <n v="2379"/>
    <s v="SelectCooks.com (Canceled)"/>
    <s v="Selectcooks.com is a community marketplace for people to list, find and hire chefs."/>
    <n v="30000"/>
    <n v="0"/>
    <x v="1"/>
    <s v="US"/>
    <s v="USD"/>
    <n v="1444004616"/>
    <n v="1440116616"/>
    <b v="0"/>
    <n v="0"/>
    <b v="0"/>
    <s v="technology/web"/>
    <n v="0"/>
    <s v="0 USD"/>
    <x v="2"/>
    <s v="web"/>
    <x v="2377"/>
    <x v="2379"/>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s v="18 USD"/>
    <x v="2"/>
    <s v="web"/>
    <x v="2378"/>
    <x v="2380"/>
  </r>
  <r>
    <n v="2381"/>
    <s v="Cannabis Connection (Canceled)"/>
    <s v="Social Media Platform for the Marijuana Industry to create professionalism and a stable lasting market."/>
    <n v="86350"/>
    <n v="1571"/>
    <x v="1"/>
    <s v="US"/>
    <s v="USD"/>
    <n v="1428704848"/>
    <n v="1426112848"/>
    <b v="0"/>
    <n v="7"/>
    <b v="0"/>
    <s v="technology/web"/>
    <n v="1.8193398957730169E-2"/>
    <s v="224 USD"/>
    <x v="2"/>
    <s v="web"/>
    <x v="2379"/>
    <x v="2381"/>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s v="38 USD"/>
    <x v="2"/>
    <s v="web"/>
    <x v="2380"/>
    <x v="2382"/>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s v="145 NZD"/>
    <x v="2"/>
    <s v="web"/>
    <x v="2381"/>
    <x v="2383"/>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s v="1 USD"/>
    <x v="2"/>
    <s v="web"/>
    <x v="2382"/>
    <x v="2384"/>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s v="113 USD"/>
    <x v="2"/>
    <s v="web"/>
    <x v="2383"/>
    <x v="2385"/>
  </r>
  <r>
    <n v="2386"/>
    <s v="Realjobmatch.com (Canceled)"/>
    <s v="Realjobmatch is not just a job search site but a matching site , matching the right jobseekers with the best jobs."/>
    <n v="30000"/>
    <n v="0"/>
    <x v="1"/>
    <s v="CA"/>
    <s v="CAD"/>
    <n v="1420920424"/>
    <n v="1415736424"/>
    <b v="0"/>
    <n v="0"/>
    <b v="0"/>
    <s v="technology/web"/>
    <n v="0"/>
    <s v="0 CAD"/>
    <x v="2"/>
    <s v="web"/>
    <x v="2384"/>
    <x v="2386"/>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s v="342 USD"/>
    <x v="2"/>
    <s v="web"/>
    <x v="2385"/>
    <x v="2387"/>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s v="58 USD"/>
    <x v="2"/>
    <s v="web"/>
    <x v="2386"/>
    <x v="2388"/>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s v="30 EUR"/>
    <x v="2"/>
    <s v="web"/>
    <x v="2387"/>
    <x v="2389"/>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s v="0 AUD"/>
    <x v="2"/>
    <s v="web"/>
    <x v="2388"/>
    <x v="2390"/>
  </r>
  <r>
    <n v="2391"/>
    <s v="oToBOTS.com - Freedom from high cost auto repairs (Canceled)"/>
    <s v="Using the power of internet to help people save hundreds in car repair."/>
    <n v="20000"/>
    <n v="25"/>
    <x v="1"/>
    <s v="US"/>
    <s v="USD"/>
    <n v="1427825044"/>
    <n v="1425236644"/>
    <b v="0"/>
    <n v="1"/>
    <b v="0"/>
    <s v="technology/web"/>
    <n v="1.25E-3"/>
    <s v="25 USD"/>
    <x v="2"/>
    <s v="web"/>
    <x v="2389"/>
    <x v="2391"/>
  </r>
  <r>
    <n v="2392"/>
    <s v="WILLAMETTE EXTRA BOARD (Canceled)"/>
    <s v="I am asking for $4,200 to launch a unique website serving professionals in any and all industries seeking additional income in Oregon."/>
    <n v="4200"/>
    <n v="0"/>
    <x v="1"/>
    <s v="US"/>
    <s v="USD"/>
    <n v="1446087223"/>
    <n v="1443495223"/>
    <b v="0"/>
    <n v="0"/>
    <b v="0"/>
    <s v="technology/web"/>
    <n v="0"/>
    <s v="0 USD"/>
    <x v="2"/>
    <s v="web"/>
    <x v="2390"/>
    <x v="2392"/>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s v="50 USD"/>
    <x v="2"/>
    <s v="web"/>
    <x v="2391"/>
    <x v="2393"/>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s v="2 EUR"/>
    <x v="2"/>
    <s v="web"/>
    <x v="2392"/>
    <x v="2394"/>
  </r>
  <r>
    <n v="2395"/>
    <s v="VENT it out (Canceled)"/>
    <s v="I am making a social website where people can anonymously or openly vent, All walks of life all over the world"/>
    <n v="33000"/>
    <n v="0"/>
    <x v="1"/>
    <s v="US"/>
    <s v="USD"/>
    <n v="1484038620"/>
    <n v="1481597687"/>
    <b v="0"/>
    <n v="0"/>
    <b v="0"/>
    <s v="technology/web"/>
    <n v="0"/>
    <s v="0 USD"/>
    <x v="2"/>
    <s v="web"/>
    <x v="2393"/>
    <x v="2395"/>
  </r>
  <r>
    <n v="2396"/>
    <s v="Projektwebseite (Canceled)"/>
    <s v="I'm creating a website with projects which I'll create later / Ich erstelle eine Webseite mit Projekten, welche ich spÃ¤ter erstelle."/>
    <n v="5000"/>
    <n v="10"/>
    <x v="1"/>
    <s v="CH"/>
    <s v="CHF"/>
    <n v="1444940558"/>
    <n v="1442348558"/>
    <b v="0"/>
    <n v="1"/>
    <b v="0"/>
    <s v="technology/web"/>
    <n v="2E-3"/>
    <s v="10 CHF"/>
    <x v="2"/>
    <s v="web"/>
    <x v="2394"/>
    <x v="2396"/>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s v="0 USD"/>
    <x v="2"/>
    <s v="web"/>
    <x v="2395"/>
    <x v="2397"/>
  </r>
  <r>
    <n v="2398"/>
    <s v="Roekee.com (Canceled)"/>
    <s v="The internets new search engine. Looking for funding to develop our backend web indexing software with an emphasis on automation."/>
    <n v="4000"/>
    <n v="0"/>
    <x v="1"/>
    <s v="US"/>
    <s v="USD"/>
    <n v="1435874384"/>
    <n v="1433282384"/>
    <b v="0"/>
    <n v="0"/>
    <b v="0"/>
    <s v="technology/web"/>
    <n v="0"/>
    <s v="0 USD"/>
    <x v="2"/>
    <s v="web"/>
    <x v="2396"/>
    <x v="2398"/>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s v="0 SEK"/>
    <x v="2"/>
    <s v="web"/>
    <x v="2397"/>
    <x v="2399"/>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s v="0 AUD"/>
    <x v="2"/>
    <s v="web"/>
    <x v="2398"/>
    <x v="240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s v="22 USD"/>
    <x v="7"/>
    <s v="food trucks"/>
    <x v="2399"/>
    <x v="2401"/>
  </r>
  <r>
    <n v="2402"/>
    <s v="Cupcake Truck Unite"/>
    <s v="Small town, delicious treats, and a mobile truck"/>
    <n v="12000"/>
    <n v="52"/>
    <x v="2"/>
    <s v="US"/>
    <s v="USD"/>
    <n v="1431533931"/>
    <n v="1428941931"/>
    <b v="0"/>
    <n v="1"/>
    <b v="0"/>
    <s v="food/food trucks"/>
    <n v="4.3333333333333331E-3"/>
    <s v="52 USD"/>
    <x v="7"/>
    <s v="food trucks"/>
    <x v="2400"/>
    <x v="2402"/>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s v="17 GBP"/>
    <x v="7"/>
    <s v="food trucks"/>
    <x v="2401"/>
    <x v="2403"/>
  </r>
  <r>
    <n v="2404"/>
    <s v="Square Donuts Truck"/>
    <s v="We would love another Donut Food Truck for your famous Square Donuts.  We have one successful truck and retail store open already!"/>
    <n v="15000"/>
    <n v="0"/>
    <x v="2"/>
    <s v="US"/>
    <s v="USD"/>
    <n v="1451782607"/>
    <n v="1449190607"/>
    <b v="0"/>
    <n v="0"/>
    <b v="0"/>
    <s v="food/food trucks"/>
    <n v="0"/>
    <s v="0 USD"/>
    <x v="7"/>
    <s v="food trucks"/>
    <x v="2402"/>
    <x v="2404"/>
  </r>
  <r>
    <n v="2405"/>
    <s v="JoyShtick Food Truck"/>
    <s v="We are the first gaming-themed food truck, bringing gourmet pub fare to the Jacksonville area."/>
    <n v="5000"/>
    <n v="1126"/>
    <x v="2"/>
    <s v="US"/>
    <s v="USD"/>
    <n v="1472911375"/>
    <n v="1471096975"/>
    <b v="0"/>
    <n v="20"/>
    <b v="0"/>
    <s v="food/food trucks"/>
    <n v="0.22520000000000001"/>
    <s v="56 USD"/>
    <x v="7"/>
    <s v="food trucks"/>
    <x v="2403"/>
    <x v="240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s v="84 USD"/>
    <x v="7"/>
    <s v="food trucks"/>
    <x v="2404"/>
    <x v="2406"/>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s v="168 USD"/>
    <x v="7"/>
    <s v="food trucks"/>
    <x v="2405"/>
    <x v="2407"/>
  </r>
  <r>
    <n v="2408"/>
    <s v="Sabroso On Wheels"/>
    <s v="A US Army Vet trying to get a Peruvian food truck going! Really good Peruvian food now mobile!"/>
    <n v="15000"/>
    <n v="30"/>
    <x v="2"/>
    <s v="US"/>
    <s v="USD"/>
    <n v="1415247757"/>
    <n v="1412652157"/>
    <b v="0"/>
    <n v="2"/>
    <b v="0"/>
    <s v="food/food trucks"/>
    <n v="2E-3"/>
    <s v="15 USD"/>
    <x v="7"/>
    <s v="food trucks"/>
    <x v="2406"/>
    <x v="2408"/>
  </r>
  <r>
    <n v="2409"/>
    <s v="Johnny's Food Truck a Puerto Rican and BBQ infusion"/>
    <s v="I am looking to start a food truck with an infusion of my Puerto Rican heritage and my love for BBQ."/>
    <n v="25000"/>
    <n v="460"/>
    <x v="2"/>
    <s v="US"/>
    <s v="USD"/>
    <n v="1439931675"/>
    <n v="1437339675"/>
    <b v="0"/>
    <n v="6"/>
    <b v="0"/>
    <s v="food/food trucks"/>
    <n v="1.84E-2"/>
    <s v="77 USD"/>
    <x v="7"/>
    <s v="food trucks"/>
    <x v="2407"/>
    <x v="2409"/>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s v="0 AUD"/>
    <x v="7"/>
    <s v="food trucks"/>
    <x v="2408"/>
    <x v="2410"/>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s v="50 USD"/>
    <x v="7"/>
    <s v="food trucks"/>
    <x v="2409"/>
    <x v="2411"/>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s v="0 EUR"/>
    <x v="7"/>
    <s v="food trucks"/>
    <x v="2410"/>
    <x v="2412"/>
  </r>
  <r>
    <n v="2413"/>
    <s v="Lone Pine Coffee Brewery"/>
    <s v="Lone Pine Coffee Brewery will be a portable third-wave coffee shop available for wedding receptions and other events!"/>
    <n v="3000"/>
    <n v="25"/>
    <x v="2"/>
    <s v="US"/>
    <s v="USD"/>
    <n v="1401579000"/>
    <n v="1398911882"/>
    <b v="0"/>
    <n v="3"/>
    <b v="0"/>
    <s v="food/food trucks"/>
    <n v="8.3333333333333332E-3"/>
    <s v="8 USD"/>
    <x v="7"/>
    <s v="food trucks"/>
    <x v="2411"/>
    <x v="241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s v="35 USD"/>
    <x v="7"/>
    <s v="food trucks"/>
    <x v="2412"/>
    <x v="2414"/>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s v="56 USD"/>
    <x v="7"/>
    <s v="food trucks"/>
    <x v="2413"/>
    <x v="2415"/>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s v="5 USD"/>
    <x v="7"/>
    <s v="food trucks"/>
    <x v="2414"/>
    <x v="2416"/>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s v="0 USD"/>
    <x v="7"/>
    <s v="food trucks"/>
    <x v="2415"/>
    <x v="2417"/>
  </r>
  <r>
    <n v="2418"/>
    <s v="Mexican food truck"/>
    <s v="I want to start my food truck business."/>
    <n v="25000"/>
    <n v="5"/>
    <x v="2"/>
    <s v="US"/>
    <s v="USD"/>
    <n v="1427225644"/>
    <n v="1422045244"/>
    <b v="0"/>
    <n v="5"/>
    <b v="0"/>
    <s v="food/food trucks"/>
    <n v="2.0000000000000001E-4"/>
    <s v="1 USD"/>
    <x v="7"/>
    <s v="food trucks"/>
    <x v="2416"/>
    <x v="2418"/>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s v="0 USD"/>
    <x v="7"/>
    <s v="food trucks"/>
    <x v="2417"/>
    <x v="241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s v="69 USD"/>
    <x v="7"/>
    <s v="food trucks"/>
    <x v="2418"/>
    <x v="2420"/>
  </r>
  <r>
    <n v="2421"/>
    <s v="hot dog cart"/>
    <s v="help me start Merrill's first hot dog cart in this empty lot"/>
    <n v="6000"/>
    <n v="1"/>
    <x v="2"/>
    <s v="US"/>
    <s v="USD"/>
    <n v="1424536196"/>
    <n v="1421944196"/>
    <b v="0"/>
    <n v="1"/>
    <b v="0"/>
    <s v="food/food trucks"/>
    <n v="1.6666666666666666E-4"/>
    <s v="1 USD"/>
    <x v="7"/>
    <s v="food trucks"/>
    <x v="2419"/>
    <x v="2421"/>
  </r>
  <r>
    <n v="2422"/>
    <s v="Help starting a family owned food truck"/>
    <s v="Family owned business serving BBQ and seafood to the public"/>
    <n v="500"/>
    <n v="1"/>
    <x v="2"/>
    <s v="US"/>
    <s v="USD"/>
    <n v="1426091036"/>
    <n v="1423502636"/>
    <b v="0"/>
    <n v="1"/>
    <b v="0"/>
    <s v="food/food trucks"/>
    <n v="2E-3"/>
    <s v="1 USD"/>
    <x v="7"/>
    <s v="food trucks"/>
    <x v="2420"/>
    <x v="2422"/>
  </r>
  <r>
    <n v="2423"/>
    <s v="FBTR BBQ"/>
    <s v="FBTR is a Texas-style, North Carolina based, homemade BBQ company looking to bring good meat to the masses."/>
    <n v="60000"/>
    <n v="8"/>
    <x v="2"/>
    <s v="US"/>
    <s v="USD"/>
    <n v="1420044890"/>
    <n v="1417452890"/>
    <b v="0"/>
    <n v="1"/>
    <b v="0"/>
    <s v="food/food trucks"/>
    <n v="1.3333333333333334E-4"/>
    <s v="8 USD"/>
    <x v="7"/>
    <s v="food trucks"/>
    <x v="2421"/>
    <x v="2423"/>
  </r>
  <r>
    <n v="2424"/>
    <s v="Lily and Memphs"/>
    <s v="Great and creative food from the heart in the form of a sweet food truck!"/>
    <n v="25000"/>
    <n v="310"/>
    <x v="2"/>
    <s v="US"/>
    <s v="USD"/>
    <n v="1414445108"/>
    <n v="1411853108"/>
    <b v="0"/>
    <n v="9"/>
    <b v="0"/>
    <s v="food/food trucks"/>
    <n v="1.24E-2"/>
    <s v="34 USD"/>
    <x v="7"/>
    <s v="food trucks"/>
    <x v="2422"/>
    <x v="2424"/>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s v="1 USD"/>
    <x v="7"/>
    <s v="food trucks"/>
    <x v="2423"/>
    <x v="2425"/>
  </r>
  <r>
    <n v="2426"/>
    <s v="The Low-Calorie Food Truck"/>
    <s v="Aspiring to create a food truck with many delicious low calorie meals to encourage healthy eating while enjoying every bite."/>
    <n v="20000"/>
    <n v="0"/>
    <x v="2"/>
    <s v="US"/>
    <s v="USD"/>
    <n v="1439006692"/>
    <n v="1433822692"/>
    <b v="0"/>
    <n v="0"/>
    <b v="0"/>
    <s v="food/food trucks"/>
    <n v="0"/>
    <s v="0 USD"/>
    <x v="7"/>
    <s v="food trucks"/>
    <x v="2424"/>
    <x v="2426"/>
  </r>
  <r>
    <n v="2427"/>
    <s v="Wraps in a snap. Fast lunch with a gourmet punch!"/>
    <s v="Fast and simple lunches for those on the go.  All (lunch) deals $10 or less."/>
    <n v="50000"/>
    <n v="1"/>
    <x v="2"/>
    <s v="US"/>
    <s v="USD"/>
    <n v="1458715133"/>
    <n v="1455262733"/>
    <b v="0"/>
    <n v="1"/>
    <b v="0"/>
    <s v="food/food trucks"/>
    <n v="2.0000000000000002E-5"/>
    <s v="1 USD"/>
    <x v="7"/>
    <s v="food trucks"/>
    <x v="2425"/>
    <x v="2427"/>
  </r>
  <r>
    <n v="2428"/>
    <s v="Premium Burgers"/>
    <s v="From Moo 2 You! We want to offer premium burgers to a taco flooded environment."/>
    <n v="35000"/>
    <n v="1"/>
    <x v="2"/>
    <s v="US"/>
    <s v="USD"/>
    <n v="1426182551"/>
    <n v="1423594151"/>
    <b v="0"/>
    <n v="1"/>
    <b v="0"/>
    <s v="food/food trucks"/>
    <n v="2.8571428571428571E-5"/>
    <s v="1 USD"/>
    <x v="7"/>
    <s v="food trucks"/>
    <x v="2426"/>
    <x v="2428"/>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s v="501 NOK"/>
    <x v="7"/>
    <s v="food trucks"/>
    <x v="2427"/>
    <x v="2429"/>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s v="11 USD"/>
    <x v="7"/>
    <s v="food trucks"/>
    <x v="2428"/>
    <x v="2430"/>
  </r>
  <r>
    <n v="2431"/>
    <s v="Murphy's good eatin'"/>
    <s v="Go to Colorado and run a food truck with homemade food of all kinds."/>
    <n v="100000"/>
    <n v="2"/>
    <x v="2"/>
    <s v="US"/>
    <s v="USD"/>
    <n v="1467080613"/>
    <n v="1461896613"/>
    <b v="0"/>
    <n v="2"/>
    <b v="0"/>
    <s v="food/food trucks"/>
    <n v="2.0000000000000002E-5"/>
    <s v="1 USD"/>
    <x v="7"/>
    <s v="food trucks"/>
    <x v="2429"/>
    <x v="2431"/>
  </r>
  <r>
    <n v="2432"/>
    <s v="funding for bbq trailer"/>
    <s v="Looking to start competition cooking and need start-up help.  Offering brisket tasting to all contributors."/>
    <n v="14000"/>
    <n v="2"/>
    <x v="2"/>
    <s v="US"/>
    <s v="USD"/>
    <n v="1425791697"/>
    <n v="1423199697"/>
    <b v="0"/>
    <n v="2"/>
    <b v="0"/>
    <s v="food/food trucks"/>
    <n v="1.4285714285714287E-4"/>
    <s v="1 USD"/>
    <x v="7"/>
    <s v="food trucks"/>
    <x v="2430"/>
    <x v="2432"/>
  </r>
  <r>
    <n v="2433"/>
    <s v="TWIZTID CREATIONS"/>
    <s v="I want to create an amazing menu that no one eals has.I have great ideas like a non-traditional pb&amp;j thats wraped in an eggroll &amp; fried"/>
    <n v="10000"/>
    <n v="0"/>
    <x v="2"/>
    <s v="US"/>
    <s v="USD"/>
    <n v="1456608943"/>
    <n v="1454016943"/>
    <b v="0"/>
    <n v="0"/>
    <b v="0"/>
    <s v="food/food trucks"/>
    <n v="0"/>
    <s v="0 USD"/>
    <x v="7"/>
    <s v="food trucks"/>
    <x v="2431"/>
    <x v="243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s v="13 USD"/>
    <x v="7"/>
    <s v="food trucks"/>
    <x v="2432"/>
    <x v="243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s v="306 SEK"/>
    <x v="7"/>
    <s v="food trucks"/>
    <x v="2433"/>
    <x v="2435"/>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s v="23 CAD"/>
    <x v="7"/>
    <s v="food trucks"/>
    <x v="2434"/>
    <x v="2436"/>
  </r>
  <r>
    <n v="2437"/>
    <s v="Cuppa Gumbos"/>
    <s v="Homemade Gumbo, Stews and Curry to be served hot and fresh everyday at any festival or concert we can attend."/>
    <n v="8000"/>
    <n v="0"/>
    <x v="2"/>
    <s v="US"/>
    <s v="USD"/>
    <n v="1426615200"/>
    <n v="1422400188"/>
    <b v="0"/>
    <n v="0"/>
    <b v="0"/>
    <s v="food/food trucks"/>
    <n v="0"/>
    <s v="0 USD"/>
    <x v="7"/>
    <s v="food trucks"/>
    <x v="2435"/>
    <x v="2437"/>
  </r>
  <r>
    <n v="2438"/>
    <s v="FOOD|Art"/>
    <s v="I'm starting a catering and food truck business of southern comfort food. My FOOD is my Art!  _x000a_Thanks for you help!"/>
    <n v="15000"/>
    <n v="50"/>
    <x v="2"/>
    <s v="US"/>
    <s v="USD"/>
    <n v="1449529062"/>
    <n v="1444341462"/>
    <b v="0"/>
    <n v="1"/>
    <b v="0"/>
    <s v="food/food trucks"/>
    <n v="3.3333333333333335E-3"/>
    <s v="50 USD"/>
    <x v="7"/>
    <s v="food trucks"/>
    <x v="2436"/>
    <x v="2438"/>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s v="0 USD"/>
    <x v="7"/>
    <s v="food trucks"/>
    <x v="2437"/>
    <x v="2439"/>
  </r>
  <r>
    <n v="2440"/>
    <s v="The first green Food Truck in Phnom Penh"/>
    <s v="Starting a entire clean energy food truck and set a new standard for Cambodia"/>
    <n v="5000"/>
    <n v="10"/>
    <x v="2"/>
    <s v="BE"/>
    <s v="EUR"/>
    <n v="1455399313"/>
    <n v="1452807313"/>
    <b v="0"/>
    <n v="2"/>
    <b v="0"/>
    <s v="food/food trucks"/>
    <n v="2E-3"/>
    <s v="5 EUR"/>
    <x v="7"/>
    <s v="food trucks"/>
    <x v="2438"/>
    <x v="2440"/>
  </r>
  <r>
    <n v="2441"/>
    <s v="Bring Alchemy Pops to the People!"/>
    <s v="YOU can help Alchemy Pops POP up on a street near you!"/>
    <n v="7500"/>
    <n v="8091"/>
    <x v="0"/>
    <s v="US"/>
    <s v="USD"/>
    <n v="1437627540"/>
    <n v="1435806054"/>
    <b v="0"/>
    <n v="109"/>
    <b v="1"/>
    <s v="food/small batch"/>
    <n v="1.0788"/>
    <s v="74 USD"/>
    <x v="7"/>
    <s v="small batch"/>
    <x v="2439"/>
    <x v="2441"/>
  </r>
  <r>
    <n v="2442"/>
    <s v="Young Mountain Tea: A New White Tea from India's Himalayas"/>
    <s v="The first tea from a new sustainable tea region in India's young, rising Himalayas."/>
    <n v="24000"/>
    <n v="30226"/>
    <x v="0"/>
    <s v="US"/>
    <s v="USD"/>
    <n v="1426777228"/>
    <n v="1424188828"/>
    <b v="0"/>
    <n v="372"/>
    <b v="1"/>
    <s v="food/small batch"/>
    <n v="1.2594166666666666"/>
    <s v="81 USD"/>
    <x v="7"/>
    <s v="small batch"/>
    <x v="2440"/>
    <x v="2442"/>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s v="130 USD"/>
    <x v="7"/>
    <s v="small batch"/>
    <x v="2441"/>
    <x v="244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s v="53 USD"/>
    <x v="7"/>
    <s v="small batch"/>
    <x v="2442"/>
    <x v="2444"/>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s v="75 USD"/>
    <x v="7"/>
    <s v="small batch"/>
    <x v="2443"/>
    <x v="244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s v="76 USD"/>
    <x v="7"/>
    <s v="small batch"/>
    <x v="2444"/>
    <x v="2446"/>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s v="32 USD"/>
    <x v="7"/>
    <s v="small batch"/>
    <x v="2445"/>
    <x v="2447"/>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s v="48 USD"/>
    <x v="7"/>
    <s v="small batch"/>
    <x v="2446"/>
    <x v="2448"/>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s v="90 USD"/>
    <x v="7"/>
    <s v="small batch"/>
    <x v="2447"/>
    <x v="2449"/>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s v="149 USD"/>
    <x v="7"/>
    <s v="small batch"/>
    <x v="2448"/>
    <x v="245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s v="62 USD"/>
    <x v="7"/>
    <s v="small batch"/>
    <x v="2449"/>
    <x v="245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s v="53 USD"/>
    <x v="7"/>
    <s v="small batch"/>
    <x v="2450"/>
    <x v="2452"/>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s v="69 USD"/>
    <x v="7"/>
    <s v="small batch"/>
    <x v="2451"/>
    <x v="2453"/>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s v="272 USD"/>
    <x v="7"/>
    <s v="small batch"/>
    <x v="2452"/>
    <x v="2454"/>
  </r>
  <r>
    <n v="2455"/>
    <s v="Yo Mama's Sauces &amp; Rubs"/>
    <s v="Mama wants everyone to try her secret recipes for sauces and rubs. She uses only the freshest ingredients for them."/>
    <n v="300"/>
    <n v="546"/>
    <x v="0"/>
    <s v="US"/>
    <s v="USD"/>
    <n v="1461177950"/>
    <n v="1458758750"/>
    <b v="0"/>
    <n v="16"/>
    <b v="1"/>
    <s v="food/small batch"/>
    <n v="1.82"/>
    <s v="34 USD"/>
    <x v="7"/>
    <s v="small batch"/>
    <x v="2453"/>
    <x v="2455"/>
  </r>
  <r>
    <n v="2456"/>
    <s v="Beef Sticks to Chomp On!!"/>
    <s v="These beef sticks will make your taste buds dance with happiness. Plus they are healthier than most available today!"/>
    <n v="1500"/>
    <n v="2713"/>
    <x v="0"/>
    <s v="US"/>
    <s v="USD"/>
    <n v="1488063839"/>
    <n v="1485471839"/>
    <b v="0"/>
    <n v="67"/>
    <b v="1"/>
    <s v="food/small batch"/>
    <n v="1.8086666666666666"/>
    <s v="40 USD"/>
    <x v="7"/>
    <s v="small batch"/>
    <x v="2454"/>
    <x v="2456"/>
  </r>
  <r>
    <n v="2457"/>
    <s v="NDWK The North Dakota Wine Kitchen"/>
    <s v="If you love wine, and have ever dreamed of crafting your own. You can in 3 easy steps.  Sample~Sprinkle~Savor."/>
    <n v="23000"/>
    <n v="23530"/>
    <x v="0"/>
    <s v="US"/>
    <s v="USD"/>
    <n v="1458826056"/>
    <n v="1456237656"/>
    <b v="0"/>
    <n v="124"/>
    <b v="1"/>
    <s v="food/small batch"/>
    <n v="1.0230434782608695"/>
    <s v="190 USD"/>
    <x v="7"/>
    <s v="small batch"/>
    <x v="2455"/>
    <x v="2457"/>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s v="69 USD"/>
    <x v="7"/>
    <s v="small batch"/>
    <x v="2456"/>
    <x v="245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s v="109 USD"/>
    <x v="7"/>
    <s v="small batch"/>
    <x v="2457"/>
    <x v="2459"/>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s v="126 USD"/>
    <x v="7"/>
    <s v="small batch"/>
    <x v="2458"/>
    <x v="246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s v="91 USD"/>
    <x v="4"/>
    <s v="indie rock"/>
    <x v="1837"/>
    <x v="2461"/>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s v="29 USD"/>
    <x v="4"/>
    <s v="indie rock"/>
    <x v="2459"/>
    <x v="2462"/>
  </r>
  <r>
    <n v="2463"/>
    <s v="Emma Ate the Lion &quot;Songs Two Count Too&quot;"/>
    <s v="Emma Ate The Lion's debut full length album"/>
    <n v="2000"/>
    <n v="2325"/>
    <x v="0"/>
    <s v="US"/>
    <s v="USD"/>
    <n v="1366138800"/>
    <n v="1362710425"/>
    <b v="0"/>
    <n v="75"/>
    <b v="1"/>
    <s v="music/indie rock"/>
    <n v="1.1625000000000001"/>
    <s v="31 USD"/>
    <x v="4"/>
    <s v="indie rock"/>
    <x v="2460"/>
    <x v="2463"/>
  </r>
  <r>
    <n v="2464"/>
    <s v="The Enemy Feathers NEW EP"/>
    <s v="The Enemy Feathers are passing the proverbial hat to see if we can raise enough money to complete Our NEW EP"/>
    <n v="2000"/>
    <n v="2222"/>
    <x v="0"/>
    <s v="CA"/>
    <s v="CAD"/>
    <n v="1443641340"/>
    <n v="1441143397"/>
    <b v="0"/>
    <n v="43"/>
    <b v="1"/>
    <s v="music/indie rock"/>
    <n v="1.111"/>
    <s v="52 CAD"/>
    <x v="4"/>
    <s v="indie rock"/>
    <x v="2461"/>
    <x v="2464"/>
  </r>
  <r>
    <n v="2465"/>
    <s v="The Lion Oh My - Our first full length release"/>
    <s v="An indie band from Spokane, WA looking to master and package their first full length album."/>
    <n v="700"/>
    <n v="1261"/>
    <x v="0"/>
    <s v="US"/>
    <s v="USD"/>
    <n v="1348420548"/>
    <n v="1345828548"/>
    <b v="0"/>
    <n v="48"/>
    <b v="1"/>
    <s v="music/indie rock"/>
    <n v="1.8014285714285714"/>
    <s v="26 USD"/>
    <x v="4"/>
    <s v="indie rock"/>
    <x v="2462"/>
    <x v="246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s v="48 USD"/>
    <x v="4"/>
    <s v="indie rock"/>
    <x v="2463"/>
    <x v="2466"/>
  </r>
  <r>
    <n v="2467"/>
    <s v="Nature Boy Explorer EP"/>
    <s v="We've finished our first EP and we're taking it on the road in three weeks! Help us fund manufacturing?"/>
    <n v="1000"/>
    <n v="1185"/>
    <x v="0"/>
    <s v="US"/>
    <s v="USD"/>
    <n v="1336669200"/>
    <n v="1335473931"/>
    <b v="0"/>
    <n v="43"/>
    <b v="1"/>
    <s v="music/indie rock"/>
    <n v="1.1850000000000001"/>
    <s v="28 USD"/>
    <x v="4"/>
    <s v="indie rock"/>
    <x v="2464"/>
    <x v="2467"/>
  </r>
  <r>
    <n v="2468"/>
    <s v="New &quot;Jesse Denaro&quot; Album!"/>
    <s v="Please donate, support &amp; share this project so that I may be able to record my new EP this fall!"/>
    <n v="2000"/>
    <n v="2144.34"/>
    <x v="0"/>
    <s v="US"/>
    <s v="USD"/>
    <n v="1351400400"/>
    <n v="1348285321"/>
    <b v="0"/>
    <n v="58"/>
    <b v="1"/>
    <s v="music/indie rock"/>
    <n v="1.0721700000000001"/>
    <s v="37 USD"/>
    <x v="4"/>
    <s v="indie rock"/>
    <x v="2465"/>
    <x v="246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s v="29 USD"/>
    <x v="4"/>
    <s v="indie rock"/>
    <x v="2466"/>
    <x v="246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s v="29 USD"/>
    <x v="4"/>
    <s v="indie rock"/>
    <x v="2467"/>
    <x v="247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s v="38 USD"/>
    <x v="4"/>
    <s v="indie rock"/>
    <x v="2468"/>
    <x v="247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s v="98 USD"/>
    <x v="4"/>
    <s v="indie rock"/>
    <x v="2469"/>
    <x v="2472"/>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s v="43 USD"/>
    <x v="4"/>
    <s v="indie rock"/>
    <x v="2470"/>
    <x v="2473"/>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s v="132 USD"/>
    <x v="4"/>
    <s v="indie rock"/>
    <x v="2471"/>
    <x v="2474"/>
  </r>
  <r>
    <n v="2475"/>
    <s v="BRANDTSON - &quot;Send Us A Signal&quot; Vinyl LP"/>
    <s v="Help BRANDTSON and DREAMOVERrecords press their 2004 record, &quot;Send Us A Signal&quot;."/>
    <n v="2500"/>
    <n v="2618"/>
    <x v="0"/>
    <s v="US"/>
    <s v="USD"/>
    <n v="1278799200"/>
    <n v="1273647255"/>
    <b v="0"/>
    <n v="81"/>
    <b v="1"/>
    <s v="music/indie rock"/>
    <n v="1.0471999999999999"/>
    <s v="32 USD"/>
    <x v="4"/>
    <s v="indie rock"/>
    <x v="2472"/>
    <x v="2475"/>
  </r>
  <r>
    <n v="2476"/>
    <s v="Arts &amp; Crafts"/>
    <s v="Eleven songs, the accumulation of several memorable occurrences in a sleepy town; stories of fiction &amp; fact."/>
    <n v="3200"/>
    <n v="3360.72"/>
    <x v="0"/>
    <s v="US"/>
    <s v="USD"/>
    <n v="1415004770"/>
    <n v="1412149970"/>
    <b v="0"/>
    <n v="55"/>
    <b v="1"/>
    <s v="music/indie rock"/>
    <n v="1.050225"/>
    <s v="61 USD"/>
    <x v="4"/>
    <s v="indie rock"/>
    <x v="2473"/>
    <x v="2476"/>
  </r>
  <r>
    <n v="2477"/>
    <s v="Debut Album"/>
    <s v="Releasing my first album in August, and I need your help in order to get it done!"/>
    <n v="750"/>
    <n v="1285"/>
    <x v="0"/>
    <s v="US"/>
    <s v="USD"/>
    <n v="1344789345"/>
    <n v="1340901345"/>
    <b v="0"/>
    <n v="41"/>
    <b v="1"/>
    <s v="music/indie rock"/>
    <n v="1.7133333333333334"/>
    <s v="31 USD"/>
    <x v="4"/>
    <s v="indie rock"/>
    <x v="2474"/>
    <x v="2477"/>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s v="129 USD"/>
    <x v="4"/>
    <s v="indie rock"/>
    <x v="2475"/>
    <x v="2478"/>
  </r>
  <r>
    <n v="2479"/>
    <s v="FUEL FAKE NATIVES"/>
    <s v="Fake Natives is headed on tour this summer. Help them fill their tank with fossil fuels."/>
    <n v="300"/>
    <n v="400.33"/>
    <x v="0"/>
    <s v="US"/>
    <s v="USD"/>
    <n v="1343440800"/>
    <n v="1342545994"/>
    <b v="0"/>
    <n v="16"/>
    <b v="1"/>
    <s v="music/indie rock"/>
    <n v="1.3344333333333334"/>
    <s v="25 USD"/>
    <x v="4"/>
    <s v="indie rock"/>
    <x v="2476"/>
    <x v="2479"/>
  </r>
  <r>
    <n v="2480"/>
    <s v="Either, Either EP"/>
    <s v="We are a band from Long Beach, Ca looking to record our first EP. Any little bit counts and your support would mean the world to us!"/>
    <n v="2000"/>
    <n v="2000"/>
    <x v="0"/>
    <s v="US"/>
    <s v="USD"/>
    <n v="1444516084"/>
    <n v="1439332084"/>
    <b v="0"/>
    <n v="8"/>
    <b v="1"/>
    <s v="music/indie rock"/>
    <n v="1"/>
    <s v="250 USD"/>
    <x v="4"/>
    <s v="indie rock"/>
    <x v="2477"/>
    <x v="248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s v="48 USD"/>
    <x v="4"/>
    <s v="indie rock"/>
    <x v="2478"/>
    <x v="2481"/>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s v="40 USD"/>
    <x v="4"/>
    <s v="indie rock"/>
    <x v="2479"/>
    <x v="2482"/>
  </r>
  <r>
    <n v="2483"/>
    <s v="Intangible Animal's &quot;Oh The Humanity&quot; Tour"/>
    <s v="Send Intangible Animal on our first West Coast Tour!!! The fate of the world rests in your hands."/>
    <n v="1100"/>
    <n v="1251"/>
    <x v="0"/>
    <s v="US"/>
    <s v="USD"/>
    <n v="1335891603"/>
    <n v="1330711203"/>
    <b v="0"/>
    <n v="19"/>
    <b v="1"/>
    <s v="music/indie rock"/>
    <n v="1.1372727272727272"/>
    <s v="66 USD"/>
    <x v="4"/>
    <s v="indie rock"/>
    <x v="2480"/>
    <x v="248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s v="46 USD"/>
    <x v="4"/>
    <s v="indie rock"/>
    <x v="2481"/>
    <x v="2484"/>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s v="50 USD"/>
    <x v="4"/>
    <s v="indie rock"/>
    <x v="2482"/>
    <x v="2485"/>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s v="27 USD"/>
    <x v="4"/>
    <s v="indie rock"/>
    <x v="2483"/>
    <x v="248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s v="39 USD"/>
    <x v="4"/>
    <s v="indie rock"/>
    <x v="2484"/>
    <x v="248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s v="49 USD"/>
    <x v="4"/>
    <s v="indie rock"/>
    <x v="2485"/>
    <x v="248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s v="62 USD"/>
    <x v="4"/>
    <s v="indie rock"/>
    <x v="2486"/>
    <x v="2489"/>
  </r>
  <r>
    <n v="2490"/>
    <s v="The Offbeats Summer Tour 2012"/>
    <s v="We are trying to fund our first multi-state tour this summer in an effort to get our music out to as many people as possible."/>
    <n v="500"/>
    <n v="607"/>
    <x v="0"/>
    <s v="US"/>
    <s v="USD"/>
    <n v="1340429276"/>
    <n v="1335245276"/>
    <b v="0"/>
    <n v="16"/>
    <b v="1"/>
    <s v="music/indie rock"/>
    <n v="1.214"/>
    <s v="38 USD"/>
    <x v="4"/>
    <s v="indie rock"/>
    <x v="2487"/>
    <x v="249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s v="52 USD"/>
    <x v="4"/>
    <s v="indie rock"/>
    <x v="2488"/>
    <x v="2491"/>
  </r>
  <r>
    <n v="2492"/>
    <s v="SUPER NICE EP 2012"/>
    <s v="We're a band from Hawaii trying to produce our first EP and we need help!"/>
    <n v="600"/>
    <n v="750"/>
    <x v="0"/>
    <s v="US"/>
    <s v="USD"/>
    <n v="1339840740"/>
    <n v="1335397188"/>
    <b v="0"/>
    <n v="27"/>
    <b v="1"/>
    <s v="music/indie rock"/>
    <n v="1.25"/>
    <s v="28 USD"/>
    <x v="4"/>
    <s v="indie rock"/>
    <x v="2489"/>
    <x v="2492"/>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s v="99 USD"/>
    <x v="4"/>
    <s v="indie rock"/>
    <x v="2490"/>
    <x v="2493"/>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s v="39 USD"/>
    <x v="4"/>
    <s v="indie rock"/>
    <x v="2491"/>
    <x v="249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s v="46 USD"/>
    <x v="4"/>
    <s v="indie rock"/>
    <x v="2492"/>
    <x v="2495"/>
  </r>
  <r>
    <n v="2496"/>
    <s v="Lynn Haven - The First Album, &quot;Fair Weather Friends&quot;"/>
    <s v="Be a part of making the first Lynn Haven album, &quot;Fair Weather Friends.&quot;"/>
    <n v="6000"/>
    <n v="6000"/>
    <x v="0"/>
    <s v="US"/>
    <s v="USD"/>
    <n v="1364597692"/>
    <n v="1361577292"/>
    <b v="0"/>
    <n v="10"/>
    <b v="1"/>
    <s v="music/indie rock"/>
    <n v="1"/>
    <s v="600 USD"/>
    <x v="4"/>
    <s v="indie rock"/>
    <x v="2493"/>
    <x v="2496"/>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s v="81 USD"/>
    <x v="4"/>
    <s v="indie rock"/>
    <x v="2494"/>
    <x v="2497"/>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s v="53 USD"/>
    <x v="4"/>
    <s v="indie rock"/>
    <x v="2495"/>
    <x v="2498"/>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s v="48 USD"/>
    <x v="4"/>
    <s v="indie rock"/>
    <x v="2496"/>
    <x v="2499"/>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s v="23 USD"/>
    <x v="4"/>
    <s v="indie rock"/>
    <x v="2497"/>
    <x v="250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s v="40 CAD"/>
    <x v="7"/>
    <s v="restaurants"/>
    <x v="2498"/>
    <x v="2501"/>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s v="17 USD"/>
    <x v="7"/>
    <s v="restaurants"/>
    <x v="2499"/>
    <x v="2502"/>
  </r>
  <r>
    <n v="2503"/>
    <s v="Cardinal Bistro BYOB Start Up"/>
    <s v="Cardinal Bistro will be Contemporary American dinning establishment based in Ventnor, NJ featuring local, seasonal ingredients."/>
    <n v="10000"/>
    <n v="0"/>
    <x v="2"/>
    <s v="US"/>
    <s v="USD"/>
    <n v="1465333560"/>
    <n v="1462743308"/>
    <b v="0"/>
    <n v="0"/>
    <b v="0"/>
    <s v="food/restaurants"/>
    <n v="0"/>
    <s v="0 USD"/>
    <x v="7"/>
    <s v="restaurants"/>
    <x v="2500"/>
    <x v="2503"/>
  </r>
  <r>
    <n v="2504"/>
    <s v="Halal Restaurant and Internet Cafe"/>
    <s v="Halal Restaurant and Internet Cafe 20 percent of profits will go to building masjids."/>
    <n v="35000"/>
    <n v="0"/>
    <x v="2"/>
    <s v="US"/>
    <s v="USD"/>
    <n v="1416014534"/>
    <n v="1413418934"/>
    <b v="0"/>
    <n v="0"/>
    <b v="0"/>
    <s v="food/restaurants"/>
    <n v="0"/>
    <s v="0 USD"/>
    <x v="7"/>
    <s v="restaurants"/>
    <x v="2501"/>
    <x v="2504"/>
  </r>
  <r>
    <n v="2505"/>
    <s v="PASTATUTION"/>
    <s v="PASTATUTION- The act or practice of engaging in Pasta Making for money.  _x000a__x000a_Help us get the Arcobaleno Pasta Extruder!"/>
    <n v="7000"/>
    <n v="0"/>
    <x v="2"/>
    <s v="US"/>
    <s v="USD"/>
    <n v="1426292416"/>
    <n v="1423704016"/>
    <b v="0"/>
    <n v="0"/>
    <b v="0"/>
    <s v="food/restaurants"/>
    <n v="0"/>
    <s v="0 USD"/>
    <x v="7"/>
    <s v="restaurants"/>
    <x v="2502"/>
    <x v="2505"/>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s v="15 GBP"/>
    <x v="7"/>
    <s v="restaurants"/>
    <x v="2503"/>
    <x v="2506"/>
  </r>
  <r>
    <n v="2507"/>
    <s v="Help Cafe Talavera get a New Kitchen!"/>
    <s v="Unique dishes for a unique city!."/>
    <n v="42850"/>
    <n v="0"/>
    <x v="2"/>
    <s v="US"/>
    <s v="USD"/>
    <n v="1431308704"/>
    <n v="1428716704"/>
    <b v="0"/>
    <n v="0"/>
    <b v="0"/>
    <s v="food/restaurants"/>
    <n v="0"/>
    <s v="0 USD"/>
    <x v="7"/>
    <s v="restaurants"/>
    <x v="2504"/>
    <x v="2507"/>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s v="0 USD"/>
    <x v="7"/>
    <s v="restaurants"/>
    <x v="2505"/>
    <x v="2508"/>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s v="36 GBP"/>
    <x v="7"/>
    <s v="restaurants"/>
    <x v="2506"/>
    <x v="250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s v="38 USD"/>
    <x v="7"/>
    <s v="restaurants"/>
    <x v="2507"/>
    <x v="2510"/>
  </r>
  <r>
    <n v="2511"/>
    <s v="loluli's"/>
    <s v="Fresh Fast Food. A bbq ramen bar thats healthy, tasty and made to order right in front of your eyes....... From flame to bowl"/>
    <n v="100000"/>
    <n v="0"/>
    <x v="2"/>
    <s v="GB"/>
    <s v="GBP"/>
    <n v="1454323413"/>
    <n v="1451731413"/>
    <b v="0"/>
    <n v="0"/>
    <b v="0"/>
    <s v="food/restaurants"/>
    <n v="0"/>
    <s v="0 GBP"/>
    <x v="7"/>
    <s v="restaurants"/>
    <x v="2508"/>
    <x v="2511"/>
  </r>
  <r>
    <n v="2512"/>
    <s v="Somethin' Tasty"/>
    <s v="Somethin' Tasty is a unique coffee, pastry &amp; retail store. We consign from all local sources: pottery, glass &amp; art."/>
    <n v="1150"/>
    <n v="0"/>
    <x v="2"/>
    <s v="US"/>
    <s v="USD"/>
    <n v="1418504561"/>
    <n v="1417208561"/>
    <b v="0"/>
    <n v="0"/>
    <b v="0"/>
    <s v="food/restaurants"/>
    <n v="0"/>
    <s v="0 USD"/>
    <x v="7"/>
    <s v="restaurants"/>
    <x v="2509"/>
    <x v="2512"/>
  </r>
  <r>
    <n v="2513"/>
    <s v="Yahu Restaurants"/>
    <s v="Wir wollen einen Ort erschaffen an dem man sich wohlfÃ¼hlen kann, ein Ort an dem die Gedanken frei sind und man das Essen genieÃŸen kann."/>
    <n v="180000"/>
    <n v="0"/>
    <x v="2"/>
    <s v="DE"/>
    <s v="EUR"/>
    <n v="1488067789"/>
    <n v="1482883789"/>
    <b v="0"/>
    <n v="0"/>
    <b v="0"/>
    <s v="food/restaurants"/>
    <n v="0"/>
    <s v="0 EUR"/>
    <x v="7"/>
    <s v="restaurants"/>
    <x v="2510"/>
    <x v="2513"/>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s v="53 USD"/>
    <x v="7"/>
    <s v="restaurants"/>
    <x v="2511"/>
    <x v="2514"/>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s v="78 USD"/>
    <x v="7"/>
    <s v="restaurants"/>
    <x v="2512"/>
    <x v="2515"/>
  </r>
  <r>
    <n v="2516"/>
    <s v="Morning Glory"/>
    <s v="Hi, everyone my name is Alex, and i want to create not just a cafe spot, but a place that gives everyone a nice warm homey feeling."/>
    <n v="22000"/>
    <n v="0"/>
    <x v="2"/>
    <s v="US"/>
    <s v="USD"/>
    <n v="1417279252"/>
    <n v="1414683652"/>
    <b v="0"/>
    <n v="0"/>
    <b v="0"/>
    <s v="food/restaurants"/>
    <n v="0"/>
    <s v="0 USD"/>
    <x v="7"/>
    <s v="restaurants"/>
    <x v="2513"/>
    <x v="2516"/>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s v="54 CAD"/>
    <x v="7"/>
    <s v="restaurants"/>
    <x v="2514"/>
    <x v="2517"/>
  </r>
  <r>
    <n v="2518"/>
    <s v="Southern California's Backroad Eateries"/>
    <s v="I am traveling the backroads of Southern California, to discover the best out-of-the-way eateries the area has to offer"/>
    <n v="5000"/>
    <n v="0"/>
    <x v="2"/>
    <s v="US"/>
    <s v="USD"/>
    <n v="1415899228"/>
    <n v="1413303628"/>
    <b v="0"/>
    <n v="0"/>
    <b v="0"/>
    <s v="food/restaurants"/>
    <n v="0"/>
    <s v="0 USD"/>
    <x v="7"/>
    <s v="restaurants"/>
    <x v="2515"/>
    <x v="2518"/>
  </r>
  <r>
    <n v="2519"/>
    <s v="Kelli's Kitchen"/>
    <s v="Better than your mom's, better than Cracker Barrel, only at Kelli's Kitchen (all from scratch)."/>
    <n v="150000"/>
    <n v="65"/>
    <x v="2"/>
    <s v="US"/>
    <s v="USD"/>
    <n v="1405741404"/>
    <n v="1403149404"/>
    <b v="0"/>
    <n v="4"/>
    <b v="0"/>
    <s v="food/restaurants"/>
    <n v="4.3333333333333331E-4"/>
    <s v="16 USD"/>
    <x v="7"/>
    <s v="restaurants"/>
    <x v="2516"/>
    <x v="2519"/>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s v="0 USD"/>
    <x v="7"/>
    <s v="restaurants"/>
    <x v="2517"/>
    <x v="252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s v="104 USD"/>
    <x v="4"/>
    <s v="classical music"/>
    <x v="2518"/>
    <x v="252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s v="185 USD"/>
    <x v="4"/>
    <s v="classical music"/>
    <x v="2519"/>
    <x v="2522"/>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s v="54 USD"/>
    <x v="4"/>
    <s v="classical music"/>
    <x v="2520"/>
    <x v="2523"/>
  </r>
  <r>
    <n v="2524"/>
    <s v="Les Bostonades' First CD"/>
    <s v="We're bringing some of our favorite music from the past 10 years to disc for the first time ever."/>
    <n v="7500"/>
    <n v="7620"/>
    <x v="0"/>
    <s v="US"/>
    <s v="USD"/>
    <n v="1419136200"/>
    <n v="1416338557"/>
    <b v="0"/>
    <n v="43"/>
    <b v="1"/>
    <s v="music/classical music"/>
    <n v="1.016"/>
    <s v="177 USD"/>
    <x v="4"/>
    <s v="classical music"/>
    <x v="2521"/>
    <x v="2524"/>
  </r>
  <r>
    <n v="2525"/>
    <s v="Jenny &amp; Rossâ”‚To Sing in Germany"/>
    <s v="Husband and wife operatic team specializing in German opera. Fundraising for an audition tour of Germany."/>
    <n v="8000"/>
    <n v="8026"/>
    <x v="0"/>
    <s v="US"/>
    <s v="USD"/>
    <n v="1340914571"/>
    <n v="1338322571"/>
    <b v="0"/>
    <n v="80"/>
    <b v="1"/>
    <s v="music/classical music"/>
    <n v="1.00325"/>
    <s v="100 USD"/>
    <x v="4"/>
    <s v="classical music"/>
    <x v="2522"/>
    <x v="252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s v="137 USD"/>
    <x v="4"/>
    <s v="classical music"/>
    <x v="2523"/>
    <x v="2526"/>
  </r>
  <r>
    <n v="2527"/>
    <s v="Britten in Song: A Centennial Celebration"/>
    <s v="Five Programs of Benjamin Britten's vocal works featuring over 20 extraordinary vocalists and pianists."/>
    <n v="4000"/>
    <n v="4085"/>
    <x v="0"/>
    <s v="US"/>
    <s v="USD"/>
    <n v="1382068740"/>
    <n v="1380477691"/>
    <b v="0"/>
    <n v="71"/>
    <b v="1"/>
    <s v="music/classical music"/>
    <n v="1.02125"/>
    <s v="58 USD"/>
    <x v="4"/>
    <s v="classical music"/>
    <x v="2524"/>
    <x v="2527"/>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s v="53 GBP"/>
    <x v="4"/>
    <s v="classical music"/>
    <x v="2525"/>
    <x v="2528"/>
  </r>
  <r>
    <n v="2529"/>
    <s v="UrbanArias is DC's Contemporary Opera Company"/>
    <s v="Opera. Short. New."/>
    <n v="6000"/>
    <n v="6257"/>
    <x v="0"/>
    <s v="US"/>
    <s v="USD"/>
    <n v="1332636975"/>
    <n v="1328752575"/>
    <b v="0"/>
    <n v="76"/>
    <b v="1"/>
    <s v="music/classical music"/>
    <n v="1.0428333333333333"/>
    <s v="82 USD"/>
    <x v="4"/>
    <s v="classical music"/>
    <x v="2526"/>
    <x v="2529"/>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s v="135 USD"/>
    <x v="4"/>
    <s v="classical music"/>
    <x v="2527"/>
    <x v="253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s v="74 USD"/>
    <x v="4"/>
    <s v="classical music"/>
    <x v="2528"/>
    <x v="2531"/>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s v="84 USD"/>
    <x v="4"/>
    <s v="classical music"/>
    <x v="2529"/>
    <x v="2532"/>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s v="61 USD"/>
    <x v="4"/>
    <s v="classical music"/>
    <x v="2530"/>
    <x v="253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s v="150 USD"/>
    <x v="4"/>
    <s v="classical music"/>
    <x v="2531"/>
    <x v="2534"/>
  </r>
  <r>
    <n v="2535"/>
    <s v="Mark Hayes Requiem Recording"/>
    <s v="Mark Hayes: Requiem Recording"/>
    <n v="20000"/>
    <n v="20755"/>
    <x v="0"/>
    <s v="US"/>
    <s v="USD"/>
    <n v="1417463945"/>
    <n v="1414781945"/>
    <b v="0"/>
    <n v="78"/>
    <b v="1"/>
    <s v="music/classical music"/>
    <n v="1.03775"/>
    <s v="266 USD"/>
    <x v="4"/>
    <s v="classical music"/>
    <x v="2532"/>
    <x v="253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s v="7 USD"/>
    <x v="4"/>
    <s v="classical music"/>
    <x v="2533"/>
    <x v="253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s v="100 USD"/>
    <x v="4"/>
    <s v="classical music"/>
    <x v="2534"/>
    <x v="2537"/>
  </r>
  <r>
    <n v="2538"/>
    <s v="Me, Myself and Albinoni"/>
    <s v="I will record 2 of Tomaso Albinoni's concertos for 2 oboes playing both parts myself."/>
    <n v="18000"/>
    <n v="20343.169999999998"/>
    <x v="0"/>
    <s v="US"/>
    <s v="USD"/>
    <n v="1361681940"/>
    <n v="1359029661"/>
    <b v="0"/>
    <n v="185"/>
    <b v="1"/>
    <s v="music/classical music"/>
    <n v="1.130176111111111"/>
    <s v="110 USD"/>
    <x v="4"/>
    <s v="classical music"/>
    <x v="2535"/>
    <x v="2538"/>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s v="170 USD"/>
    <x v="4"/>
    <s v="classical music"/>
    <x v="2536"/>
    <x v="2539"/>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s v="96 USD"/>
    <x v="4"/>
    <s v="classical music"/>
    <x v="2537"/>
    <x v="254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s v="59 GBP"/>
    <x v="4"/>
    <s v="classical music"/>
    <x v="2538"/>
    <x v="2541"/>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s v="56 USD"/>
    <x v="4"/>
    <s v="classical music"/>
    <x v="2539"/>
    <x v="2542"/>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s v="30 USD"/>
    <x v="4"/>
    <s v="classical music"/>
    <x v="2540"/>
    <x v="2543"/>
  </r>
  <r>
    <n v="2544"/>
    <s v="Singing City Children's Choir"/>
    <s v="Bringing choral music and performance opportunities to under-served youth in West Philadelphia"/>
    <n v="5000"/>
    <n v="5041"/>
    <x v="0"/>
    <s v="US"/>
    <s v="USD"/>
    <n v="1341750569"/>
    <n v="1339158569"/>
    <b v="0"/>
    <n v="57"/>
    <b v="1"/>
    <s v="music/classical music"/>
    <n v="1.0082"/>
    <s v="88 USD"/>
    <x v="4"/>
    <s v="classical music"/>
    <x v="2541"/>
    <x v="2544"/>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s v="64 USD"/>
    <x v="4"/>
    <s v="classical music"/>
    <x v="2542"/>
    <x v="2545"/>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s v="60 USD"/>
    <x v="4"/>
    <s v="classical music"/>
    <x v="2543"/>
    <x v="2546"/>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s v="49 USD"/>
    <x v="4"/>
    <s v="classical music"/>
    <x v="2544"/>
    <x v="254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s v="165 EUR"/>
    <x v="4"/>
    <s v="classical music"/>
    <x v="2545"/>
    <x v="2548"/>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s v="44 GBP"/>
    <x v="4"/>
    <s v="classical music"/>
    <x v="2546"/>
    <x v="2549"/>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s v="44 USD"/>
    <x v="4"/>
    <s v="classical music"/>
    <x v="2547"/>
    <x v="255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s v="67 USD"/>
    <x v="4"/>
    <s v="classical music"/>
    <x v="2548"/>
    <x v="2551"/>
  </r>
  <r>
    <n v="2552"/>
    <s v="DAVID, The Oratorio"/>
    <s v="World Premiere of a new oratorio with chorus, soloists, and orchestra, based on the Old Testament king and prophet, DAVID"/>
    <n v="3000"/>
    <n v="3195"/>
    <x v="0"/>
    <s v="US"/>
    <s v="USD"/>
    <n v="1488741981"/>
    <n v="1486149981"/>
    <b v="0"/>
    <n v="18"/>
    <b v="1"/>
    <s v="music/classical music"/>
    <n v="1.0649999999999999"/>
    <s v="178 USD"/>
    <x v="4"/>
    <s v="classical music"/>
    <x v="2549"/>
    <x v="255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s v="39 USD"/>
    <x v="4"/>
    <s v="classical music"/>
    <x v="2550"/>
    <x v="2553"/>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s v="55 USD"/>
    <x v="4"/>
    <s v="classical music"/>
    <x v="2551"/>
    <x v="2554"/>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s v="61 USD"/>
    <x v="4"/>
    <s v="classical music"/>
    <x v="2552"/>
    <x v="255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s v="23 USD"/>
    <x v="4"/>
    <s v="classical music"/>
    <x v="2553"/>
    <x v="2556"/>
  </r>
  <r>
    <n v="2557"/>
    <s v="European Tour"/>
    <s v="Raising money for our concert tour of Switzerland and Germany in June/July 2014"/>
    <n v="900"/>
    <n v="1066"/>
    <x v="0"/>
    <s v="GB"/>
    <s v="GBP"/>
    <n v="1400176386"/>
    <n v="1397584386"/>
    <b v="0"/>
    <n v="36"/>
    <b v="1"/>
    <s v="music/classical music"/>
    <n v="1.1844444444444444"/>
    <s v="30 GBP"/>
    <x v="4"/>
    <s v="classical music"/>
    <x v="2554"/>
    <x v="2557"/>
  </r>
  <r>
    <n v="2558"/>
    <s v="Hopkins Sinfonia 2015 Season"/>
    <s v="The Hopkins Sinfonia is looking for your support to run our 2015 Season made up of five concerts."/>
    <n v="1250"/>
    <n v="1361"/>
    <x v="0"/>
    <s v="AU"/>
    <s v="AUD"/>
    <n v="1430488740"/>
    <n v="1427747906"/>
    <b v="0"/>
    <n v="18"/>
    <b v="1"/>
    <s v="music/classical music"/>
    <n v="1.0888"/>
    <s v="76 AUD"/>
    <x v="4"/>
    <s v="classical music"/>
    <x v="2555"/>
    <x v="2558"/>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s v="36 USD"/>
    <x v="4"/>
    <s v="classical music"/>
    <x v="2556"/>
    <x v="2559"/>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s v="143 GBP"/>
    <x v="4"/>
    <s v="classical music"/>
    <x v="2557"/>
    <x v="2560"/>
  </r>
  <r>
    <n v="2561"/>
    <s v="Project Bearnaise Trucks (Canceled)"/>
    <s v="Ever had chicken fingers smothered in bearnaise sauce, resting on a bed of your favorite rice? We need these meals on wheels."/>
    <n v="100000"/>
    <n v="0"/>
    <x v="1"/>
    <s v="CA"/>
    <s v="CAD"/>
    <n v="1444740089"/>
    <n v="1442148089"/>
    <b v="0"/>
    <n v="0"/>
    <b v="0"/>
    <s v="food/food trucks"/>
    <n v="0"/>
    <s v="0 CAD"/>
    <x v="7"/>
    <s v="food trucks"/>
    <x v="2558"/>
    <x v="2561"/>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s v="25 EUR"/>
    <x v="7"/>
    <s v="food trucks"/>
    <x v="2559"/>
    <x v="2562"/>
  </r>
  <r>
    <n v="2563"/>
    <s v="Phoenix Pearl Boba Tea Truck (Canceled)"/>
    <s v="Michigan based bubble tea and specialty ice cream food truck"/>
    <n v="20000"/>
    <n v="0"/>
    <x v="1"/>
    <s v="US"/>
    <s v="USD"/>
    <n v="1438226451"/>
    <n v="1433042451"/>
    <b v="0"/>
    <n v="0"/>
    <b v="0"/>
    <s v="food/food trucks"/>
    <n v="0"/>
    <s v="0 USD"/>
    <x v="7"/>
    <s v="food trucks"/>
    <x v="2560"/>
    <x v="2563"/>
  </r>
  <r>
    <n v="2564"/>
    <s v="Seaside Eddy's - Wheels on the Ground! (Canceled)"/>
    <s v="We want to bring the wonderful flavors of the Jersey Shore, my home, to my new home in Winnipeg, the center of Canada."/>
    <n v="40000"/>
    <n v="0"/>
    <x v="1"/>
    <s v="CA"/>
    <s v="CAD"/>
    <n v="1406854699"/>
    <n v="1404262699"/>
    <b v="0"/>
    <n v="0"/>
    <b v="0"/>
    <s v="food/food trucks"/>
    <n v="0"/>
    <s v="0 CAD"/>
    <x v="7"/>
    <s v="food trucks"/>
    <x v="2561"/>
    <x v="2564"/>
  </r>
  <r>
    <n v="2565"/>
    <s v="The Sketchy Pelican (Canceled)"/>
    <s v="The Sketchy Pelican. Is my vision to bring raw, honest, soulful, creative, thoght provoking cuisine to food truck form"/>
    <n v="10000"/>
    <n v="100"/>
    <x v="1"/>
    <s v="US"/>
    <s v="USD"/>
    <n v="1462827000"/>
    <n v="1457710589"/>
    <b v="0"/>
    <n v="1"/>
    <b v="0"/>
    <s v="food/food trucks"/>
    <n v="0.01"/>
    <s v="100 USD"/>
    <x v="7"/>
    <s v="food trucks"/>
    <x v="2562"/>
    <x v="2565"/>
  </r>
  <r>
    <n v="2566"/>
    <s v="Mamma B's Pizza Get's Rolling (Canceled)"/>
    <s v="You can skip the hotdog cart and enjoy fresh, hot, delicious, handmade pizza when Mamma B's takes her show on the road!"/>
    <n v="35000"/>
    <n v="0"/>
    <x v="1"/>
    <s v="US"/>
    <s v="USD"/>
    <n v="1408663948"/>
    <n v="1406071948"/>
    <b v="0"/>
    <n v="0"/>
    <b v="0"/>
    <s v="food/food trucks"/>
    <n v="0"/>
    <s v="0 USD"/>
    <x v="7"/>
    <s v="food trucks"/>
    <x v="2563"/>
    <x v="2566"/>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s v="60 USD"/>
    <x v="7"/>
    <s v="food trucks"/>
    <x v="2564"/>
    <x v="2567"/>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s v="50 GBP"/>
    <x v="7"/>
    <s v="food trucks"/>
    <x v="2565"/>
    <x v="2568"/>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s v="73 USD"/>
    <x v="7"/>
    <s v="food trucks"/>
    <x v="2566"/>
    <x v="2569"/>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s v="30 USD"/>
    <x v="7"/>
    <s v="food trucks"/>
    <x v="2567"/>
    <x v="2570"/>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s v="63 AUD"/>
    <x v="7"/>
    <s v="food trucks"/>
    <x v="2568"/>
    <x v="2571"/>
  </r>
  <r>
    <n v="2572"/>
    <s v="A Dream of Naughty Nachos (Canceled)"/>
    <s v="Mesquite smoked brisket nachos, food truck style, with homemade salsa to make your taste buds dance."/>
    <n v="30000"/>
    <n v="0"/>
    <x v="1"/>
    <s v="US"/>
    <s v="USD"/>
    <n v="1428893517"/>
    <n v="1426301517"/>
    <b v="0"/>
    <n v="0"/>
    <b v="0"/>
    <s v="food/food trucks"/>
    <n v="0"/>
    <s v="0 USD"/>
    <x v="7"/>
    <s v="food trucks"/>
    <x v="2569"/>
    <x v="2572"/>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s v="0 USD"/>
    <x v="7"/>
    <s v="food trucks"/>
    <x v="2570"/>
    <x v="257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s v="0 USD"/>
    <x v="7"/>
    <s v="food trucks"/>
    <x v="2571"/>
    <x v="2574"/>
  </r>
  <r>
    <n v="2575"/>
    <s v="Vdub dogs (Canceled)"/>
    <s v="Hello everyone, Iv'e decided to put my love for old Volkswagen buses and my love for cooking together! Support vdub dogs hot dog bus!"/>
    <n v="85000"/>
    <n v="0"/>
    <x v="1"/>
    <s v="US"/>
    <s v="USD"/>
    <n v="1421030194"/>
    <n v="1418438194"/>
    <b v="0"/>
    <n v="0"/>
    <b v="0"/>
    <s v="food/food trucks"/>
    <n v="0"/>
    <s v="0 USD"/>
    <x v="7"/>
    <s v="food trucks"/>
    <x v="2572"/>
    <x v="2575"/>
  </r>
  <r>
    <n v="2576"/>
    <s v="2 Go Fast Food (Canceled)"/>
    <s v="A New Twist with an American and Philippine fast food Mobile Trailer."/>
    <n v="10000"/>
    <n v="0"/>
    <x v="1"/>
    <s v="US"/>
    <s v="USD"/>
    <n v="1428707647"/>
    <n v="1424823247"/>
    <b v="0"/>
    <n v="0"/>
    <b v="0"/>
    <s v="food/food trucks"/>
    <n v="0"/>
    <s v="0 USD"/>
    <x v="7"/>
    <s v="food trucks"/>
    <x v="2573"/>
    <x v="2576"/>
  </r>
  <r>
    <n v="2577"/>
    <s v="Fruity Cakes (Canceled)"/>
    <s v="This is not your average cake, it's fruit with yogurt fruit dip icing and fruit toppings! Great for events, parties, weddings and more!"/>
    <n v="15000"/>
    <n v="0"/>
    <x v="1"/>
    <s v="US"/>
    <s v="USD"/>
    <n v="1407181297"/>
    <n v="1405021297"/>
    <b v="0"/>
    <n v="0"/>
    <b v="0"/>
    <s v="food/food trucks"/>
    <n v="0"/>
    <s v="0 USD"/>
    <x v="7"/>
    <s v="food trucks"/>
    <x v="2574"/>
    <x v="257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s v="0 USD"/>
    <x v="7"/>
    <s v="food trucks"/>
    <x v="2575"/>
    <x v="2578"/>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s v="23 USD"/>
    <x v="7"/>
    <s v="food trucks"/>
    <x v="2576"/>
    <x v="2579"/>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s v="26 USD"/>
    <x v="7"/>
    <s v="food trucks"/>
    <x v="2577"/>
    <x v="2580"/>
  </r>
  <r>
    <n v="2581"/>
    <s v="A Flying Sausage Food Truck"/>
    <s v="Creating a Food Truck to bring gourmet sausage sliders to Jacksonville, FL for breakfast, lunch, and special events."/>
    <n v="5000"/>
    <n v="530"/>
    <x v="2"/>
    <s v="US"/>
    <s v="USD"/>
    <n v="1447689898"/>
    <n v="1445094298"/>
    <b v="0"/>
    <n v="11"/>
    <b v="0"/>
    <s v="food/food trucks"/>
    <n v="0.106"/>
    <s v="48 USD"/>
    <x v="7"/>
    <s v="food trucks"/>
    <x v="2578"/>
    <x v="2581"/>
  </r>
  <r>
    <n v="2582"/>
    <s v="Drunken Wings"/>
    <s v="The place where chicken meets liquor for the first time!"/>
    <n v="90000"/>
    <n v="1"/>
    <x v="2"/>
    <s v="US"/>
    <s v="USD"/>
    <n v="1477784634"/>
    <n v="1475192634"/>
    <b v="0"/>
    <n v="1"/>
    <b v="0"/>
    <s v="food/food trucks"/>
    <n v="1.1111111111111112E-5"/>
    <s v="1 USD"/>
    <x v="7"/>
    <s v="food trucks"/>
    <x v="2579"/>
    <x v="2582"/>
  </r>
  <r>
    <n v="2583"/>
    <s v="Crazy Daisy Food Truck"/>
    <s v="Crazy Daisy will become the newest member of the food truck distributors in Kansas City, Missouri."/>
    <n v="1000"/>
    <n v="5"/>
    <x v="2"/>
    <s v="US"/>
    <s v="USD"/>
    <n v="1426526880"/>
    <n v="1421346480"/>
    <b v="0"/>
    <n v="5"/>
    <b v="0"/>
    <s v="food/food trucks"/>
    <n v="5.0000000000000001E-3"/>
    <s v="1 USD"/>
    <x v="7"/>
    <s v="food trucks"/>
    <x v="2580"/>
    <x v="2583"/>
  </r>
  <r>
    <n v="2584"/>
    <s v="Culinary Arts Food Truck Style"/>
    <s v="Bringing quality food to the masses using local premium ingredients, but at a food truck price!"/>
    <n v="10000"/>
    <n v="0"/>
    <x v="2"/>
    <s v="US"/>
    <s v="USD"/>
    <n v="1434341369"/>
    <n v="1431749369"/>
    <b v="0"/>
    <n v="0"/>
    <b v="0"/>
    <s v="food/food trucks"/>
    <n v="0"/>
    <s v="0 USD"/>
    <x v="7"/>
    <s v="food trucks"/>
    <x v="2581"/>
    <x v="2584"/>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s v="50 USD"/>
    <x v="7"/>
    <s v="food trucks"/>
    <x v="2582"/>
    <x v="2585"/>
  </r>
  <r>
    <n v="2586"/>
    <s v="Inspire Healthy Eating"/>
    <s v="I would like to bring fresh salad and food to the streets of London at a reasonable price."/>
    <n v="3000"/>
    <n v="5"/>
    <x v="2"/>
    <s v="GB"/>
    <s v="GBP"/>
    <n v="1451030136"/>
    <n v="1448438136"/>
    <b v="0"/>
    <n v="1"/>
    <b v="0"/>
    <s v="food/food trucks"/>
    <n v="1.6666666666666668E-3"/>
    <s v="5 GBP"/>
    <x v="7"/>
    <s v="food trucks"/>
    <x v="2583"/>
    <x v="258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s v="203 USD"/>
    <x v="7"/>
    <s v="food trucks"/>
    <x v="2584"/>
    <x v="2587"/>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s v="29 USD"/>
    <x v="7"/>
    <s v="food trucks"/>
    <x v="2585"/>
    <x v="2588"/>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s v="5 DKK"/>
    <x v="7"/>
    <s v="food trucks"/>
    <x v="2586"/>
    <x v="258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s v="0 AUD"/>
    <x v="7"/>
    <s v="food trucks"/>
    <x v="2587"/>
    <x v="2590"/>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s v="13 USD"/>
    <x v="7"/>
    <s v="food trucks"/>
    <x v="2588"/>
    <x v="2591"/>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s v="50 USD"/>
    <x v="7"/>
    <s v="food trucks"/>
    <x v="2589"/>
    <x v="2592"/>
  </r>
  <r>
    <n v="2593"/>
    <s v="L.J. Silvers' Ice Cream and Taco Van"/>
    <s v="What could be better than satisfying your hunger with ice cream or a taco (or both) from a 1970's mural van blastin disco music!"/>
    <n v="10000"/>
    <n v="0"/>
    <x v="2"/>
    <s v="US"/>
    <s v="USD"/>
    <n v="1429993026"/>
    <n v="1427401026"/>
    <b v="0"/>
    <n v="0"/>
    <b v="0"/>
    <s v="food/food trucks"/>
    <n v="0"/>
    <s v="0 USD"/>
    <x v="7"/>
    <s v="food trucks"/>
    <x v="2590"/>
    <x v="2593"/>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s v="1 USD"/>
    <x v="7"/>
    <s v="food trucks"/>
    <x v="2591"/>
    <x v="2594"/>
  </r>
  <r>
    <n v="2595"/>
    <s v="Food Truck for Little Fox Bakery"/>
    <s v="Looking to put the best baked goods in Bowling Green on wheels"/>
    <n v="15000"/>
    <n v="1825"/>
    <x v="2"/>
    <s v="US"/>
    <s v="USD"/>
    <n v="1487915500"/>
    <n v="1485323500"/>
    <b v="0"/>
    <n v="19"/>
    <b v="0"/>
    <s v="food/food trucks"/>
    <n v="0.12166666666666667"/>
    <s v="96 USD"/>
    <x v="7"/>
    <s v="food trucks"/>
    <x v="2592"/>
    <x v="2595"/>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s v="306 CAD"/>
    <x v="7"/>
    <s v="food trucks"/>
    <x v="2593"/>
    <x v="2596"/>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s v="12 GBP"/>
    <x v="7"/>
    <s v="food trucks"/>
    <x v="2594"/>
    <x v="2597"/>
  </r>
  <r>
    <n v="2598"/>
    <s v="Rovin' Okie's Fried Pies gourmet southern fried pies."/>
    <s v="I'm ready to make Tulsa happy and aware that love and kindness go hand in hand with good food!"/>
    <n v="3000"/>
    <n v="1170"/>
    <x v="2"/>
    <s v="US"/>
    <s v="USD"/>
    <n v="1443039001"/>
    <n v="1440447001"/>
    <b v="0"/>
    <n v="14"/>
    <b v="0"/>
    <s v="food/food trucks"/>
    <n v="0.39"/>
    <s v="84 USD"/>
    <x v="7"/>
    <s v="food trucks"/>
    <x v="2595"/>
    <x v="2598"/>
  </r>
  <r>
    <n v="2599"/>
    <s v="Empty Ramekins Catering Group"/>
    <s v="The Empty Ramekins Catering Group is looking for your help to start up in Miami Florida!!!!"/>
    <n v="9041"/>
    <n v="90"/>
    <x v="2"/>
    <s v="US"/>
    <s v="USD"/>
    <n v="1407089147"/>
    <n v="1403201147"/>
    <b v="0"/>
    <n v="5"/>
    <b v="0"/>
    <s v="food/food trucks"/>
    <n v="9.9546510341776348E-3"/>
    <s v="18 USD"/>
    <x v="7"/>
    <s v="food trucks"/>
    <x v="2596"/>
    <x v="2599"/>
  </r>
  <r>
    <n v="2600"/>
    <s v="Help Buttz Return From the Ashes"/>
    <s v="On Sunday November 8, 2015 our food truck burned to the ground. Please help us get rebuilt."/>
    <n v="50000"/>
    <n v="3466"/>
    <x v="2"/>
    <s v="US"/>
    <s v="USD"/>
    <n v="1458938200"/>
    <n v="1453757800"/>
    <b v="0"/>
    <n v="30"/>
    <b v="0"/>
    <s v="food/food trucks"/>
    <n v="6.9320000000000007E-2"/>
    <s v="116 USD"/>
    <x v="7"/>
    <s v="food trucks"/>
    <x v="2597"/>
    <x v="26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s v="22 USD"/>
    <x v="2"/>
    <s v="space exploration"/>
    <x v="2598"/>
    <x v="2601"/>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s v="80 USD"/>
    <x v="2"/>
    <s v="space exploration"/>
    <x v="2599"/>
    <x v="2602"/>
  </r>
  <r>
    <n v="2603"/>
    <s v="Manned Mock Mars Mission"/>
    <s v="I will be building a mock space station and simulate living on Mars for two weeks."/>
    <n v="1750"/>
    <n v="1776"/>
    <x v="0"/>
    <s v="US"/>
    <s v="USD"/>
    <n v="1387835654"/>
    <n v="1386626054"/>
    <b v="1"/>
    <n v="50"/>
    <b v="1"/>
    <s v="technology/space exploration"/>
    <n v="1.0148571428571429"/>
    <s v="36 USD"/>
    <x v="2"/>
    <s v="space exploration"/>
    <x v="2600"/>
    <x v="2603"/>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s v="65 USD"/>
    <x v="2"/>
    <s v="space exploration"/>
    <x v="2601"/>
    <x v="2604"/>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s v="61 USD"/>
    <x v="2"/>
    <s v="space exploration"/>
    <x v="2602"/>
    <x v="2605"/>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s v="31 USD"/>
    <x v="2"/>
    <s v="space exploration"/>
    <x v="2603"/>
    <x v="2606"/>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s v="82 USD"/>
    <x v="2"/>
    <s v="space exploration"/>
    <x v="2604"/>
    <x v="2607"/>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s v="59 USD"/>
    <x v="2"/>
    <s v="space exploration"/>
    <x v="2605"/>
    <x v="2608"/>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s v="157 USD"/>
    <x v="2"/>
    <s v="space exploration"/>
    <x v="2606"/>
    <x v="2609"/>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s v="56 USD"/>
    <x v="2"/>
    <s v="space exploration"/>
    <x v="2607"/>
    <x v="261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s v="84 EUR"/>
    <x v="2"/>
    <s v="space exploration"/>
    <x v="2608"/>
    <x v="2611"/>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s v="58 USD"/>
    <x v="2"/>
    <s v="space exploration"/>
    <x v="2609"/>
    <x v="2612"/>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s v="271 USD"/>
    <x v="2"/>
    <s v="space exploration"/>
    <x v="2610"/>
    <x v="2613"/>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s v="107 USD"/>
    <x v="2"/>
    <s v="space exploration"/>
    <x v="2611"/>
    <x v="2614"/>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s v="47 GBP"/>
    <x v="2"/>
    <s v="space exploration"/>
    <x v="2612"/>
    <x v="2615"/>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s v="120 USD"/>
    <x v="2"/>
    <s v="space exploration"/>
    <x v="2613"/>
    <x v="2616"/>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s v="28 USD"/>
    <x v="2"/>
    <s v="space exploration"/>
    <x v="2614"/>
    <x v="2617"/>
  </r>
  <r>
    <n v="2618"/>
    <s v="SPACE ART FEATURING ASTRONAUTS #WeBelieveInAstronauts"/>
    <s v="LTD ED COLLECTIBLE SPACE ART FEAT. ASTRONAUTS"/>
    <n v="15000"/>
    <n v="15808"/>
    <x v="0"/>
    <s v="US"/>
    <s v="USD"/>
    <n v="1449000061"/>
    <n v="1443812461"/>
    <b v="1"/>
    <n v="77"/>
    <b v="1"/>
    <s v="technology/space exploration"/>
    <n v="1.0538666666666667"/>
    <s v="205 USD"/>
    <x v="2"/>
    <s v="space exploration"/>
    <x v="2615"/>
    <x v="2618"/>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s v="36 USD"/>
    <x v="2"/>
    <s v="space exploration"/>
    <x v="2616"/>
    <x v="2619"/>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s v="75 AUD"/>
    <x v="2"/>
    <s v="space exploration"/>
    <x v="2617"/>
    <x v="262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s v="47 USD"/>
    <x v="2"/>
    <s v="space exploration"/>
    <x v="2618"/>
    <x v="2621"/>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s v="27 EUR"/>
    <x v="2"/>
    <s v="space exploration"/>
    <x v="2619"/>
    <x v="262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s v="37 USD"/>
    <x v="2"/>
    <s v="space exploration"/>
    <x v="2620"/>
    <x v="2623"/>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s v="32 USD"/>
    <x v="2"/>
    <s v="space exploration"/>
    <x v="2621"/>
    <x v="2624"/>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s v="28 EUR"/>
    <x v="2"/>
    <s v="space exploration"/>
    <x v="2622"/>
    <x v="2625"/>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s v="56 USD"/>
    <x v="2"/>
    <s v="space exploration"/>
    <x v="2623"/>
    <x v="2626"/>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s v="22 USD"/>
    <x v="2"/>
    <s v="space exploration"/>
    <x v="2624"/>
    <x v="2627"/>
  </r>
  <r>
    <n v="2628"/>
    <s v="Pie In Space!"/>
    <s v="A high school freshman is sending pie into space and you can be a part of it.  GO SCIENCE!!!"/>
    <n v="839"/>
    <n v="926"/>
    <x v="0"/>
    <s v="US"/>
    <s v="USD"/>
    <n v="1417389067"/>
    <n v="1415661067"/>
    <b v="0"/>
    <n v="21"/>
    <b v="1"/>
    <s v="technology/space exploration"/>
    <n v="1.1036948748510131"/>
    <s v="44 USD"/>
    <x v="2"/>
    <s v="space exploration"/>
    <x v="2625"/>
    <x v="2628"/>
  </r>
  <r>
    <n v="2629"/>
    <s v="Project Dragonfly - Sail to the Stars"/>
    <s v="The first international contest to let students shape the future of interstellar travel."/>
    <n v="5000"/>
    <n v="6387"/>
    <x v="0"/>
    <s v="GB"/>
    <s v="GBP"/>
    <n v="1431608122"/>
    <n v="1429016122"/>
    <b v="0"/>
    <n v="100"/>
    <b v="1"/>
    <s v="technology/space exploration"/>
    <n v="1.2774000000000001"/>
    <s v="64 GBP"/>
    <x v="2"/>
    <s v="space exploration"/>
    <x v="2626"/>
    <x v="2629"/>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s v="39 AUD"/>
    <x v="2"/>
    <s v="space exploration"/>
    <x v="2627"/>
    <x v="263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s v="80 USD"/>
    <x v="2"/>
    <s v="space exploration"/>
    <x v="2628"/>
    <x v="2631"/>
  </r>
  <r>
    <n v="2632"/>
    <s v="University Rocket Science"/>
    <s v="Students from 3 universities are designing a dual stage rocket to test experimental rocket technology."/>
    <n v="1070"/>
    <n v="1466"/>
    <x v="0"/>
    <s v="US"/>
    <s v="USD"/>
    <n v="1464485339"/>
    <n v="1462325339"/>
    <b v="0"/>
    <n v="42"/>
    <b v="1"/>
    <s v="technology/space exploration"/>
    <n v="1.3700934579439252"/>
    <s v="35 USD"/>
    <x v="2"/>
    <s v="space exploration"/>
    <x v="2629"/>
    <x v="2632"/>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s v="89 USD"/>
    <x v="2"/>
    <s v="space exploration"/>
    <x v="2630"/>
    <x v="263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s v="39 USD"/>
    <x v="2"/>
    <s v="space exploration"/>
    <x v="2631"/>
    <x v="2634"/>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s v="137 CAD"/>
    <x v="2"/>
    <s v="space exploration"/>
    <x v="2632"/>
    <x v="2635"/>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s v="37 USD"/>
    <x v="2"/>
    <s v="space exploration"/>
    <x v="2633"/>
    <x v="2636"/>
  </r>
  <r>
    <n v="2637"/>
    <s v="SPEED OF LIGHT: Biggest Mystery of the Universe"/>
    <s v="Help us collect the data to solve the mystery of the century: Is light slowing down?"/>
    <n v="500"/>
    <n v="831"/>
    <x v="0"/>
    <s v="US"/>
    <s v="USD"/>
    <n v="1476277875"/>
    <n v="1474895475"/>
    <b v="0"/>
    <n v="26"/>
    <b v="1"/>
    <s v="technology/space exploration"/>
    <n v="1.6619999999999999"/>
    <s v="32 USD"/>
    <x v="2"/>
    <s v="space exploration"/>
    <x v="2634"/>
    <x v="2637"/>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s v="25 USD"/>
    <x v="2"/>
    <s v="space exploration"/>
    <x v="2635"/>
    <x v="2638"/>
  </r>
  <r>
    <n v="2639"/>
    <s v="Mission Space"/>
    <s v="Mission Space is run by me, a teenager who has a passion for space! I will fly a weather balloon to the edge of space with your help."/>
    <n v="300"/>
    <n v="492"/>
    <x v="0"/>
    <s v="GB"/>
    <s v="GBP"/>
    <n v="1424378748"/>
    <n v="1421786748"/>
    <b v="0"/>
    <n v="49"/>
    <b v="1"/>
    <s v="technology/space exploration"/>
    <n v="1.64"/>
    <s v="10 GBP"/>
    <x v="2"/>
    <s v="space exploration"/>
    <x v="2636"/>
    <x v="2639"/>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s v="46 USD"/>
    <x v="2"/>
    <s v="space exploration"/>
    <x v="2637"/>
    <x v="2640"/>
  </r>
  <r>
    <n v="2641"/>
    <s v="Build Flying Saucer Artificial Intelligent from sea shell"/>
    <s v="Building a Flying saucer that has Artificial Intelligent made from sea shell."/>
    <n v="1500"/>
    <n v="15"/>
    <x v="2"/>
    <s v="US"/>
    <s v="USD"/>
    <n v="1410811740"/>
    <n v="1409341863"/>
    <b v="0"/>
    <n v="1"/>
    <b v="0"/>
    <s v="technology/space exploration"/>
    <n v="0.01"/>
    <s v="15 USD"/>
    <x v="2"/>
    <s v="space exploration"/>
    <x v="2638"/>
    <x v="2641"/>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s v="0 EUR"/>
    <x v="2"/>
    <s v="space exploration"/>
    <x v="2639"/>
    <x v="264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s v="224 USD"/>
    <x v="2"/>
    <s v="space exploration"/>
    <x v="323"/>
    <x v="264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s v="39 USD"/>
    <x v="2"/>
    <s v="space exploration"/>
    <x v="2640"/>
    <x v="264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s v="91 AUD"/>
    <x v="2"/>
    <s v="space exploration"/>
    <x v="2641"/>
    <x v="2645"/>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s v="79 USD"/>
    <x v="2"/>
    <s v="space exploration"/>
    <x v="2642"/>
    <x v="2646"/>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s v="12 CAD"/>
    <x v="2"/>
    <s v="space exploration"/>
    <x v="2643"/>
    <x v="2647"/>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s v="18 USD"/>
    <x v="2"/>
    <s v="space exploration"/>
    <x v="2644"/>
    <x v="2648"/>
  </r>
  <r>
    <n v="2649"/>
    <s v="The Mission - Please Check Back Soon (Canceled)"/>
    <s v="They have launched a Kickstarter."/>
    <n v="125000"/>
    <n v="124"/>
    <x v="1"/>
    <s v="US"/>
    <s v="USD"/>
    <n v="1454370941"/>
    <n v="1449186941"/>
    <b v="0"/>
    <n v="3"/>
    <b v="0"/>
    <s v="technology/space exploration"/>
    <n v="9.9200000000000004E-4"/>
    <s v="41 USD"/>
    <x v="2"/>
    <s v="space exploration"/>
    <x v="2645"/>
    <x v="2649"/>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s v="72 USD"/>
    <x v="2"/>
    <s v="space exploration"/>
    <x v="2646"/>
    <x v="265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s v="308 USD"/>
    <x v="2"/>
    <s v="space exploration"/>
    <x v="2647"/>
    <x v="265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s v="80 AUD"/>
    <x v="2"/>
    <s v="space exploration"/>
    <x v="2648"/>
    <x v="2652"/>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s v="84 USD"/>
    <x v="2"/>
    <s v="space exploration"/>
    <x v="2649"/>
    <x v="265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s v="9 USD"/>
    <x v="2"/>
    <s v="space exploration"/>
    <x v="2650"/>
    <x v="2654"/>
  </r>
  <r>
    <n v="2655"/>
    <s v="Balloons (Canceled)"/>
    <s v="Thank you for your support!"/>
    <n v="15000"/>
    <n v="3155"/>
    <x v="1"/>
    <s v="US"/>
    <s v="USD"/>
    <n v="1455048000"/>
    <n v="1452631647"/>
    <b v="0"/>
    <n v="43"/>
    <b v="0"/>
    <s v="technology/space exploration"/>
    <n v="0.21033333333333334"/>
    <s v="73 USD"/>
    <x v="2"/>
    <s v="space exploration"/>
    <x v="2651"/>
    <x v="2655"/>
  </r>
  <r>
    <n v="2656"/>
    <s v="MoonWatcher: A 24/7 Live Video of the Moon for Everyone (Canceled)"/>
    <s v="MoonWatcher will be bringing the Moon closer to all of us."/>
    <n v="150000"/>
    <n v="17155"/>
    <x v="1"/>
    <s v="US"/>
    <s v="USD"/>
    <n v="1489345200"/>
    <n v="1485966688"/>
    <b v="0"/>
    <n v="152"/>
    <b v="0"/>
    <s v="technology/space exploration"/>
    <n v="0.11436666666666667"/>
    <s v="113 USD"/>
    <x v="2"/>
    <s v="space exploration"/>
    <x v="2652"/>
    <x v="2656"/>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s v="95 USD"/>
    <x v="2"/>
    <s v="space exploration"/>
    <x v="2653"/>
    <x v="2657"/>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s v="23 USD"/>
    <x v="2"/>
    <s v="space exploration"/>
    <x v="2654"/>
    <x v="2658"/>
  </r>
  <r>
    <n v="2659"/>
    <s v="test (Canceled)"/>
    <s v="test"/>
    <n v="49000"/>
    <n v="1333"/>
    <x v="1"/>
    <s v="US"/>
    <s v="USD"/>
    <n v="1429321210"/>
    <n v="1426729210"/>
    <b v="0"/>
    <n v="10"/>
    <b v="0"/>
    <s v="technology/space exploration"/>
    <n v="2.720408163265306E-2"/>
    <s v="133 USD"/>
    <x v="2"/>
    <s v="space exploration"/>
    <x v="2655"/>
    <x v="2659"/>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s v="4 USD"/>
    <x v="2"/>
    <s v="space exploration"/>
    <x v="2656"/>
    <x v="266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s v="86 USD"/>
    <x v="2"/>
    <s v="makerspaces"/>
    <x v="2657"/>
    <x v="2661"/>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s v="267 USD"/>
    <x v="2"/>
    <s v="makerspaces"/>
    <x v="2658"/>
    <x v="2662"/>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s v="374 CAD"/>
    <x v="2"/>
    <s v="makerspaces"/>
    <x v="2659"/>
    <x v="2663"/>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s v="174 USD"/>
    <x v="2"/>
    <s v="makerspaces"/>
    <x v="2660"/>
    <x v="2664"/>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s v="94 USD"/>
    <x v="2"/>
    <s v="makerspaces"/>
    <x v="2661"/>
    <x v="266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s v="77 USD"/>
    <x v="2"/>
    <s v="makerspaces"/>
    <x v="2662"/>
    <x v="2666"/>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s v="92 USD"/>
    <x v="2"/>
    <s v="makerspaces"/>
    <x v="2663"/>
    <x v="2667"/>
  </r>
  <r>
    <n v="2668"/>
    <s v="UOttawa Makermobile"/>
    <s v="Creativity on the go! |_x000a_CrÃ©ativitÃ© en mouvement !"/>
    <n v="1000"/>
    <n v="1707"/>
    <x v="0"/>
    <s v="CA"/>
    <s v="CAD"/>
    <n v="1447079520"/>
    <n v="1443449265"/>
    <b v="0"/>
    <n v="28"/>
    <b v="1"/>
    <s v="technology/makerspaces"/>
    <n v="1.7070000000000001"/>
    <s v="61 CAD"/>
    <x v="2"/>
    <s v="makerspaces"/>
    <x v="2664"/>
    <x v="2668"/>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s v="91 USD"/>
    <x v="2"/>
    <s v="makerspaces"/>
    <x v="2665"/>
    <x v="2669"/>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s v="42 AUD"/>
    <x v="2"/>
    <s v="makerspaces"/>
    <x v="2666"/>
    <x v="267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s v="34 USD"/>
    <x v="2"/>
    <s v="makerspaces"/>
    <x v="2667"/>
    <x v="2671"/>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s v="71 USD"/>
    <x v="2"/>
    <s v="makerspaces"/>
    <x v="2668"/>
    <x v="2672"/>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s v="167 USD"/>
    <x v="2"/>
    <s v="makerspaces"/>
    <x v="2669"/>
    <x v="267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s v="129 USD"/>
    <x v="2"/>
    <s v="makerspaces"/>
    <x v="2670"/>
    <x v="2674"/>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s v="65 USD"/>
    <x v="2"/>
    <s v="makerspaces"/>
    <x v="2671"/>
    <x v="2675"/>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s v="118 CAD"/>
    <x v="2"/>
    <s v="makerspaces"/>
    <x v="2672"/>
    <x v="2676"/>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s v="126 USD"/>
    <x v="2"/>
    <s v="makerspaces"/>
    <x v="2673"/>
    <x v="2677"/>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s v="550 EUR"/>
    <x v="2"/>
    <s v="makerspaces"/>
    <x v="2674"/>
    <x v="2678"/>
  </r>
  <r>
    <n v="2679"/>
    <s v="DIY Garage"/>
    <s v="A do-it-yourself auto garage in Des Moines, Iowa where people can learn how to work on cars &amp; those who know can share their knowledge."/>
    <n v="40000"/>
    <n v="132"/>
    <x v="2"/>
    <s v="US"/>
    <s v="USD"/>
    <n v="1425081694"/>
    <n v="1422489694"/>
    <b v="0"/>
    <n v="3"/>
    <b v="0"/>
    <s v="technology/makerspaces"/>
    <n v="3.3E-3"/>
    <s v="44 USD"/>
    <x v="2"/>
    <s v="makerspaces"/>
    <x v="2675"/>
    <x v="2679"/>
  </r>
  <r>
    <n v="2680"/>
    <s v="iHeart Pillow"/>
    <s v="iHeartPillow, Connecting loved ones"/>
    <n v="32000"/>
    <n v="276"/>
    <x v="2"/>
    <s v="ES"/>
    <s v="EUR"/>
    <n v="1459915491"/>
    <n v="1457327091"/>
    <b v="0"/>
    <n v="4"/>
    <b v="0"/>
    <s v="technology/makerspaces"/>
    <n v="8.6250000000000007E-3"/>
    <s v="69 EUR"/>
    <x v="2"/>
    <s v="makerspaces"/>
    <x v="2676"/>
    <x v="2680"/>
  </r>
  <r>
    <n v="2681"/>
    <s v="Jolly's Hot Dogs An All-Beef Coney Dog"/>
    <s v="Jolly's Hot Dogs: A beef hot dog topped with deliciously seasoned ground beef, mustard and minced onions."/>
    <n v="8000"/>
    <n v="55"/>
    <x v="2"/>
    <s v="US"/>
    <s v="USD"/>
    <n v="1405027750"/>
    <n v="1402867750"/>
    <b v="0"/>
    <n v="2"/>
    <b v="0"/>
    <s v="food/food trucks"/>
    <n v="6.875E-3"/>
    <s v="28 USD"/>
    <x v="7"/>
    <s v="food trucks"/>
    <x v="2677"/>
    <x v="2681"/>
  </r>
  <r>
    <n v="2682"/>
    <s v="Toastie's Gourmet Toast"/>
    <s v="Gourmet Toast is the culinary combination, neigh, perfection of America's most under-utilized snack: Toast."/>
    <n v="6000"/>
    <n v="1698"/>
    <x v="2"/>
    <s v="US"/>
    <s v="USD"/>
    <n v="1416635940"/>
    <n v="1413838540"/>
    <b v="0"/>
    <n v="20"/>
    <b v="0"/>
    <s v="food/food trucks"/>
    <n v="0.28299999999999997"/>
    <s v="85 USD"/>
    <x v="7"/>
    <s v="food trucks"/>
    <x v="2678"/>
    <x v="2682"/>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s v="12 USD"/>
    <x v="7"/>
    <s v="food trucks"/>
    <x v="2679"/>
    <x v="2683"/>
  </r>
  <r>
    <n v="2684"/>
    <s v="Ain't No Thang..."/>
    <s v="Not all wings are created equal. We believe ours take flight above the rest. Come judge for yourself. To us it Ain't No Thang..."/>
    <n v="70000"/>
    <n v="800"/>
    <x v="2"/>
    <s v="US"/>
    <s v="USD"/>
    <n v="1407621425"/>
    <n v="1404165425"/>
    <b v="0"/>
    <n v="4"/>
    <b v="0"/>
    <s v="food/food trucks"/>
    <n v="1.1428571428571429E-2"/>
    <s v="200 USD"/>
    <x v="7"/>
    <s v="food trucks"/>
    <x v="2680"/>
    <x v="2684"/>
  </r>
  <r>
    <n v="2685"/>
    <s v="Nana's Home Cooking on Wheels"/>
    <s v="Home cooked meals made by Nana. Indiana's famous tenderloin sandwiches, Nana's homemade cole slaw and so much more."/>
    <n v="50000"/>
    <n v="10"/>
    <x v="2"/>
    <s v="US"/>
    <s v="USD"/>
    <n v="1430149330"/>
    <n v="1424968930"/>
    <b v="0"/>
    <n v="1"/>
    <b v="0"/>
    <s v="food/food trucks"/>
    <n v="2.0000000000000001E-4"/>
    <s v="10 USD"/>
    <x v="7"/>
    <s v="food trucks"/>
    <x v="2681"/>
    <x v="268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s v="0 USD"/>
    <x v="7"/>
    <s v="food trucks"/>
    <x v="2682"/>
    <x v="2686"/>
  </r>
  <r>
    <n v="2687"/>
    <s v="Munch Wagon"/>
    <s v="Your American Pizzas, Wings, Stuffed Gouda Burger, Sweet &amp; Russet Potato Fries served on a food Truck!!"/>
    <n v="15000"/>
    <n v="0"/>
    <x v="2"/>
    <s v="US"/>
    <s v="USD"/>
    <n v="1435591318"/>
    <n v="1432999318"/>
    <b v="0"/>
    <n v="0"/>
    <b v="0"/>
    <s v="food/food trucks"/>
    <n v="0"/>
    <s v="0 USD"/>
    <x v="7"/>
    <s v="food trucks"/>
    <x v="2683"/>
    <x v="2687"/>
  </r>
  <r>
    <n v="2688"/>
    <s v="Mac N Cheez Food Truck"/>
    <s v="The amazing gourmet Mac N Cheez Food Truck Campaigne!"/>
    <n v="50000"/>
    <n v="74"/>
    <x v="2"/>
    <s v="US"/>
    <s v="USD"/>
    <n v="1424746800"/>
    <n v="1422067870"/>
    <b v="0"/>
    <n v="14"/>
    <b v="0"/>
    <s v="food/food trucks"/>
    <n v="1.48E-3"/>
    <s v="5 USD"/>
    <x v="7"/>
    <s v="food trucks"/>
    <x v="2684"/>
    <x v="2688"/>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s v="1 USD"/>
    <x v="7"/>
    <s v="food trucks"/>
    <x v="2685"/>
    <x v="2689"/>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s v="73 USD"/>
    <x v="7"/>
    <s v="food trucks"/>
    <x v="2686"/>
    <x v="2690"/>
  </r>
  <r>
    <n v="2691"/>
    <s v="Cook"/>
    <s v="A Great New local Food Truck serving up ethnic fusion inspired eats in Ottawa."/>
    <n v="65000"/>
    <n v="35"/>
    <x v="2"/>
    <s v="CA"/>
    <s v="CAD"/>
    <n v="1431278557"/>
    <n v="1427390557"/>
    <b v="0"/>
    <n v="2"/>
    <b v="0"/>
    <s v="food/food trucks"/>
    <n v="5.3846153846153844E-4"/>
    <s v="18 CAD"/>
    <x v="7"/>
    <s v="food trucks"/>
    <x v="2687"/>
    <x v="2691"/>
  </r>
  <r>
    <n v="2692"/>
    <s v="&quot;Sami j's Food Truck&quot;"/>
    <s v="Our food truck will bring you -_x000a_                       Fast, Fresh, Food -_x000a_                            Throughout the Omaha area"/>
    <n v="3500"/>
    <n v="25"/>
    <x v="2"/>
    <s v="US"/>
    <s v="USD"/>
    <n v="1427266860"/>
    <n v="1424678460"/>
    <b v="0"/>
    <n v="1"/>
    <b v="0"/>
    <s v="food/food trucks"/>
    <n v="7.1428571428571426E-3"/>
    <s v="25 USD"/>
    <x v="7"/>
    <s v="food trucks"/>
    <x v="2688"/>
    <x v="2692"/>
  </r>
  <r>
    <n v="2693"/>
    <s v="Chili dog"/>
    <s v="I want to start a food truck that specializes in chili cheese dogs, using new kinds of meats, cheeses and toppings you wouldn't imagine"/>
    <n v="5000"/>
    <n v="40"/>
    <x v="2"/>
    <s v="US"/>
    <s v="USD"/>
    <n v="1407899966"/>
    <n v="1405307966"/>
    <b v="0"/>
    <n v="3"/>
    <b v="0"/>
    <s v="food/food trucks"/>
    <n v="8.0000000000000002E-3"/>
    <s v="13 USD"/>
    <x v="7"/>
    <s v="food trucks"/>
    <x v="2689"/>
    <x v="269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s v="1 USD"/>
    <x v="7"/>
    <s v="food trucks"/>
    <x v="2690"/>
    <x v="2694"/>
  </r>
  <r>
    <n v="2695"/>
    <s v="Fat daddy mac food truck"/>
    <s v="I am creating food magic on the go! Amazing food isn't just for sitdown restaraunts anymore!"/>
    <n v="15000"/>
    <n v="71"/>
    <x v="2"/>
    <s v="US"/>
    <s v="USD"/>
    <n v="1428981718"/>
    <n v="1423801318"/>
    <b v="0"/>
    <n v="3"/>
    <b v="0"/>
    <s v="food/food trucks"/>
    <n v="4.7333333333333333E-3"/>
    <s v="24 USD"/>
    <x v="7"/>
    <s v="food trucks"/>
    <x v="2691"/>
    <x v="2695"/>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s v="89 USD"/>
    <x v="7"/>
    <s v="food trucks"/>
    <x v="2692"/>
    <x v="2696"/>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s v="117 USD"/>
    <x v="7"/>
    <s v="food trucks"/>
    <x v="2693"/>
    <x v="2697"/>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s v="13 USD"/>
    <x v="7"/>
    <s v="food trucks"/>
    <x v="2694"/>
    <x v="2698"/>
  </r>
  <r>
    <n v="2699"/>
    <s v="my bakery truck"/>
    <s v="Hi, I want make my first bakery. Food truck was great, but I not have a car licence. So, help me to be my dream!"/>
    <n v="2"/>
    <n v="0"/>
    <x v="2"/>
    <s v="CA"/>
    <s v="CAD"/>
    <n v="1407533463"/>
    <n v="1404941463"/>
    <b v="0"/>
    <n v="0"/>
    <b v="0"/>
    <s v="food/food trucks"/>
    <n v="0"/>
    <s v="0 CAD"/>
    <x v="7"/>
    <s v="food trucks"/>
    <x v="2695"/>
    <x v="2699"/>
  </r>
  <r>
    <n v="2700"/>
    <s v="Holly's Hot Stuff"/>
    <s v="I currently own and operate a hot dog cart. I am hoping to purchase a used food truck so I can do business year round!"/>
    <n v="9999"/>
    <n v="70"/>
    <x v="2"/>
    <s v="US"/>
    <s v="USD"/>
    <n v="1411073972"/>
    <n v="1408481972"/>
    <b v="0"/>
    <n v="4"/>
    <b v="0"/>
    <s v="food/food trucks"/>
    <n v="7.0007000700070005E-3"/>
    <s v="18 USD"/>
    <x v="7"/>
    <s v="food trucks"/>
    <x v="2696"/>
    <x v="27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s v="34 EUR"/>
    <x v="1"/>
    <s v="spaces"/>
    <x v="2697"/>
    <x v="270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s v="132 USD"/>
    <x v="1"/>
    <s v="spaces"/>
    <x v="2698"/>
    <x v="2702"/>
  </r>
  <r>
    <n v="2703"/>
    <s v="Bisagra Teatro: Foro Multidisciplinario"/>
    <s v="Â¡Tu nuevo espacio cultural multidisciplinario en el centro de Pachuca, Hidalgo"/>
    <n v="40000"/>
    <n v="41500"/>
    <x v="3"/>
    <s v="MX"/>
    <s v="MXN"/>
    <n v="1490196830"/>
    <n v="1485016430"/>
    <b v="0"/>
    <n v="45"/>
    <b v="0"/>
    <s v="theater/spaces"/>
    <n v="1.0375000000000001"/>
    <s v="922 MXN"/>
    <x v="1"/>
    <s v="spaces"/>
    <x v="2699"/>
    <x v="2703"/>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s v="164 USD"/>
    <x v="1"/>
    <s v="spaces"/>
    <x v="2700"/>
    <x v="2704"/>
  </r>
  <r>
    <n v="2705"/>
    <s v="Fischer Theatre Marquee"/>
    <s v="Help light the lights at the historic Fischer Theatre in Danville, IL."/>
    <n v="16500"/>
    <n v="1739"/>
    <x v="3"/>
    <s v="US"/>
    <s v="USD"/>
    <n v="1490389158"/>
    <n v="1486504758"/>
    <b v="0"/>
    <n v="8"/>
    <b v="0"/>
    <s v="theater/spaces"/>
    <n v="0.10539393939393939"/>
    <s v="217 USD"/>
    <x v="1"/>
    <s v="spaces"/>
    <x v="2701"/>
    <x v="2705"/>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s v="149 USD"/>
    <x v="1"/>
    <s v="spaces"/>
    <x v="2702"/>
    <x v="2706"/>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s v="71 USD"/>
    <x v="1"/>
    <s v="spaces"/>
    <x v="2703"/>
    <x v="2707"/>
  </r>
  <r>
    <n v="2708"/>
    <s v="Angel Comedy Club"/>
    <s v="Angel Comedy Club: A permanent home for Londonâ€™s loveliest comedy night - a community comedy club"/>
    <n v="20000"/>
    <n v="46643.07"/>
    <x v="0"/>
    <s v="GB"/>
    <s v="GBP"/>
    <n v="1469119526"/>
    <n v="1463935526"/>
    <b v="1"/>
    <n v="1049"/>
    <b v="1"/>
    <s v="theater/spaces"/>
    <n v="2.3321535"/>
    <s v="44 GBP"/>
    <x v="1"/>
    <s v="spaces"/>
    <x v="2704"/>
    <x v="2708"/>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s v="165 USD"/>
    <x v="1"/>
    <s v="spaces"/>
    <x v="2705"/>
    <x v="2709"/>
  </r>
  <r>
    <n v="2710"/>
    <s v="House of Yes"/>
    <s v="Building Brooklyn's own creative venue for circus, theater and events of all types."/>
    <n v="60000"/>
    <n v="92340.21"/>
    <x v="0"/>
    <s v="US"/>
    <s v="USD"/>
    <n v="1407549600"/>
    <n v="1404797428"/>
    <b v="1"/>
    <n v="1088"/>
    <b v="1"/>
    <s v="theater/spaces"/>
    <n v="1.5390035000000002"/>
    <s v="85 USD"/>
    <x v="1"/>
    <s v="spaces"/>
    <x v="2706"/>
    <x v="2710"/>
  </r>
  <r>
    <n v="2711"/>
    <s v="The Red Shoes"/>
    <s v="We're aiming to launch a production involving circus performers, musicians and artists in a new space, creating a night of live art."/>
    <n v="3910"/>
    <n v="3938"/>
    <x v="0"/>
    <s v="GB"/>
    <s v="GBP"/>
    <n v="1403301660"/>
    <n v="1400694790"/>
    <b v="1"/>
    <n v="73"/>
    <b v="1"/>
    <s v="theater/spaces"/>
    <n v="1.007161125319693"/>
    <s v="54 GBP"/>
    <x v="1"/>
    <s v="spaces"/>
    <x v="2707"/>
    <x v="271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s v="51 USD"/>
    <x v="1"/>
    <s v="spaces"/>
    <x v="2708"/>
    <x v="2712"/>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s v="108 USD"/>
    <x v="1"/>
    <s v="spaces"/>
    <x v="2709"/>
    <x v="2713"/>
  </r>
  <r>
    <n v="2714"/>
    <s v="The Crane Theater"/>
    <s v="The Crane will be the new home for independent theater in Northeast Minneapolis"/>
    <n v="25000"/>
    <n v="29089"/>
    <x v="0"/>
    <s v="US"/>
    <s v="USD"/>
    <n v="1476486000"/>
    <n v="1474040596"/>
    <b v="1"/>
    <n v="305"/>
    <b v="1"/>
    <s v="theater/spaces"/>
    <n v="1.1635599999999999"/>
    <s v="95 USD"/>
    <x v="1"/>
    <s v="spaces"/>
    <x v="2710"/>
    <x v="2714"/>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s v="58 USD"/>
    <x v="1"/>
    <s v="spaces"/>
    <x v="2711"/>
    <x v="2715"/>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s v="64 EUR"/>
    <x v="1"/>
    <s v="spaces"/>
    <x v="2712"/>
    <x v="2716"/>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s v="92 USD"/>
    <x v="1"/>
    <s v="spaces"/>
    <x v="2713"/>
    <x v="2717"/>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s v="126 USD"/>
    <x v="1"/>
    <s v="spaces"/>
    <x v="2714"/>
    <x v="271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s v="95 USD"/>
    <x v="1"/>
    <s v="spaces"/>
    <x v="2715"/>
    <x v="2719"/>
  </r>
  <r>
    <n v="2720"/>
    <s v="The Comedy Project"/>
    <s v="An improv, sketch and experimental comedy and cocktail venue in downtown Grand Rapids, Michigan"/>
    <n v="25000"/>
    <n v="29531"/>
    <x v="0"/>
    <s v="US"/>
    <s v="USD"/>
    <n v="1478866253"/>
    <n v="1476270653"/>
    <b v="0"/>
    <n v="173"/>
    <b v="1"/>
    <s v="theater/spaces"/>
    <n v="1.1812400000000001"/>
    <s v="171 USD"/>
    <x v="1"/>
    <s v="spaces"/>
    <x v="2716"/>
    <x v="272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s v="41 GBP"/>
    <x v="2"/>
    <s v="hardware"/>
    <x v="2717"/>
    <x v="2721"/>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s v="68 USD"/>
    <x v="2"/>
    <s v="hardware"/>
    <x v="2718"/>
    <x v="272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s v="95 USD"/>
    <x v="2"/>
    <s v="hardware"/>
    <x v="2719"/>
    <x v="272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s v="7 GBP"/>
    <x v="2"/>
    <s v="hardware"/>
    <x v="2720"/>
    <x v="2724"/>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s v="512 CAD"/>
    <x v="2"/>
    <s v="hardware"/>
    <x v="2721"/>
    <x v="2725"/>
  </r>
  <r>
    <n v="2726"/>
    <s v="Krimston TWO - Dual SIM case for iPhone"/>
    <s v="Krimston TWO: iPhone Dual SIM Case"/>
    <n v="100000"/>
    <n v="105745"/>
    <x v="0"/>
    <s v="US"/>
    <s v="USD"/>
    <n v="1461333311"/>
    <n v="1458741311"/>
    <b v="0"/>
    <n v="404"/>
    <b v="1"/>
    <s v="technology/hardware"/>
    <n v="1.05745"/>
    <s v="262 USD"/>
    <x v="2"/>
    <s v="hardware"/>
    <x v="2722"/>
    <x v="2726"/>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s v="70 USD"/>
    <x v="2"/>
    <s v="hardware"/>
    <x v="2723"/>
    <x v="2727"/>
  </r>
  <r>
    <n v="2728"/>
    <s v="Multi-Function SSD Shield for the Raspberry Pi 2"/>
    <s v="SSD, WiFi, RTC w/Battery and high power USB all in one shield."/>
    <n v="15000"/>
    <n v="30274"/>
    <x v="0"/>
    <s v="US"/>
    <s v="USD"/>
    <n v="1451485434"/>
    <n v="1448461434"/>
    <b v="0"/>
    <n v="392"/>
    <b v="1"/>
    <s v="technology/hardware"/>
    <n v="2.0182666666666669"/>
    <s v="77 USD"/>
    <x v="2"/>
    <s v="hardware"/>
    <x v="2724"/>
    <x v="2728"/>
  </r>
  <r>
    <n v="2729"/>
    <s v="McChi Luggage: It's a Luggage, USB Charger and a Table Top"/>
    <s v="A luggage that is more than a luggage! It is what you want it to be."/>
    <n v="7500"/>
    <n v="7833"/>
    <x v="0"/>
    <s v="US"/>
    <s v="USD"/>
    <n v="1430459197"/>
    <n v="1427867197"/>
    <b v="0"/>
    <n v="23"/>
    <b v="1"/>
    <s v="technology/hardware"/>
    <n v="1.0444"/>
    <s v="341 USD"/>
    <x v="2"/>
    <s v="hardware"/>
    <x v="2725"/>
    <x v="2729"/>
  </r>
  <r>
    <n v="2730"/>
    <s v="Yaba - Portable Speaker &amp; Guitar Amp"/>
    <s v="The world's most powerful portable speaker and guitar amplifier. Turns any surface into a speaker."/>
    <n v="27000"/>
    <n v="45979.01"/>
    <x v="0"/>
    <s v="US"/>
    <s v="USD"/>
    <n v="1366635575"/>
    <n v="1363611575"/>
    <b v="0"/>
    <n v="682"/>
    <b v="1"/>
    <s v="technology/hardware"/>
    <n v="1.7029262962962963"/>
    <s v="67 USD"/>
    <x v="2"/>
    <s v="hardware"/>
    <x v="2726"/>
    <x v="273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s v="846 USD"/>
    <x v="2"/>
    <s v="hardware"/>
    <x v="2727"/>
    <x v="2731"/>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s v="97 USD"/>
    <x v="2"/>
    <s v="hardware"/>
    <x v="2728"/>
    <x v="2732"/>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s v="452 USD"/>
    <x v="2"/>
    <s v="hardware"/>
    <x v="2729"/>
    <x v="273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s v="139 USD"/>
    <x v="2"/>
    <s v="hardware"/>
    <x v="2730"/>
    <x v="2734"/>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s v="22 GBP"/>
    <x v="2"/>
    <s v="hardware"/>
    <x v="2731"/>
    <x v="2735"/>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s v="170 CAD"/>
    <x v="2"/>
    <s v="hardware"/>
    <x v="2732"/>
    <x v="2736"/>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s v="162 USD"/>
    <x v="2"/>
    <s v="hardware"/>
    <x v="2733"/>
    <x v="273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s v="493 USD"/>
    <x v="2"/>
    <s v="hardware"/>
    <x v="2734"/>
    <x v="273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s v="22 GBP"/>
    <x v="2"/>
    <s v="hardware"/>
    <x v="2735"/>
    <x v="2739"/>
  </r>
  <r>
    <n v="2740"/>
    <s v="Vertical Garden Prototype"/>
    <s v="I am interested in testing the plant yields of this vertical garden as well as some other applications"/>
    <n v="300"/>
    <n v="310"/>
    <x v="0"/>
    <s v="US"/>
    <s v="USD"/>
    <n v="1426117552"/>
    <n v="1423529152"/>
    <b v="0"/>
    <n v="17"/>
    <b v="1"/>
    <s v="technology/hardware"/>
    <n v="1.0333333333333334"/>
    <s v="18 USD"/>
    <x v="2"/>
    <s v="hardware"/>
    <x v="2736"/>
    <x v="2740"/>
  </r>
  <r>
    <n v="2741"/>
    <s v="Mrs. Brown and Her Lost Puppy."/>
    <s v="Help me publish my 1st children's book as an aspiring author!"/>
    <n v="8000"/>
    <n v="35"/>
    <x v="2"/>
    <s v="US"/>
    <s v="USD"/>
    <n v="1413770820"/>
    <n v="1412005602"/>
    <b v="0"/>
    <n v="4"/>
    <b v="0"/>
    <s v="publishing/children's books"/>
    <n v="4.3750000000000004E-3"/>
    <s v="9 USD"/>
    <x v="3"/>
    <s v="children's books"/>
    <x v="2737"/>
    <x v="2741"/>
  </r>
  <r>
    <n v="2742"/>
    <s v="What a Zoo!"/>
    <s v="The pachyderms at the Denver Zoo are moving. Follow along on the convoluted journey to their new home."/>
    <n v="2500"/>
    <n v="731"/>
    <x v="2"/>
    <s v="US"/>
    <s v="USD"/>
    <n v="1337102187"/>
    <n v="1335892587"/>
    <b v="0"/>
    <n v="18"/>
    <b v="0"/>
    <s v="publishing/children's books"/>
    <n v="0.29239999999999999"/>
    <s v="41 USD"/>
    <x v="3"/>
    <s v="children's books"/>
    <x v="2738"/>
    <x v="2742"/>
  </r>
  <r>
    <n v="2743"/>
    <s v="St. Nick Jr"/>
    <s v="One Christmas every child was naughty, and Santa's son _x000a_St. Nick Jr sacrifices all his gifts over his whole life, for the children"/>
    <n v="5999"/>
    <n v="0"/>
    <x v="2"/>
    <s v="US"/>
    <s v="USD"/>
    <n v="1476863607"/>
    <n v="1474271607"/>
    <b v="0"/>
    <n v="0"/>
    <b v="0"/>
    <s v="publishing/children's books"/>
    <n v="0"/>
    <s v="0 USD"/>
    <x v="3"/>
    <s v="children's books"/>
    <x v="2739"/>
    <x v="2743"/>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s v="38 USD"/>
    <x v="3"/>
    <s v="children's books"/>
    <x v="2740"/>
    <x v="2744"/>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s v="36 USD"/>
    <x v="3"/>
    <s v="children's books"/>
    <x v="2741"/>
    <x v="274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s v="42 USD"/>
    <x v="3"/>
    <s v="children's books"/>
    <x v="2742"/>
    <x v="2746"/>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s v="35 USD"/>
    <x v="3"/>
    <s v="children's books"/>
    <x v="2743"/>
    <x v="2747"/>
  </r>
  <r>
    <n v="2748"/>
    <s v="Native American Language Book for Children"/>
    <s v="Interactive Book with Audio to learn the Ojibwe Language for Children.  Website, Ebook and more!"/>
    <n v="5000"/>
    <n v="53"/>
    <x v="2"/>
    <s v="US"/>
    <s v="USD"/>
    <n v="1472835802"/>
    <n v="1470243802"/>
    <b v="0"/>
    <n v="4"/>
    <b v="0"/>
    <s v="publishing/children's books"/>
    <n v="1.06E-2"/>
    <s v="13 USD"/>
    <x v="3"/>
    <s v="children's books"/>
    <x v="2744"/>
    <x v="2748"/>
  </r>
  <r>
    <n v="2749"/>
    <s v="A Tree is a Tree, no matter what you see.  CHILDREN'S BOOK"/>
    <s v="Self-publishing my children's book."/>
    <n v="10000"/>
    <n v="110"/>
    <x v="2"/>
    <s v="US"/>
    <s v="USD"/>
    <n v="1428171037"/>
    <n v="1425582637"/>
    <b v="0"/>
    <n v="2"/>
    <b v="0"/>
    <s v="publishing/children's books"/>
    <n v="1.0999999999999999E-2"/>
    <s v="55 USD"/>
    <x v="3"/>
    <s v="children's books"/>
    <x v="2745"/>
    <x v="2749"/>
  </r>
  <r>
    <n v="2750"/>
    <s v="My Child, My Blessing"/>
    <s v="This is a journal where parents daily write something positive about their child.  Places for pictures, too."/>
    <n v="1999"/>
    <n v="0"/>
    <x v="2"/>
    <s v="US"/>
    <s v="USD"/>
    <n v="1341086400"/>
    <n v="1340055345"/>
    <b v="0"/>
    <n v="0"/>
    <b v="0"/>
    <s v="publishing/children's books"/>
    <n v="0"/>
    <s v="0 USD"/>
    <x v="3"/>
    <s v="children's books"/>
    <x v="2746"/>
    <x v="275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s v="0 USD"/>
    <x v="3"/>
    <s v="children's books"/>
    <x v="2747"/>
    <x v="2751"/>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s v="39 USD"/>
    <x v="3"/>
    <s v="children's books"/>
    <x v="2748"/>
    <x v="2752"/>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s v="48 USD"/>
    <x v="3"/>
    <s v="children's books"/>
    <x v="2749"/>
    <x v="2753"/>
  </r>
  <r>
    <n v="2754"/>
    <s v="From here...to there!"/>
    <s v="I have been a writer all my life. But until recently never a parent. I want to write a children book for my children, and yours!"/>
    <n v="10000"/>
    <n v="0"/>
    <x v="2"/>
    <s v="US"/>
    <s v="USD"/>
    <n v="1410448551"/>
    <n v="1407856551"/>
    <b v="0"/>
    <n v="0"/>
    <b v="0"/>
    <s v="publishing/children's books"/>
    <n v="0"/>
    <s v="0 USD"/>
    <x v="3"/>
    <s v="children's books"/>
    <x v="2750"/>
    <x v="2754"/>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s v="17 EUR"/>
    <x v="3"/>
    <s v="children's books"/>
    <x v="2751"/>
    <x v="2755"/>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s v="32 USD"/>
    <x v="3"/>
    <s v="children's books"/>
    <x v="2752"/>
    <x v="2756"/>
  </r>
  <r>
    <n v="2757"/>
    <s v="C is for Crooked"/>
    <s v="A children's letter book that Lampoons Hillary Clinton"/>
    <n v="1500"/>
    <n v="10"/>
    <x v="2"/>
    <s v="US"/>
    <s v="USD"/>
    <n v="1470498332"/>
    <n v="1469202332"/>
    <b v="0"/>
    <n v="2"/>
    <b v="0"/>
    <s v="publishing/children's books"/>
    <n v="6.6666666666666671E-3"/>
    <s v="5 USD"/>
    <x v="3"/>
    <s v="children's books"/>
    <x v="2753"/>
    <x v="2757"/>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s v="39 AUD"/>
    <x v="3"/>
    <s v="children's books"/>
    <x v="2754"/>
    <x v="2758"/>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s v="53 AUD"/>
    <x v="3"/>
    <s v="children's books"/>
    <x v="2755"/>
    <x v="2759"/>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s v="0 GBP"/>
    <x v="3"/>
    <s v="children's books"/>
    <x v="2756"/>
    <x v="2760"/>
  </r>
  <r>
    <n v="2761"/>
    <s v="Learn U.S. Geography: Dreaming my way across The U.S."/>
    <s v="Help me give away 500 copies of my picture book so more kids will know US geography!"/>
    <n v="5000"/>
    <n v="36"/>
    <x v="2"/>
    <s v="US"/>
    <s v="USD"/>
    <n v="1357176693"/>
    <n v="1354584693"/>
    <b v="0"/>
    <n v="4"/>
    <b v="0"/>
    <s v="publishing/children's books"/>
    <n v="7.1999999999999998E-3"/>
    <s v="9 USD"/>
    <x v="3"/>
    <s v="children's books"/>
    <x v="2757"/>
    <x v="276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s v="25 USD"/>
    <x v="3"/>
    <s v="children's books"/>
    <x v="2758"/>
    <x v="2762"/>
  </r>
  <r>
    <n v="2763"/>
    <s v="My Christmas Star"/>
    <s v="How Santa finds childrens homes without getting lost by following certain stars."/>
    <n v="39400"/>
    <n v="90"/>
    <x v="2"/>
    <s v="US"/>
    <s v="USD"/>
    <n v="1369403684"/>
    <n v="1365515684"/>
    <b v="0"/>
    <n v="3"/>
    <b v="0"/>
    <s v="publishing/children's books"/>
    <n v="2.2842639593908631E-3"/>
    <s v="30 USD"/>
    <x v="3"/>
    <s v="children's books"/>
    <x v="2759"/>
    <x v="2763"/>
  </r>
  <r>
    <n v="2764"/>
    <s v="A Growing Adventure"/>
    <s v="My Budding Bears are four teddy bears living in an enchanted garden sharing friendship, tea parties and delightful adventures."/>
    <n v="4000"/>
    <n v="45"/>
    <x v="2"/>
    <s v="US"/>
    <s v="USD"/>
    <n v="1338404400"/>
    <n v="1335855631"/>
    <b v="0"/>
    <n v="4"/>
    <b v="0"/>
    <s v="publishing/children's books"/>
    <n v="1.125E-2"/>
    <s v="11 USD"/>
    <x v="3"/>
    <s v="children's books"/>
    <x v="2760"/>
    <x v="2764"/>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s v="0 USD"/>
    <x v="3"/>
    <s v="children's books"/>
    <x v="2761"/>
    <x v="2765"/>
  </r>
  <r>
    <n v="2766"/>
    <s v="Jambie"/>
    <s v="Jambie is a children's book geared towards kids ages 4-9 years of age. This book teaches young children about making wise decisions."/>
    <n v="5000"/>
    <n v="100"/>
    <x v="2"/>
    <s v="US"/>
    <s v="USD"/>
    <n v="1313078518"/>
    <n v="1310486518"/>
    <b v="0"/>
    <n v="4"/>
    <b v="0"/>
    <s v="publishing/children's books"/>
    <n v="0.02"/>
    <s v="25 USD"/>
    <x v="3"/>
    <s v="children's books"/>
    <x v="2762"/>
    <x v="2766"/>
  </r>
  <r>
    <n v="2767"/>
    <s v="the Giant Turnip"/>
    <s v="An animated bedtime story with Dedka, Babka and the rest of the family working together on a BIG problem"/>
    <n v="4000"/>
    <n v="34"/>
    <x v="2"/>
    <s v="CA"/>
    <s v="CAD"/>
    <n v="1439766050"/>
    <n v="1434582050"/>
    <b v="0"/>
    <n v="3"/>
    <b v="0"/>
    <s v="publishing/children's books"/>
    <n v="8.5000000000000006E-3"/>
    <s v="11 CAD"/>
    <x v="3"/>
    <s v="children's books"/>
    <x v="2763"/>
    <x v="2767"/>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s v="29 USD"/>
    <x v="3"/>
    <s v="children's books"/>
    <x v="2764"/>
    <x v="2768"/>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s v="1 GBP"/>
    <x v="3"/>
    <s v="children's books"/>
    <x v="2765"/>
    <x v="2769"/>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s v="63 USD"/>
    <x v="3"/>
    <s v="children's books"/>
    <x v="2766"/>
    <x v="277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s v="0 USD"/>
    <x v="3"/>
    <s v="children's books"/>
    <x v="2767"/>
    <x v="2771"/>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s v="0 USD"/>
    <x v="3"/>
    <s v="children's books"/>
    <x v="2768"/>
    <x v="2772"/>
  </r>
  <r>
    <n v="2773"/>
    <s v="The Boat That Couldn't Float"/>
    <s v="Parents know the pain of rereading bad bedtime stories. I want to write stories that all ages will enjoy"/>
    <n v="530"/>
    <n v="1"/>
    <x v="2"/>
    <s v="CA"/>
    <s v="CAD"/>
    <n v="1461530721"/>
    <n v="1460666721"/>
    <b v="0"/>
    <n v="1"/>
    <b v="0"/>
    <s v="publishing/children's books"/>
    <n v="1.8867924528301887E-3"/>
    <s v="1 CAD"/>
    <x v="3"/>
    <s v="children's books"/>
    <x v="2769"/>
    <x v="2773"/>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s v="44 USD"/>
    <x v="3"/>
    <s v="children's books"/>
    <x v="2770"/>
    <x v="277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s v="75 USD"/>
    <x v="3"/>
    <s v="children's books"/>
    <x v="2771"/>
    <x v="2775"/>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s v="46 USD"/>
    <x v="3"/>
    <s v="children's books"/>
    <x v="2772"/>
    <x v="277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s v="10 USD"/>
    <x v="3"/>
    <s v="children's books"/>
    <x v="2773"/>
    <x v="2777"/>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s v="94 USD"/>
    <x v="3"/>
    <s v="children's books"/>
    <x v="2774"/>
    <x v="2778"/>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s v="53 USD"/>
    <x v="3"/>
    <s v="children's books"/>
    <x v="2775"/>
    <x v="2779"/>
  </r>
  <r>
    <n v="2780"/>
    <s v="Travel with baby"/>
    <s v="Turn the World with my kids, and then write a book with the advice for traveling with baby"/>
    <n v="100000"/>
    <n v="0"/>
    <x v="2"/>
    <s v="IT"/>
    <s v="EUR"/>
    <n v="1489142688"/>
    <n v="1486550688"/>
    <b v="0"/>
    <n v="0"/>
    <b v="0"/>
    <s v="publishing/children's books"/>
    <n v="0"/>
    <s v="0 EUR"/>
    <x v="3"/>
    <s v="children's books"/>
    <x v="2776"/>
    <x v="2780"/>
  </r>
  <r>
    <n v="2781"/>
    <s v="University of Utah presents V-Day 2015-The Vagina Monologues"/>
    <s v="STRIKE, DANCE AND RISE with us at the University of Utah to end violence against women and girls!"/>
    <n v="1250"/>
    <n v="1316"/>
    <x v="0"/>
    <s v="US"/>
    <s v="USD"/>
    <n v="1423724400"/>
    <n v="1421274954"/>
    <b v="0"/>
    <n v="28"/>
    <b v="1"/>
    <s v="theater/plays"/>
    <n v="1.0528"/>
    <s v="47 USD"/>
    <x v="1"/>
    <s v="plays"/>
    <x v="2777"/>
    <x v="2781"/>
  </r>
  <r>
    <n v="2782"/>
    <s v="Better Than Ever Productions presents Geezer Game"/>
    <s v="The premiere theatre troupe in SE Michigan offering acting opportunities for the 50+ actor."/>
    <n v="1000"/>
    <n v="1200"/>
    <x v="0"/>
    <s v="US"/>
    <s v="USD"/>
    <n v="1424149140"/>
    <n v="1421964718"/>
    <b v="0"/>
    <n v="18"/>
    <b v="1"/>
    <s v="theater/plays"/>
    <n v="1.2"/>
    <s v="67 USD"/>
    <x v="1"/>
    <s v="plays"/>
    <x v="2778"/>
    <x v="2782"/>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s v="19 GBP"/>
    <x v="1"/>
    <s v="plays"/>
    <x v="2779"/>
    <x v="2783"/>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s v="66 USD"/>
    <x v="1"/>
    <s v="plays"/>
    <x v="2780"/>
    <x v="2784"/>
  </r>
  <r>
    <n v="2785"/>
    <s v="Henry VI: The War of the Roses"/>
    <s v="Bare Theatre and Raleigh Little Theatre present Shakespeare's epic, set in a post-apocalyptic dystopia."/>
    <n v="5000"/>
    <n v="5234"/>
    <x v="0"/>
    <s v="US"/>
    <s v="USD"/>
    <n v="1470430800"/>
    <n v="1467865967"/>
    <b v="0"/>
    <n v="142"/>
    <b v="1"/>
    <s v="theater/plays"/>
    <n v="1.0468"/>
    <s v="37 USD"/>
    <x v="1"/>
    <s v="plays"/>
    <x v="2781"/>
    <x v="2785"/>
  </r>
  <r>
    <n v="2786"/>
    <s v="Fierce"/>
    <s v="A heart-melting farce about sex, art and the lovelorn lay-abouts of London-town."/>
    <n v="2500"/>
    <n v="2946"/>
    <x v="0"/>
    <s v="GB"/>
    <s v="GBP"/>
    <n v="1404913180"/>
    <n v="1403703580"/>
    <b v="0"/>
    <n v="74"/>
    <b v="1"/>
    <s v="theater/plays"/>
    <n v="1.1783999999999999"/>
    <s v="40 GBP"/>
    <x v="1"/>
    <s v="plays"/>
    <x v="2782"/>
    <x v="2786"/>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s v="32 USD"/>
    <x v="1"/>
    <s v="plays"/>
    <x v="2783"/>
    <x v="2787"/>
  </r>
  <r>
    <n v="2788"/>
    <s v="ACT Underground Theatre, TLDC"/>
    <s v="MOVING FORWARD! WE HAVE REACHED GOAL BUT HAVE MORE TIME!! PLEASE CONSIDER PLEDGING."/>
    <n v="2000"/>
    <n v="2050"/>
    <x v="0"/>
    <s v="US"/>
    <s v="USD"/>
    <n v="1469811043"/>
    <n v="1467219043"/>
    <b v="0"/>
    <n v="20"/>
    <b v="1"/>
    <s v="theater/plays"/>
    <n v="1.0249999999999999"/>
    <s v="103 USD"/>
    <x v="1"/>
    <s v="plays"/>
    <x v="2784"/>
    <x v="2788"/>
  </r>
  <r>
    <n v="2789"/>
    <s v="The Adventurers Club"/>
    <s v="BNT's Biggest Adventure So Far: Our 2015 full length production!"/>
    <n v="3000"/>
    <n v="3035"/>
    <x v="0"/>
    <s v="US"/>
    <s v="USD"/>
    <n v="1426132800"/>
    <n v="1424477934"/>
    <b v="0"/>
    <n v="24"/>
    <b v="1"/>
    <s v="theater/plays"/>
    <n v="1.0116666666666667"/>
    <s v="126 USD"/>
    <x v="1"/>
    <s v="plays"/>
    <x v="2785"/>
    <x v="2789"/>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s v="48 USD"/>
    <x v="1"/>
    <s v="plays"/>
    <x v="2786"/>
    <x v="279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s v="73 USD"/>
    <x v="1"/>
    <s v="plays"/>
    <x v="2787"/>
    <x v="2791"/>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s v="90 USD"/>
    <x v="1"/>
    <s v="plays"/>
    <x v="2788"/>
    <x v="2792"/>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s v="151 AUD"/>
    <x v="1"/>
    <s v="plays"/>
    <x v="2789"/>
    <x v="2793"/>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s v="25 GBP"/>
    <x v="1"/>
    <s v="plays"/>
    <x v="2790"/>
    <x v="2794"/>
  </r>
  <r>
    <n v="2795"/>
    <s v="Good Men Wanted at ANT Fest"/>
    <s v="A new play about five bad bitches who fought in the Civil War disguised as men, premiering at Ars Nova's ANT Fest."/>
    <n v="700"/>
    <n v="730"/>
    <x v="0"/>
    <s v="US"/>
    <s v="USD"/>
    <n v="1402095600"/>
    <n v="1400675841"/>
    <b v="0"/>
    <n v="20"/>
    <b v="1"/>
    <s v="theater/plays"/>
    <n v="1.0428571428571429"/>
    <s v="37 USD"/>
    <x v="1"/>
    <s v="plays"/>
    <x v="2791"/>
    <x v="2795"/>
  </r>
  <r>
    <n v="2796"/>
    <s v="Fishcakes"/>
    <s v="Fishcakes is a piece of new writing for the Camden Fringe that explores a story of love, loss, and all the â€˜little things'."/>
    <n v="800"/>
    <n v="924"/>
    <x v="0"/>
    <s v="GB"/>
    <s v="GBP"/>
    <n v="1404564028"/>
    <n v="1401972028"/>
    <b v="0"/>
    <n v="21"/>
    <b v="1"/>
    <s v="theater/plays"/>
    <n v="1.155"/>
    <s v="44 GBP"/>
    <x v="1"/>
    <s v="plays"/>
    <x v="2792"/>
    <x v="2796"/>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s v="87 GBP"/>
    <x v="1"/>
    <s v="plays"/>
    <x v="2793"/>
    <x v="2797"/>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s v="36 GBP"/>
    <x v="1"/>
    <s v="plays"/>
    <x v="2794"/>
    <x v="2798"/>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s v="45 GBP"/>
    <x v="1"/>
    <s v="plays"/>
    <x v="2795"/>
    <x v="2799"/>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s v="43 GBP"/>
    <x v="1"/>
    <s v="plays"/>
    <x v="2796"/>
    <x v="2800"/>
  </r>
  <r>
    <n v="2801"/>
    <s v="A Dream Play"/>
    <s v="Arise Theatre Company's production of August Strindberg's expressionist masterpiece 'A Dream Play'."/>
    <n v="500"/>
    <n v="666"/>
    <x v="0"/>
    <s v="AU"/>
    <s v="AUD"/>
    <n v="1412938800"/>
    <n v="1411019409"/>
    <b v="0"/>
    <n v="13"/>
    <b v="1"/>
    <s v="theater/plays"/>
    <n v="1.3320000000000001"/>
    <s v="51 AUD"/>
    <x v="1"/>
    <s v="plays"/>
    <x v="2797"/>
    <x v="2801"/>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s v="34 GBP"/>
    <x v="1"/>
    <s v="plays"/>
    <x v="2798"/>
    <x v="2802"/>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s v="91 USD"/>
    <x v="1"/>
    <s v="plays"/>
    <x v="2799"/>
    <x v="2803"/>
  </r>
  <r>
    <n v="2804"/>
    <s v="The Piano Man"/>
    <s v="The real-life story of the mysterious 'Piano Man' who washed ashore with no memory; with no speech; but with an amazing ability..."/>
    <n v="1000"/>
    <n v="1150"/>
    <x v="0"/>
    <s v="GB"/>
    <s v="GBP"/>
    <n v="1411987990"/>
    <n v="1409395990"/>
    <b v="0"/>
    <n v="23"/>
    <b v="1"/>
    <s v="theater/plays"/>
    <n v="1.1499999999999999"/>
    <s v="50 GBP"/>
    <x v="1"/>
    <s v="plays"/>
    <x v="2800"/>
    <x v="2804"/>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s v="24 GBP"/>
    <x v="1"/>
    <s v="plays"/>
    <x v="2801"/>
    <x v="2805"/>
  </r>
  <r>
    <n v="2806"/>
    <s v="And Now: The World!"/>
    <s v="A one woman show about the challenges of being a feminist in a digital age. Touring 6 UK cities. Now with Stretch Goals!"/>
    <n v="3000"/>
    <n v="3363"/>
    <x v="0"/>
    <s v="GB"/>
    <s v="GBP"/>
    <n v="1438772400"/>
    <n v="1435645490"/>
    <b v="0"/>
    <n v="76"/>
    <b v="1"/>
    <s v="theater/plays"/>
    <n v="1.121"/>
    <s v="44 GBP"/>
    <x v="1"/>
    <s v="plays"/>
    <x v="2802"/>
    <x v="2806"/>
  </r>
  <r>
    <n v="2807"/>
    <s v="The Commission Theatre Co."/>
    <s v="Bringing Shakespeare back to the Playwrights"/>
    <n v="5000"/>
    <n v="6300"/>
    <x v="0"/>
    <s v="US"/>
    <s v="USD"/>
    <n v="1435611438"/>
    <n v="1433019438"/>
    <b v="0"/>
    <n v="93"/>
    <b v="1"/>
    <s v="theater/plays"/>
    <n v="1.26"/>
    <s v="68 USD"/>
    <x v="1"/>
    <s v="plays"/>
    <x v="2803"/>
    <x v="2807"/>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s v="65 USD"/>
    <x v="1"/>
    <s v="plays"/>
    <x v="2804"/>
    <x v="2808"/>
  </r>
  <r>
    <n v="2809"/>
    <s v="Sugarglass Theatre"/>
    <s v="Sugarglass is a Dublin based theatre company committed to international collaboration. 2016 sees the launch of their NYC division."/>
    <n v="2500"/>
    <n v="2560"/>
    <x v="0"/>
    <s v="US"/>
    <s v="USD"/>
    <n v="1459348740"/>
    <n v="1458647725"/>
    <b v="0"/>
    <n v="21"/>
    <b v="1"/>
    <s v="theater/plays"/>
    <n v="1.024"/>
    <s v="122 USD"/>
    <x v="1"/>
    <s v="plays"/>
    <x v="2805"/>
    <x v="2809"/>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s v="47 USD"/>
    <x v="1"/>
    <s v="plays"/>
    <x v="2806"/>
    <x v="2810"/>
  </r>
  <r>
    <n v="2811"/>
    <s v="Ray Gunn and Starburst"/>
    <s v="Ray Gunn and Starburst is an audio sci-fi/comedy sending up the tropes of classic and pulp science-fiction."/>
    <n v="10000"/>
    <n v="10027"/>
    <x v="0"/>
    <s v="GB"/>
    <s v="GBP"/>
    <n v="1424692503"/>
    <n v="1422100503"/>
    <b v="0"/>
    <n v="108"/>
    <b v="1"/>
    <s v="theater/plays"/>
    <n v="1.0026999999999999"/>
    <s v="93 GBP"/>
    <x v="1"/>
    <s v="plays"/>
    <x v="2807"/>
    <x v="2811"/>
  </r>
  <r>
    <n v="2812"/>
    <s v="BULL by Mike Bartlett at the Coal Mine Theatre"/>
    <s v="&quot;A short, nasty and razor sharp play in one of Toronto's hottest new &quot;off-off Broadway&quot; style venues."/>
    <n v="5000"/>
    <n v="5665"/>
    <x v="0"/>
    <s v="CA"/>
    <s v="CAD"/>
    <n v="1428292800"/>
    <n v="1424368298"/>
    <b v="0"/>
    <n v="83"/>
    <b v="1"/>
    <s v="theater/plays"/>
    <n v="1.133"/>
    <s v="68 CAD"/>
    <x v="1"/>
    <s v="plays"/>
    <x v="2808"/>
    <x v="281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s v="37 USD"/>
    <x v="1"/>
    <s v="plays"/>
    <x v="2809"/>
    <x v="2813"/>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s v="25 GBP"/>
    <x v="1"/>
    <s v="plays"/>
    <x v="2810"/>
    <x v="2814"/>
  </r>
  <r>
    <n v="2815"/>
    <s v="Widow's Wedding Dress"/>
    <s v="Set in 1950s Northern Ireland, this play tells the story of two sisters in a community of Travellers, or Irish Gypsies."/>
    <n v="250"/>
    <n v="605"/>
    <x v="0"/>
    <s v="CA"/>
    <s v="CAD"/>
    <n v="1470595109"/>
    <n v="1468003109"/>
    <b v="0"/>
    <n v="14"/>
    <b v="1"/>
    <s v="theater/plays"/>
    <n v="2.42"/>
    <s v="43 CAD"/>
    <x v="1"/>
    <s v="plays"/>
    <x v="2811"/>
    <x v="2815"/>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s v="25 GBP"/>
    <x v="1"/>
    <s v="plays"/>
    <x v="2812"/>
    <x v="2816"/>
  </r>
  <r>
    <n v="2817"/>
    <s v="After The End"/>
    <s v="Let Go Theatre Co's very first production is going ahead in June 2015. Help support a brand new theatre co as we begin our adventure"/>
    <n v="600"/>
    <n v="780"/>
    <x v="0"/>
    <s v="GB"/>
    <s v="GBP"/>
    <n v="1425136462"/>
    <n v="1421680462"/>
    <b v="0"/>
    <n v="33"/>
    <b v="1"/>
    <s v="theater/plays"/>
    <n v="1.3"/>
    <s v="24 GBP"/>
    <x v="1"/>
    <s v="plays"/>
    <x v="2813"/>
    <x v="2817"/>
  </r>
  <r>
    <n v="2818"/>
    <s v="Joe West's THEATER OF DEATH"/>
    <s v="Joe West and his wonderful theater company THEATER OF DEATH present original plays both horrific and comical."/>
    <n v="10000"/>
    <n v="10603"/>
    <x v="0"/>
    <s v="US"/>
    <s v="USD"/>
    <n v="1443018086"/>
    <n v="1441290086"/>
    <b v="0"/>
    <n v="102"/>
    <b v="1"/>
    <s v="theater/plays"/>
    <n v="1.0603"/>
    <s v="104 USD"/>
    <x v="1"/>
    <s v="plays"/>
    <x v="2814"/>
    <x v="281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s v="50 GBP"/>
    <x v="1"/>
    <s v="plays"/>
    <x v="2815"/>
    <x v="281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s v="14 GBP"/>
    <x v="1"/>
    <s v="plays"/>
    <x v="2816"/>
    <x v="282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s v="29 GBP"/>
    <x v="1"/>
    <s v="plays"/>
    <x v="2817"/>
    <x v="2821"/>
  </r>
  <r>
    <n v="2822"/>
    <s v="Theatre Forever's The Nature Crown"/>
    <s v="A campaign to support the artists creating Theatre Forever's The Nature Crown, premiering in the Guthrie Theater's Dowling Studio!"/>
    <n v="6000"/>
    <n v="6000"/>
    <x v="0"/>
    <s v="US"/>
    <s v="USD"/>
    <n v="1427469892"/>
    <n v="1424881492"/>
    <b v="0"/>
    <n v="94"/>
    <b v="1"/>
    <s v="theater/plays"/>
    <n v="1"/>
    <s v="64 USD"/>
    <x v="1"/>
    <s v="plays"/>
    <x v="2818"/>
    <x v="282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s v="9 GBP"/>
    <x v="1"/>
    <s v="plays"/>
    <x v="2819"/>
    <x v="2823"/>
  </r>
  <r>
    <n v="2824"/>
    <s v="The Rooftop"/>
    <s v="I wrote a One Act play called The Rooftop for a Female Playwright's festival. Every little bit helps!"/>
    <n v="650"/>
    <n v="760"/>
    <x v="0"/>
    <s v="US"/>
    <s v="USD"/>
    <n v="1434159780"/>
    <n v="1431412196"/>
    <b v="0"/>
    <n v="15"/>
    <b v="1"/>
    <s v="theater/plays"/>
    <n v="1.1692307692307693"/>
    <s v="51 USD"/>
    <x v="1"/>
    <s v="plays"/>
    <x v="2820"/>
    <x v="2824"/>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s v="61 GBP"/>
    <x v="1"/>
    <s v="plays"/>
    <x v="2821"/>
    <x v="2825"/>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s v="113 USD"/>
    <x v="1"/>
    <s v="plays"/>
    <x v="2822"/>
    <x v="2826"/>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s v="105 USD"/>
    <x v="1"/>
    <s v="plays"/>
    <x v="2823"/>
    <x v="2827"/>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s v="98 GBP"/>
    <x v="1"/>
    <s v="plays"/>
    <x v="2824"/>
    <x v="2828"/>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s v="35 GBP"/>
    <x v="1"/>
    <s v="plays"/>
    <x v="2825"/>
    <x v="2829"/>
  </r>
  <r>
    <n v="2830"/>
    <s v="Nakhtik and Avalon"/>
    <s v="Avalon is a new South African Township play and Nakhtik is a  danced political lecture."/>
    <n v="3000"/>
    <n v="3000"/>
    <x v="0"/>
    <s v="US"/>
    <s v="USD"/>
    <n v="1399867140"/>
    <n v="1398802148"/>
    <b v="0"/>
    <n v="11"/>
    <b v="1"/>
    <s v="theater/plays"/>
    <n v="1"/>
    <s v="273 USD"/>
    <x v="1"/>
    <s v="plays"/>
    <x v="2826"/>
    <x v="2830"/>
  </r>
  <r>
    <n v="2831"/>
    <s v="Tackett &amp; Pyke put on a Play"/>
    <s v="We each wrote a play and would like to produce them for you for nothing more than art's sake!"/>
    <n v="3000"/>
    <n v="3320"/>
    <x v="0"/>
    <s v="US"/>
    <s v="USD"/>
    <n v="1437076070"/>
    <n v="1434484070"/>
    <b v="0"/>
    <n v="52"/>
    <b v="1"/>
    <s v="theater/plays"/>
    <n v="1.1066666666666667"/>
    <s v="64 USD"/>
    <x v="1"/>
    <s v="plays"/>
    <x v="2827"/>
    <x v="2831"/>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s v="30 GBP"/>
    <x v="1"/>
    <s v="plays"/>
    <x v="2828"/>
    <x v="2832"/>
  </r>
  <r>
    <n v="2833"/>
    <s v="Star Man Rocket Man"/>
    <s v="A new play about exploring outer space"/>
    <n v="2700"/>
    <n v="2923"/>
    <x v="0"/>
    <s v="US"/>
    <s v="USD"/>
    <n v="1444528800"/>
    <n v="1442804633"/>
    <b v="0"/>
    <n v="35"/>
    <b v="1"/>
    <s v="theater/plays"/>
    <n v="1.0825925925925926"/>
    <s v="84 USD"/>
    <x v="1"/>
    <s v="plays"/>
    <x v="2829"/>
    <x v="2833"/>
  </r>
  <r>
    <n v="2834"/>
    <s v="Thank You For Smoking"/>
    <s v="Thank You For Smoking. A play about love, 5 trillion cigarettes and how the Flintstones earned the tobacco industry millions."/>
    <n v="800"/>
    <n v="1360"/>
    <x v="0"/>
    <s v="GB"/>
    <s v="GBP"/>
    <n v="1422658930"/>
    <n v="1421362930"/>
    <b v="0"/>
    <n v="21"/>
    <b v="1"/>
    <s v="theater/plays"/>
    <n v="1.7"/>
    <s v="65 GBP"/>
    <x v="1"/>
    <s v="plays"/>
    <x v="2830"/>
    <x v="2834"/>
  </r>
  <r>
    <n v="2835"/>
    <s v="Land of the Three Towers"/>
    <s v="A celebratory community theatre project about the Focus E15 Occupation of empty council homes on Carpenters Estate."/>
    <n v="1000"/>
    <n v="1870.99"/>
    <x v="0"/>
    <s v="GB"/>
    <s v="GBP"/>
    <n v="1449273600"/>
    <n v="1446742417"/>
    <b v="0"/>
    <n v="93"/>
    <b v="1"/>
    <s v="theater/plays"/>
    <n v="1.8709899999999999"/>
    <s v="20 GBP"/>
    <x v="1"/>
    <s v="plays"/>
    <x v="2831"/>
    <x v="283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s v="44 USD"/>
    <x v="1"/>
    <s v="plays"/>
    <x v="2832"/>
    <x v="283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s v="40 CAD"/>
    <x v="1"/>
    <s v="plays"/>
    <x v="2833"/>
    <x v="2837"/>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s v="45 USD"/>
    <x v="1"/>
    <s v="plays"/>
    <x v="2834"/>
    <x v="2838"/>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s v="126 USD"/>
    <x v="1"/>
    <s v="plays"/>
    <x v="2835"/>
    <x v="2839"/>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s v="20 GBP"/>
    <x v="1"/>
    <s v="plays"/>
    <x v="2836"/>
    <x v="2840"/>
  </r>
  <r>
    <n v="2841"/>
    <s v="The Dead Loss"/>
    <s v="1920's London; two brothers try to make a name for themselves in the underground crime world but encounter a ruthless Irish mob boss."/>
    <n v="1000"/>
    <n v="10"/>
    <x v="2"/>
    <s v="GB"/>
    <s v="GBP"/>
    <n v="1450032297"/>
    <n v="1444844697"/>
    <b v="0"/>
    <n v="1"/>
    <b v="0"/>
    <s v="theater/plays"/>
    <n v="0.01"/>
    <s v="10 GBP"/>
    <x v="1"/>
    <s v="plays"/>
    <x v="2837"/>
    <x v="2841"/>
  </r>
  <r>
    <n v="2842"/>
    <s v="HIDDEN: The FCO Plays"/>
    <s v="A play performed at the FCO Global Summit on the Preventing Sexual Violence Initiative, hosted by William Hague and Angelina Jolie"/>
    <n v="1500"/>
    <n v="0"/>
    <x v="2"/>
    <s v="GB"/>
    <s v="GBP"/>
    <n v="1403348400"/>
    <n v="1401058295"/>
    <b v="0"/>
    <n v="0"/>
    <b v="0"/>
    <s v="theater/plays"/>
    <n v="0"/>
    <s v="0 GBP"/>
    <x v="1"/>
    <s v="plays"/>
    <x v="2838"/>
    <x v="2842"/>
  </r>
  <r>
    <n v="2843"/>
    <s v="Summer Adaptation of Fallen Angels"/>
    <s v="We're high school students directing a film adaptation of the play, Fallen Angels, written by NoÃ«l Coward and set in the 1920's."/>
    <n v="1200"/>
    <n v="0"/>
    <x v="2"/>
    <s v="US"/>
    <s v="USD"/>
    <n v="1465790400"/>
    <n v="1462210950"/>
    <b v="0"/>
    <n v="0"/>
    <b v="0"/>
    <s v="theater/plays"/>
    <n v="0"/>
    <s v="0 USD"/>
    <x v="1"/>
    <s v="plays"/>
    <x v="2839"/>
    <x v="2843"/>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s v="30 EUR"/>
    <x v="1"/>
    <s v="plays"/>
    <x v="2840"/>
    <x v="2844"/>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s v="61 USD"/>
    <x v="1"/>
    <s v="plays"/>
    <x v="2841"/>
    <x v="2845"/>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s v="0 USD"/>
    <x v="1"/>
    <s v="plays"/>
    <x v="2842"/>
    <x v="2846"/>
  </r>
  <r>
    <n v="2847"/>
    <s v="COLOR ME"/>
    <s v="Dark secrets come to light when Mariah meets Stella. They find a way to face the south's largest elephant in the room: RACISM."/>
    <n v="2000"/>
    <n v="0"/>
    <x v="2"/>
    <s v="US"/>
    <s v="USD"/>
    <n v="1464031265"/>
    <n v="1458847265"/>
    <b v="0"/>
    <n v="0"/>
    <b v="0"/>
    <s v="theater/plays"/>
    <n v="0"/>
    <s v="0 USD"/>
    <x v="1"/>
    <s v="plays"/>
    <x v="2843"/>
    <x v="284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s v="23 USD"/>
    <x v="1"/>
    <s v="plays"/>
    <x v="2844"/>
    <x v="2848"/>
  </r>
  <r>
    <n v="2849"/>
    <s v="100, Acre Wood"/>
    <s v="NonSens!cal tackles the struggles of four people with mental health issues/disorders inspired by A.A Milne's Winnie the Pooh"/>
    <n v="500"/>
    <n v="5"/>
    <x v="2"/>
    <s v="GB"/>
    <s v="GBP"/>
    <n v="1461406600"/>
    <n v="1458814600"/>
    <b v="0"/>
    <n v="1"/>
    <b v="0"/>
    <s v="theater/plays"/>
    <n v="0.01"/>
    <s v="5 GBP"/>
    <x v="1"/>
    <s v="plays"/>
    <x v="2845"/>
    <x v="2849"/>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s v="24 USD"/>
    <x v="1"/>
    <s v="plays"/>
    <x v="2846"/>
    <x v="285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s v="0 EUR"/>
    <x v="1"/>
    <s v="plays"/>
    <x v="2847"/>
    <x v="2851"/>
  </r>
  <r>
    <n v="2852"/>
    <s v="Freedom Train"/>
    <s v="Just one time back to the past on the Freedom Train will open your eyes and your lives will never ever be the same!"/>
    <n v="5000"/>
    <n v="95"/>
    <x v="2"/>
    <s v="US"/>
    <s v="USD"/>
    <n v="1403312703"/>
    <n v="1400720703"/>
    <b v="0"/>
    <n v="6"/>
    <b v="0"/>
    <s v="theater/plays"/>
    <n v="1.9E-2"/>
    <s v="16 USD"/>
    <x v="1"/>
    <s v="plays"/>
    <x v="2848"/>
    <x v="2852"/>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s v="0 CAD"/>
    <x v="1"/>
    <s v="plays"/>
    <x v="2849"/>
    <x v="2853"/>
  </r>
  <r>
    <n v="2854"/>
    <s v="Ultimate Political Selfie!"/>
    <s v="Almost Random Theatre's play about a candidate - with no policies - who is seeking election in May 2015"/>
    <n v="1000"/>
    <n v="417"/>
    <x v="2"/>
    <s v="GB"/>
    <s v="GBP"/>
    <n v="1431018719"/>
    <n v="1429290719"/>
    <b v="0"/>
    <n v="14"/>
    <b v="0"/>
    <s v="theater/plays"/>
    <n v="0.41699999999999998"/>
    <s v="30 GBP"/>
    <x v="1"/>
    <s v="plays"/>
    <x v="2850"/>
    <x v="2854"/>
  </r>
  <r>
    <n v="2855"/>
    <s v="STAGE READING for TETCNY"/>
    <s v="Raising funds to have a private stage reading for an upcoming play from THE ENSEMBLE THEATRE COMPANY OF NEW YORK (www.tetcny.org)"/>
    <n v="600"/>
    <n v="300"/>
    <x v="2"/>
    <s v="US"/>
    <s v="USD"/>
    <n v="1454110440"/>
    <n v="1451607071"/>
    <b v="0"/>
    <n v="5"/>
    <b v="0"/>
    <s v="theater/plays"/>
    <n v="0.5"/>
    <s v="60 USD"/>
    <x v="1"/>
    <s v="plays"/>
    <x v="2851"/>
    <x v="2855"/>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s v="24 USD"/>
    <x v="1"/>
    <s v="plays"/>
    <x v="2852"/>
    <x v="2856"/>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s v="500 MXN"/>
    <x v="1"/>
    <s v="plays"/>
    <x v="2853"/>
    <x v="2857"/>
  </r>
  <r>
    <n v="2858"/>
    <s v="Gay Party Superposh 'Winter Wonderland'"/>
    <s v="Een Gay Party in het centrum van Amersfoort. _x000a_Een geweldige avond uit, met een show, optredens en DJ's."/>
    <n v="1000"/>
    <n v="0"/>
    <x v="2"/>
    <s v="NL"/>
    <s v="EUR"/>
    <n v="1417778880"/>
    <n v="1415711095"/>
    <b v="0"/>
    <n v="0"/>
    <b v="0"/>
    <s v="theater/plays"/>
    <n v="0"/>
    <s v="0 EUR"/>
    <x v="1"/>
    <s v="plays"/>
    <x v="2854"/>
    <x v="2858"/>
  </r>
  <r>
    <n v="2859"/>
    <s v="Grover Theatre Company (GTC)"/>
    <s v="A theatre company that will create works to inspire young people and get everyone involved."/>
    <n v="2000"/>
    <n v="35"/>
    <x v="2"/>
    <s v="AU"/>
    <s v="AUD"/>
    <n v="1444984904"/>
    <n v="1439800904"/>
    <b v="0"/>
    <n v="1"/>
    <b v="0"/>
    <s v="theater/plays"/>
    <n v="1.7500000000000002E-2"/>
    <s v="35 AUD"/>
    <x v="1"/>
    <s v="plays"/>
    <x v="2855"/>
    <x v="2859"/>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s v="30 USD"/>
    <x v="1"/>
    <s v="plays"/>
    <x v="2856"/>
    <x v="2860"/>
  </r>
  <r>
    <n v="2861"/>
    <s v="Julius Caesar"/>
    <s v="The University of Queensland Drama Production Course is putting on an adaptation of William Shakespeares Julius Caesar"/>
    <n v="250"/>
    <n v="80"/>
    <x v="2"/>
    <s v="AU"/>
    <s v="AUD"/>
    <n v="1443103848"/>
    <n v="1441894248"/>
    <b v="0"/>
    <n v="3"/>
    <b v="0"/>
    <s v="theater/plays"/>
    <n v="0.32"/>
    <s v="27 AUD"/>
    <x v="1"/>
    <s v="plays"/>
    <x v="2857"/>
    <x v="2861"/>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s v="18 USD"/>
    <x v="1"/>
    <s v="plays"/>
    <x v="2858"/>
    <x v="2862"/>
  </r>
  <r>
    <n v="2863"/>
    <s v="Equality Theatre"/>
    <s v="I would like to start a Acting Company that supports and includes LGBTQ youth and young adults in very conservative North Texas"/>
    <n v="50000"/>
    <n v="20"/>
    <x v="2"/>
    <s v="US"/>
    <s v="USD"/>
    <n v="1410279123"/>
    <n v="1405095123"/>
    <b v="0"/>
    <n v="1"/>
    <b v="0"/>
    <s v="theater/plays"/>
    <n v="4.0000000000000002E-4"/>
    <s v="20 USD"/>
    <x v="1"/>
    <s v="plays"/>
    <x v="2859"/>
    <x v="2863"/>
  </r>
  <r>
    <n v="2864"/>
    <s v="'Haunting Julia' by Alan Ayckbourn"/>
    <s v="Accessible, original theatre for all!"/>
    <n v="2500"/>
    <n v="40"/>
    <x v="2"/>
    <s v="GB"/>
    <s v="GBP"/>
    <n v="1437139080"/>
    <n v="1434552207"/>
    <b v="0"/>
    <n v="3"/>
    <b v="0"/>
    <s v="theater/plays"/>
    <n v="1.6E-2"/>
    <s v="13 GBP"/>
    <x v="1"/>
    <s v="plays"/>
    <x v="2860"/>
    <x v="2864"/>
  </r>
  <r>
    <n v="2865"/>
    <s v="FRINGE 2015 by YER Productions"/>
    <s v="Prepare to be Swept Away. Three short plays from three master playwrights; LANDFALL, SNIPER and DANGERS of TOBACCO!"/>
    <n v="2888"/>
    <n v="0"/>
    <x v="2"/>
    <s v="US"/>
    <s v="USD"/>
    <n v="1420512259"/>
    <n v="1415328259"/>
    <b v="0"/>
    <n v="0"/>
    <b v="0"/>
    <s v="theater/plays"/>
    <n v="0"/>
    <s v="0 USD"/>
    <x v="1"/>
    <s v="plays"/>
    <x v="2861"/>
    <x v="2865"/>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s v="23 USD"/>
    <x v="1"/>
    <s v="plays"/>
    <x v="2862"/>
    <x v="2866"/>
  </r>
  <r>
    <n v="2867"/>
    <s v="A Midsummer Night's Dream"/>
    <s v="This production is being put together by Wilson's newest professional theater company, the Wyldepine Players in conjunction w/ Taiplab"/>
    <n v="2500"/>
    <n v="504"/>
    <x v="2"/>
    <s v="US"/>
    <s v="USD"/>
    <n v="1467604800"/>
    <n v="1465533672"/>
    <b v="0"/>
    <n v="10"/>
    <b v="0"/>
    <s v="theater/plays"/>
    <n v="0.2016"/>
    <s v="50 USD"/>
    <x v="1"/>
    <s v="plays"/>
    <x v="2863"/>
    <x v="2867"/>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s v="105 USD"/>
    <x v="1"/>
    <s v="plays"/>
    <x v="2864"/>
    <x v="286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s v="35 USD"/>
    <x v="1"/>
    <s v="plays"/>
    <x v="2865"/>
    <x v="2869"/>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s v="83 USD"/>
    <x v="1"/>
    <s v="plays"/>
    <x v="2866"/>
    <x v="2870"/>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s v="36 USD"/>
    <x v="1"/>
    <s v="plays"/>
    <x v="2867"/>
    <x v="2871"/>
  </r>
  <r>
    <n v="2872"/>
    <s v="Loud Arts"/>
    <s v="Local Theatre group in Loudoun County, Virginia. Looking for funds to start producing shows!"/>
    <n v="3000"/>
    <n v="0"/>
    <x v="2"/>
    <s v="US"/>
    <s v="USD"/>
    <n v="1434768438"/>
    <n v="1429584438"/>
    <b v="0"/>
    <n v="0"/>
    <b v="0"/>
    <s v="theater/plays"/>
    <n v="0"/>
    <s v="0 USD"/>
    <x v="1"/>
    <s v="plays"/>
    <x v="2868"/>
    <x v="2872"/>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s v="119 USD"/>
    <x v="1"/>
    <s v="plays"/>
    <x v="2869"/>
    <x v="2873"/>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s v="90 USD"/>
    <x v="1"/>
    <s v="plays"/>
    <x v="2870"/>
    <x v="2874"/>
  </r>
  <r>
    <n v="2875"/>
    <s v="Right Tracey!"/>
    <s v="Play about Tracey a gay man trapped in his room by his Bible thumping mother. He finds love but the room can not keep the love alive."/>
    <n v="20000"/>
    <n v="7"/>
    <x v="2"/>
    <s v="US"/>
    <s v="USD"/>
    <n v="1462417493"/>
    <n v="1459825493"/>
    <b v="0"/>
    <n v="3"/>
    <b v="0"/>
    <s v="theater/plays"/>
    <n v="3.5E-4"/>
    <s v="2 USD"/>
    <x v="1"/>
    <s v="plays"/>
    <x v="2871"/>
    <x v="2875"/>
  </r>
  <r>
    <n v="2876"/>
    <s v="The Sins of Bad People  Urban Stage Play"/>
    <s v="Charlotte NC playwright looking to showcase a series of three stage plays.  Plays are funny, completed and ready to run!"/>
    <n v="150000"/>
    <n v="0"/>
    <x v="2"/>
    <s v="US"/>
    <s v="USD"/>
    <n v="1437069079"/>
    <n v="1434477079"/>
    <b v="0"/>
    <n v="0"/>
    <b v="0"/>
    <s v="theater/plays"/>
    <n v="0"/>
    <s v="0 USD"/>
    <x v="1"/>
    <s v="plays"/>
    <x v="2872"/>
    <x v="2876"/>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s v="108 USD"/>
    <x v="1"/>
    <s v="plays"/>
    <x v="2873"/>
    <x v="2877"/>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s v="16 GBP"/>
    <x v="1"/>
    <s v="plays"/>
    <x v="2874"/>
    <x v="2878"/>
  </r>
  <r>
    <n v="2879"/>
    <s v="Girls, Ladies and Women - A Gospel Drama"/>
    <s v="She that fines a husband? Wait, is that right? Girl... you better check yourself, before you wreck yourself!"/>
    <n v="11200"/>
    <n v="29"/>
    <x v="2"/>
    <s v="US"/>
    <s v="USD"/>
    <n v="1453310661"/>
    <n v="1450718661"/>
    <b v="0"/>
    <n v="1"/>
    <b v="0"/>
    <s v="theater/plays"/>
    <n v="2.5892857142857141E-3"/>
    <s v="29 USD"/>
    <x v="1"/>
    <s v="plays"/>
    <x v="2875"/>
    <x v="2879"/>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s v="97 USD"/>
    <x v="1"/>
    <s v="plays"/>
    <x v="2876"/>
    <x v="288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s v="0 USD"/>
    <x v="1"/>
    <s v="plays"/>
    <x v="2877"/>
    <x v="2881"/>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s v="63 USD"/>
    <x v="1"/>
    <s v="plays"/>
    <x v="2878"/>
    <x v="288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s v="382 USD"/>
    <x v="1"/>
    <s v="plays"/>
    <x v="2879"/>
    <x v="2883"/>
  </r>
  <r>
    <n v="2884"/>
    <s v="The Lizard King, a play by Jay Jeff Jones"/>
    <s v="Come explore the dream world of Jim Morrison, rock singer, mystic, poet, shaman."/>
    <n v="45000"/>
    <n v="185"/>
    <x v="2"/>
    <s v="US"/>
    <s v="USD"/>
    <n v="1417800435"/>
    <n v="1415208435"/>
    <b v="0"/>
    <n v="4"/>
    <b v="0"/>
    <s v="theater/plays"/>
    <n v="4.1111111111111114E-3"/>
    <s v="46 USD"/>
    <x v="1"/>
    <s v="plays"/>
    <x v="2880"/>
    <x v="2884"/>
  </r>
  <r>
    <n v="2885"/>
    <s v="The Wedding"/>
    <s v="An historic and proud work of Polish nationalistic literature performed on stage."/>
    <n v="400"/>
    <n v="130"/>
    <x v="2"/>
    <s v="US"/>
    <s v="USD"/>
    <n v="1426294201"/>
    <n v="1423705801"/>
    <b v="0"/>
    <n v="5"/>
    <b v="0"/>
    <s v="theater/plays"/>
    <n v="0.32500000000000001"/>
    <s v="26 USD"/>
    <x v="1"/>
    <s v="plays"/>
    <x v="2881"/>
    <x v="2885"/>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s v="10 USD"/>
    <x v="1"/>
    <s v="plays"/>
    <x v="2882"/>
    <x v="2886"/>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s v="5 USD"/>
    <x v="1"/>
    <s v="plays"/>
    <x v="2883"/>
    <x v="2887"/>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s v="0 USD"/>
    <x v="1"/>
    <s v="plays"/>
    <x v="2884"/>
    <x v="2888"/>
  </r>
  <r>
    <n v="2889"/>
    <s v="Halfway, Nebraska"/>
    <s v="Halfway, Nebraska explores the limits of hope and what it means to love someone who may be too far damaged to save."/>
    <n v="3000"/>
    <n v="1142"/>
    <x v="2"/>
    <s v="US"/>
    <s v="USD"/>
    <n v="1409344985"/>
    <n v="1406752985"/>
    <b v="0"/>
    <n v="14"/>
    <b v="0"/>
    <s v="theater/plays"/>
    <n v="0.38066666666666665"/>
    <s v="82 USD"/>
    <x v="1"/>
    <s v="plays"/>
    <x v="2885"/>
    <x v="2889"/>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s v="7 USD"/>
    <x v="1"/>
    <s v="plays"/>
    <x v="2886"/>
    <x v="289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s v="27 USD"/>
    <x v="1"/>
    <s v="plays"/>
    <x v="2887"/>
    <x v="2891"/>
  </r>
  <r>
    <n v="2892"/>
    <s v="Something Precious"/>
    <s v="Something Precious is the world's first musical to alert folks to the harmful effects of technology on the human spirit."/>
    <n v="5500"/>
    <n v="500"/>
    <x v="2"/>
    <s v="US"/>
    <s v="USD"/>
    <n v="1409000400"/>
    <n v="1408381704"/>
    <b v="0"/>
    <n v="17"/>
    <b v="0"/>
    <s v="theater/plays"/>
    <n v="9.0909090909090912E-2"/>
    <s v="29 USD"/>
    <x v="1"/>
    <s v="plays"/>
    <x v="2888"/>
    <x v="2892"/>
  </r>
  <r>
    <n v="2893"/>
    <s v="REDISCOVERING KIA THE PLAY"/>
    <s v="Fundraising for REDISCOVERING KIA THE PLAY"/>
    <n v="5000"/>
    <n v="25"/>
    <x v="2"/>
    <s v="US"/>
    <s v="USD"/>
    <n v="1420768800"/>
    <n v="1415644395"/>
    <b v="0"/>
    <n v="2"/>
    <b v="0"/>
    <s v="theater/plays"/>
    <n v="5.0000000000000001E-3"/>
    <s v="13 USD"/>
    <x v="1"/>
    <s v="plays"/>
    <x v="2889"/>
    <x v="2893"/>
  </r>
  <r>
    <n v="2894"/>
    <s v="How Could You Do This To Me (The Stage Play)"/>
    <s v="This Is A Story About A Woman A Man And A Woman"/>
    <n v="50000"/>
    <n v="0"/>
    <x v="2"/>
    <s v="US"/>
    <s v="USD"/>
    <n v="1428100815"/>
    <n v="1422920415"/>
    <b v="0"/>
    <n v="0"/>
    <b v="0"/>
    <s v="theater/plays"/>
    <n v="0"/>
    <s v="0 USD"/>
    <x v="1"/>
    <s v="plays"/>
    <x v="2890"/>
    <x v="2894"/>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s v="6 USD"/>
    <x v="1"/>
    <s v="plays"/>
    <x v="2891"/>
    <x v="2895"/>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s v="52 USD"/>
    <x v="1"/>
    <s v="plays"/>
    <x v="2892"/>
    <x v="2896"/>
  </r>
  <r>
    <n v="2897"/>
    <s v="CAYCE"/>
    <s v="A unique stage play about the epic struggle of psychic Edgar Cayce to deal with his extraordinary abilities and find his place in life."/>
    <n v="12000"/>
    <n v="550"/>
    <x v="2"/>
    <s v="US"/>
    <s v="USD"/>
    <n v="1444577345"/>
    <n v="1441985458"/>
    <b v="0"/>
    <n v="3"/>
    <b v="0"/>
    <s v="theater/plays"/>
    <n v="4.583333333333333E-2"/>
    <s v="183 USD"/>
    <x v="1"/>
    <s v="plays"/>
    <x v="2893"/>
    <x v="2897"/>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s v="26 USD"/>
    <x v="1"/>
    <s v="plays"/>
    <x v="2894"/>
    <x v="2898"/>
  </r>
  <r>
    <n v="2899"/>
    <s v="The Esoteric Camgirl"/>
    <s v="Sex, intrigue, lust, &amp; love; follow the lives of two individuals as their romance turns from innocent online flirting to something more"/>
    <n v="10000"/>
    <n v="0"/>
    <x v="2"/>
    <s v="US"/>
    <s v="USD"/>
    <n v="1469325158"/>
    <n v="1464141158"/>
    <b v="0"/>
    <n v="0"/>
    <b v="0"/>
    <s v="theater/plays"/>
    <n v="0"/>
    <s v="0 USD"/>
    <x v="1"/>
    <s v="plays"/>
    <x v="2895"/>
    <x v="2899"/>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s v="486 USD"/>
    <x v="1"/>
    <s v="plays"/>
    <x v="2896"/>
    <x v="2900"/>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s v="3 USD"/>
    <x v="1"/>
    <s v="plays"/>
    <x v="2897"/>
    <x v="2901"/>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s v="25 USD"/>
    <x v="1"/>
    <s v="plays"/>
    <x v="2898"/>
    <x v="2902"/>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s v="10 USD"/>
    <x v="1"/>
    <s v="plays"/>
    <x v="2899"/>
    <x v="2903"/>
  </r>
  <r>
    <n v="2904"/>
    <s v="The Love Shack"/>
    <s v="A Tequila slammer with a slice of Tarantino, a line of the London Fringe scene and a shot of â€œBreaking Badâ€. New Writing."/>
    <n v="1500"/>
    <n v="75"/>
    <x v="2"/>
    <s v="GB"/>
    <s v="GBP"/>
    <n v="1415534400"/>
    <n v="1414538031"/>
    <b v="0"/>
    <n v="4"/>
    <b v="0"/>
    <s v="theater/plays"/>
    <n v="0.05"/>
    <s v="19 GBP"/>
    <x v="1"/>
    <s v="plays"/>
    <x v="2900"/>
    <x v="2904"/>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s v="37 USD"/>
    <x v="1"/>
    <s v="plays"/>
    <x v="2901"/>
    <x v="2905"/>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s v="81 USD"/>
    <x v="1"/>
    <s v="plays"/>
    <x v="2902"/>
    <x v="2906"/>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s v="1 USD"/>
    <x v="1"/>
    <s v="plays"/>
    <x v="2903"/>
    <x v="290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s v="53 USD"/>
    <x v="1"/>
    <s v="plays"/>
    <x v="2904"/>
    <x v="2908"/>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s v="20 USD"/>
    <x v="1"/>
    <s v="plays"/>
    <x v="2905"/>
    <x v="2909"/>
  </r>
  <r>
    <n v="2910"/>
    <s v="Strive"/>
    <s v="Free drama, dance and singing workshops for disadvantaged young people to inspire, create and help them follow their dreams."/>
    <n v="30000"/>
    <n v="1"/>
    <x v="2"/>
    <s v="GB"/>
    <s v="GBP"/>
    <n v="1434139887"/>
    <n v="1428955887"/>
    <b v="0"/>
    <n v="1"/>
    <b v="0"/>
    <s v="theater/plays"/>
    <n v="3.3333333333333335E-5"/>
    <s v="1 GBP"/>
    <x v="1"/>
    <s v="plays"/>
    <x v="2906"/>
    <x v="291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s v="47 USD"/>
    <x v="1"/>
    <s v="plays"/>
    <x v="2907"/>
    <x v="2911"/>
  </r>
  <r>
    <n v="2912"/>
    <s v="Fair Play"/>
    <s v="Set in Iceland, Fair Play is a a dark comedy- a play within a play. An extravaganza, fueled by Absinthe, and touched by the Surreal."/>
    <n v="14440"/>
    <n v="2030"/>
    <x v="2"/>
    <s v="US"/>
    <s v="USD"/>
    <n v="1452827374"/>
    <n v="1450235374"/>
    <b v="0"/>
    <n v="26"/>
    <b v="0"/>
    <s v="theater/plays"/>
    <n v="0.14058171745152354"/>
    <s v="78 USD"/>
    <x v="1"/>
    <s v="plays"/>
    <x v="2908"/>
    <x v="2912"/>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s v="1 USD"/>
    <x v="1"/>
    <s v="plays"/>
    <x v="2909"/>
    <x v="2913"/>
  </r>
  <r>
    <n v="2914"/>
    <s v="Hercules the Panto"/>
    <s v="Hercules must complete four challenges in order to meet the father he never knew"/>
    <n v="25000"/>
    <n v="1"/>
    <x v="2"/>
    <s v="GB"/>
    <s v="GBP"/>
    <n v="1426365994"/>
    <n v="1421185594"/>
    <b v="0"/>
    <n v="1"/>
    <b v="0"/>
    <s v="theater/plays"/>
    <n v="4.0000000000000003E-5"/>
    <s v="1 GBP"/>
    <x v="1"/>
    <s v="plays"/>
    <x v="2910"/>
    <x v="291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s v="204 GBP"/>
    <x v="1"/>
    <s v="plays"/>
    <x v="2911"/>
    <x v="2915"/>
  </r>
  <r>
    <n v="2916"/>
    <s v="An Interview With Gaddafi - The Stage Play"/>
    <s v="The moving dramatisation of one man's journey to find the truth behind the Libyan regime change."/>
    <n v="1850"/>
    <n v="145"/>
    <x v="2"/>
    <s v="GB"/>
    <s v="GBP"/>
    <n v="1400498789"/>
    <n v="1398511589"/>
    <b v="0"/>
    <n v="7"/>
    <b v="0"/>
    <s v="theater/plays"/>
    <n v="7.8378378378378383E-2"/>
    <s v="21 GBP"/>
    <x v="1"/>
    <s v="plays"/>
    <x v="2912"/>
    <x v="2916"/>
  </r>
  <r>
    <n v="2917"/>
    <s v="Elevation Twelfth Night"/>
    <s v="Cross dressing, cross gartering, crossed swords. Cross a bridge and come see this fantastically fun rendition of Twelfth Night"/>
    <n v="2000"/>
    <n v="437"/>
    <x v="2"/>
    <s v="US"/>
    <s v="USD"/>
    <n v="1442381847"/>
    <n v="1440826647"/>
    <b v="0"/>
    <n v="9"/>
    <b v="0"/>
    <s v="theater/plays"/>
    <n v="0.2185"/>
    <s v="49 USD"/>
    <x v="1"/>
    <s v="plays"/>
    <x v="2913"/>
    <x v="2917"/>
  </r>
  <r>
    <n v="2918"/>
    <s v="When Johnny Comes Marching Home"/>
    <s v="A meta-theatrical retelling of Chekhov's Three Sisters, framed with Civil War Hymns, Dance, and wild theatricality."/>
    <n v="5000"/>
    <n v="1362"/>
    <x v="2"/>
    <s v="US"/>
    <s v="USD"/>
    <n v="1446131207"/>
    <n v="1443712007"/>
    <b v="0"/>
    <n v="20"/>
    <b v="0"/>
    <s v="theater/plays"/>
    <n v="0.27239999999999998"/>
    <s v="68 USD"/>
    <x v="1"/>
    <s v="plays"/>
    <x v="2914"/>
    <x v="2918"/>
  </r>
  <r>
    <n v="2919"/>
    <s v="While the Stars Fall"/>
    <s v="A full staged reading of a new play about a boy who learns how to be happy from the most unexpected person."/>
    <n v="600"/>
    <n v="51"/>
    <x v="2"/>
    <s v="US"/>
    <s v="USD"/>
    <n v="1407250329"/>
    <n v="1404658329"/>
    <b v="0"/>
    <n v="6"/>
    <b v="0"/>
    <s v="theater/plays"/>
    <n v="8.5000000000000006E-2"/>
    <s v="9 USD"/>
    <x v="1"/>
    <s v="plays"/>
    <x v="2915"/>
    <x v="291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s v="52 CAD"/>
    <x v="1"/>
    <s v="plays"/>
    <x v="2916"/>
    <x v="2920"/>
  </r>
  <r>
    <n v="2921"/>
    <s v="Fools Rush In: A Cabaret Benefiting BC/EFA Kickstarter"/>
    <s v="I'm creating a cabaret in which all donations go directly to Broadway Cares/Equity Fights AIDS."/>
    <n v="100"/>
    <n v="129"/>
    <x v="0"/>
    <s v="US"/>
    <s v="USD"/>
    <n v="1411679804"/>
    <n v="1409087804"/>
    <b v="0"/>
    <n v="3"/>
    <b v="1"/>
    <s v="theater/musical"/>
    <n v="1.29"/>
    <s v="43 USD"/>
    <x v="1"/>
    <s v="musical"/>
    <x v="2917"/>
    <x v="2921"/>
  </r>
  <r>
    <n v="2922"/>
    <s v="Les Miserables - Backing fund"/>
    <s v="We as a Performing Arts College are to perform 'Les Miserables'. We need backing in order to afford the set, costume and other aspects."/>
    <n v="500"/>
    <n v="500"/>
    <x v="0"/>
    <s v="GB"/>
    <s v="GBP"/>
    <n v="1431982727"/>
    <n v="1428094727"/>
    <b v="0"/>
    <n v="6"/>
    <b v="1"/>
    <s v="theater/musical"/>
    <n v="1"/>
    <s v="83 GBP"/>
    <x v="1"/>
    <s v="musical"/>
    <x v="2918"/>
    <x v="2922"/>
  </r>
  <r>
    <n v="2923"/>
    <s v="Kaylee's Senior Project"/>
    <s v="Spreading the love of theatre, one step at a time. I would like to produce a reading of one of my favorite musicals"/>
    <n v="300"/>
    <n v="300"/>
    <x v="0"/>
    <s v="US"/>
    <s v="USD"/>
    <n v="1422068400"/>
    <n v="1420774779"/>
    <b v="0"/>
    <n v="10"/>
    <b v="1"/>
    <s v="theater/musical"/>
    <n v="1"/>
    <s v="30 USD"/>
    <x v="1"/>
    <s v="musical"/>
    <x v="2919"/>
    <x v="2923"/>
  </r>
  <r>
    <n v="2924"/>
    <s v="There's No Place Like Home!"/>
    <s v="Theatre is home and there's no place like home!  So, click your heels three times, and come home to the magic we create for you!"/>
    <n v="25000"/>
    <n v="25800"/>
    <x v="0"/>
    <s v="US"/>
    <s v="USD"/>
    <n v="1431143940"/>
    <n v="1428585710"/>
    <b v="0"/>
    <n v="147"/>
    <b v="1"/>
    <s v="theater/musical"/>
    <n v="1.032"/>
    <s v="176 USD"/>
    <x v="1"/>
    <s v="musical"/>
    <x v="2920"/>
    <x v="2924"/>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s v="232 USD"/>
    <x v="1"/>
    <s v="musical"/>
    <x v="2921"/>
    <x v="2925"/>
  </r>
  <r>
    <n v="2926"/>
    <s v="Mirror Image - An Original Musical"/>
    <s v="A musical, by Louis Lagalante and Patty Hamilton, that explores loss and the different ways we can choose to move on from it."/>
    <n v="3000"/>
    <n v="3750"/>
    <x v="0"/>
    <s v="US"/>
    <s v="USD"/>
    <n v="1424715779"/>
    <n v="1423506179"/>
    <b v="0"/>
    <n v="50"/>
    <b v="1"/>
    <s v="theater/musical"/>
    <n v="1.25"/>
    <s v="75 USD"/>
    <x v="1"/>
    <s v="musical"/>
    <x v="2922"/>
    <x v="2926"/>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s v="112 USD"/>
    <x v="1"/>
    <s v="musical"/>
    <x v="2923"/>
    <x v="2927"/>
  </r>
  <r>
    <n v="2928"/>
    <s v="Music Theatre of Idaho Presents &quot;A Year with Frog and Toad"/>
    <s v="This is a touring production for schools in the Treasure Valley!"/>
    <n v="1000"/>
    <n v="1000"/>
    <x v="0"/>
    <s v="US"/>
    <s v="USD"/>
    <n v="1457135846"/>
    <n v="1454543846"/>
    <b v="0"/>
    <n v="24"/>
    <b v="1"/>
    <s v="theater/musical"/>
    <n v="1"/>
    <s v="42 USD"/>
    <x v="1"/>
    <s v="musical"/>
    <x v="2924"/>
    <x v="292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s v="255 USD"/>
    <x v="1"/>
    <s v="musical"/>
    <x v="2925"/>
    <x v="2929"/>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s v="163 GBP"/>
    <x v="1"/>
    <s v="musical"/>
    <x v="2926"/>
    <x v="293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s v="88 CAD"/>
    <x v="1"/>
    <s v="musical"/>
    <x v="2927"/>
    <x v="2931"/>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s v="86 AUD"/>
    <x v="1"/>
    <s v="musical"/>
    <x v="2928"/>
    <x v="2932"/>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s v="48 USD"/>
    <x v="1"/>
    <s v="musical"/>
    <x v="2929"/>
    <x v="2933"/>
  </r>
  <r>
    <n v="2934"/>
    <s v="Songs for a New World"/>
    <s v="Powerful community theatre production of Jason Robert Brown's &quot;Songs for a New World&quot; in London, Ontario."/>
    <n v="2500"/>
    <n v="2700"/>
    <x v="0"/>
    <s v="CA"/>
    <s v="CAD"/>
    <n v="1402845364"/>
    <n v="1400253364"/>
    <b v="0"/>
    <n v="37"/>
    <b v="1"/>
    <s v="theater/musical"/>
    <n v="1.08"/>
    <s v="73 CAD"/>
    <x v="1"/>
    <s v="musical"/>
    <x v="2930"/>
    <x v="293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s v="91 USD"/>
    <x v="1"/>
    <s v="musical"/>
    <x v="2931"/>
    <x v="2935"/>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s v="38 USD"/>
    <x v="1"/>
    <s v="musical"/>
    <x v="2932"/>
    <x v="2936"/>
  </r>
  <r>
    <n v="2937"/>
    <s v="UCAS"/>
    <s v="UCAS is a new British musical premiering at the Edinburgh Fringe Festival 2014."/>
    <n v="1500"/>
    <n v="2000"/>
    <x v="0"/>
    <s v="GB"/>
    <s v="GBP"/>
    <n v="1405249113"/>
    <n v="1402657113"/>
    <b v="0"/>
    <n v="55"/>
    <b v="1"/>
    <s v="theater/musical"/>
    <n v="1.3333333333333333"/>
    <s v="36 GBP"/>
    <x v="1"/>
    <s v="musical"/>
    <x v="2933"/>
    <x v="2937"/>
  </r>
  <r>
    <n v="2938"/>
    <s v="Keep It Spinning."/>
    <s v="Keep It Spinning! Is an after-school, six week workshop, during which students create an musical based on on an overarching theme."/>
    <n v="4000"/>
    <n v="4055"/>
    <x v="0"/>
    <s v="US"/>
    <s v="USD"/>
    <n v="1422636814"/>
    <n v="1420044814"/>
    <b v="0"/>
    <n v="32"/>
    <b v="1"/>
    <s v="theater/musical"/>
    <n v="1.0137499999999999"/>
    <s v="127 USD"/>
    <x v="1"/>
    <s v="musical"/>
    <x v="2934"/>
    <x v="2938"/>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s v="329 USD"/>
    <x v="1"/>
    <s v="musical"/>
    <x v="2935"/>
    <x v="2939"/>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s v="81 USD"/>
    <x v="1"/>
    <s v="musical"/>
    <x v="2936"/>
    <x v="2940"/>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s v="1 USD"/>
    <x v="1"/>
    <s v="spaces"/>
    <x v="2937"/>
    <x v="2941"/>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s v="202 CAD"/>
    <x v="1"/>
    <s v="spaces"/>
    <x v="2938"/>
    <x v="2942"/>
  </r>
  <r>
    <n v="2943"/>
    <s v="BlackSpace: Urban Performance Arts Collective"/>
    <s v="Building a Resource Network and Funding Capacity to support, empower and promote Afrocentric Arts in Metro Columbus"/>
    <n v="3000"/>
    <n v="0"/>
    <x v="2"/>
    <s v="US"/>
    <s v="USD"/>
    <n v="1428894380"/>
    <n v="1426302380"/>
    <b v="0"/>
    <n v="0"/>
    <b v="0"/>
    <s v="theater/spaces"/>
    <n v="0"/>
    <s v="0 USD"/>
    <x v="1"/>
    <s v="spaces"/>
    <x v="2939"/>
    <x v="2943"/>
  </r>
  <r>
    <n v="2944"/>
    <s v="Guardian Theatre, Arts in Education Theatre"/>
    <s v="Our vision: build and operate a Theater Arts Center for south-central Washington state in Goldendale."/>
    <n v="10000"/>
    <n v="100"/>
    <x v="2"/>
    <s v="US"/>
    <s v="USD"/>
    <n v="1433714198"/>
    <n v="1431122198"/>
    <b v="0"/>
    <n v="1"/>
    <b v="0"/>
    <s v="theater/spaces"/>
    <n v="0.01"/>
    <s v="100 USD"/>
    <x v="1"/>
    <s v="spaces"/>
    <x v="2940"/>
    <x v="2944"/>
  </r>
  <r>
    <n v="2945"/>
    <s v="A Midsummer Night's Pub"/>
    <s v="Where people that enjoy theater, or just something new can go to have fun and experience varying types of theater in Albuquerque."/>
    <n v="50000"/>
    <n v="0"/>
    <x v="2"/>
    <s v="US"/>
    <s v="USD"/>
    <n v="1432437660"/>
    <n v="1429845660"/>
    <b v="0"/>
    <n v="0"/>
    <b v="0"/>
    <s v="theater/spaces"/>
    <n v="0"/>
    <s v="0 USD"/>
    <x v="1"/>
    <s v="spaces"/>
    <x v="2941"/>
    <x v="2945"/>
  </r>
  <r>
    <n v="2946"/>
    <s v="Create The Twisted Tree Theatre"/>
    <s v="I have set up a new theatre company, and am looking to raise funds to purchase a venue with a difference to a standard theatre."/>
    <n v="2000"/>
    <n v="2"/>
    <x v="2"/>
    <s v="GB"/>
    <s v="GBP"/>
    <n v="1471265092"/>
    <n v="1468673092"/>
    <b v="0"/>
    <n v="2"/>
    <b v="0"/>
    <s v="theater/spaces"/>
    <n v="1E-3"/>
    <s v="1 GBP"/>
    <x v="1"/>
    <s v="spaces"/>
    <x v="2942"/>
    <x v="2946"/>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s v="82 USD"/>
    <x v="1"/>
    <s v="spaces"/>
    <x v="2943"/>
    <x v="2947"/>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s v="3 USD"/>
    <x v="1"/>
    <s v="spaces"/>
    <x v="2944"/>
    <x v="2948"/>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s v="13 USD"/>
    <x v="1"/>
    <s v="spaces"/>
    <x v="2945"/>
    <x v="2949"/>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s v="0 USD"/>
    <x v="1"/>
    <s v="spaces"/>
    <x v="2946"/>
    <x v="295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s v="19 USD"/>
    <x v="1"/>
    <s v="spaces"/>
    <x v="2947"/>
    <x v="295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s v="201 USD"/>
    <x v="1"/>
    <s v="spaces"/>
    <x v="2948"/>
    <x v="2952"/>
  </r>
  <r>
    <n v="2953"/>
    <s v="Pueblo Underground Theater (Canceled)"/>
    <s v="I want to purchase the former Bread Of Life Church and convert it into a multipurpose theater space for local talent."/>
    <n v="400000"/>
    <n v="605"/>
    <x v="1"/>
    <s v="US"/>
    <s v="USD"/>
    <n v="1444330821"/>
    <n v="1441738821"/>
    <b v="0"/>
    <n v="3"/>
    <b v="0"/>
    <s v="theater/spaces"/>
    <n v="1.5125E-3"/>
    <s v="202 USD"/>
    <x v="1"/>
    <s v="spaces"/>
    <x v="2949"/>
    <x v="2953"/>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s v="0 USD"/>
    <x v="1"/>
    <s v="spaces"/>
    <x v="2950"/>
    <x v="2954"/>
  </r>
  <r>
    <n v="2955"/>
    <s v="A Stage for Stage Door Theater Company (Canceled)"/>
    <s v="Stage Door Theater needs a stage for its current and future productions. Can you help?"/>
    <n v="1200"/>
    <n v="715"/>
    <x v="1"/>
    <s v="US"/>
    <s v="USD"/>
    <n v="1434476849"/>
    <n v="1431884849"/>
    <b v="0"/>
    <n v="11"/>
    <b v="0"/>
    <s v="theater/spaces"/>
    <n v="0.59583333333333333"/>
    <s v="65 USD"/>
    <x v="1"/>
    <s v="spaces"/>
    <x v="2951"/>
    <x v="295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s v="66 USD"/>
    <x v="1"/>
    <s v="spaces"/>
    <x v="2952"/>
    <x v="2956"/>
  </r>
  <r>
    <n v="2957"/>
    <s v="BAMA Theatre Headset Campaign (Canceled)"/>
    <s v="Theatre in Tuscaloosa, AL built in the 1930s.  The headsets seem about that old. They are almost unusable."/>
    <n v="15000"/>
    <n v="280"/>
    <x v="1"/>
    <s v="US"/>
    <s v="USD"/>
    <n v="1427498172"/>
    <n v="1422317772"/>
    <b v="0"/>
    <n v="3"/>
    <b v="0"/>
    <s v="theater/spaces"/>
    <n v="1.8666666666666668E-2"/>
    <s v="93 USD"/>
    <x v="1"/>
    <s v="spaces"/>
    <x v="2953"/>
    <x v="2957"/>
  </r>
  <r>
    <n v="2958"/>
    <s v="Uprising Theater (Canceled)"/>
    <s v="Chicago Based Theater Company and Venue Dedicated to Social Justice and Mainstreaming the Palestinian Narrative"/>
    <n v="80000"/>
    <n v="0"/>
    <x v="1"/>
    <s v="US"/>
    <s v="USD"/>
    <n v="1462729317"/>
    <n v="1457548917"/>
    <b v="0"/>
    <n v="0"/>
    <b v="0"/>
    <s v="theater/spaces"/>
    <n v="0"/>
    <s v="0 USD"/>
    <x v="1"/>
    <s v="spaces"/>
    <x v="2954"/>
    <x v="2958"/>
  </r>
  <r>
    <n v="2959"/>
    <s v="The Bath Theatre Bus (Canceled)"/>
    <s v="A magical, unique, theatre bus which aims to inspire the creative communities around Bath and create unique performance opportunities."/>
    <n v="10000"/>
    <n v="0"/>
    <x v="1"/>
    <s v="GB"/>
    <s v="GBP"/>
    <n v="1465258325"/>
    <n v="1462666325"/>
    <b v="0"/>
    <n v="0"/>
    <b v="0"/>
    <s v="theater/spaces"/>
    <n v="0"/>
    <s v="0 GBP"/>
    <x v="1"/>
    <s v="spaces"/>
    <x v="2955"/>
    <x v="2959"/>
  </r>
  <r>
    <n v="2960"/>
    <s v="Lynnewood Hall Restoration (Canceled)"/>
    <s v="Built in the late 1800's, this 70K sq. feet estate has fallen into disrepair.  Seeking to buy and convert to useful space"/>
    <n v="30000000"/>
    <n v="0"/>
    <x v="1"/>
    <s v="US"/>
    <s v="USD"/>
    <n v="1410459023"/>
    <n v="1407867023"/>
    <b v="0"/>
    <n v="0"/>
    <b v="0"/>
    <s v="theater/spaces"/>
    <n v="0"/>
    <s v="0 USD"/>
    <x v="1"/>
    <s v="spaces"/>
    <x v="2956"/>
    <x v="296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s v="51 USD"/>
    <x v="1"/>
    <s v="plays"/>
    <x v="2957"/>
    <x v="2961"/>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s v="61 USD"/>
    <x v="1"/>
    <s v="plays"/>
    <x v="2958"/>
    <x v="2962"/>
  </r>
  <r>
    <n v="2963"/>
    <s v="One Funny Mother: I'm Not Crazy!!"/>
    <s v="A hilarious comedy show about motherhood...through stories, videos and stand-up you'll realize YOUâ€™RE NOT CRAZY, motherhood is!"/>
    <n v="10000"/>
    <n v="10685"/>
    <x v="0"/>
    <s v="US"/>
    <s v="USD"/>
    <n v="1435835824"/>
    <n v="1433243824"/>
    <b v="0"/>
    <n v="98"/>
    <b v="1"/>
    <s v="theater/plays"/>
    <n v="1.0685"/>
    <s v="109 USD"/>
    <x v="1"/>
    <s v="plays"/>
    <x v="2959"/>
    <x v="2963"/>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s v="26 USD"/>
    <x v="1"/>
    <s v="plays"/>
    <x v="2960"/>
    <x v="296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s v="42 USD"/>
    <x v="1"/>
    <s v="plays"/>
    <x v="2961"/>
    <x v="2965"/>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s v="89 USD"/>
    <x v="1"/>
    <s v="plays"/>
    <x v="2962"/>
    <x v="2966"/>
  </r>
  <r>
    <n v="2967"/>
    <s v="Scissortail: A play about the Oklahoma City Bombing"/>
    <s v="Scissortail is a story of loss, grief, and recovery based on the events of the 1995 Oklahoma City Bombing."/>
    <n v="5000"/>
    <n v="5696"/>
    <x v="0"/>
    <s v="US"/>
    <s v="USD"/>
    <n v="1425872692"/>
    <n v="1423284292"/>
    <b v="0"/>
    <n v="71"/>
    <b v="1"/>
    <s v="theater/plays"/>
    <n v="1.1392"/>
    <s v="80 USD"/>
    <x v="1"/>
    <s v="plays"/>
    <x v="2963"/>
    <x v="2967"/>
  </r>
  <r>
    <n v="2968"/>
    <s v="The Curse of the Babywoman @ FringeNYC"/>
    <s v="The Curse of the Babywoman is real â€” and it is coming to FringeNYC this August."/>
    <n v="3500"/>
    <n v="3710"/>
    <x v="0"/>
    <s v="US"/>
    <s v="USD"/>
    <n v="1471406340"/>
    <n v="1470227660"/>
    <b v="0"/>
    <n v="47"/>
    <b v="1"/>
    <s v="theater/plays"/>
    <n v="1.06"/>
    <s v="79 USD"/>
    <x v="1"/>
    <s v="plays"/>
    <x v="2964"/>
    <x v="2968"/>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s v="96 CAD"/>
    <x v="1"/>
    <s v="plays"/>
    <x v="2965"/>
    <x v="2969"/>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s v="70 USD"/>
    <x v="1"/>
    <s v="plays"/>
    <x v="2966"/>
    <x v="297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s v="75 USD"/>
    <x v="1"/>
    <s v="plays"/>
    <x v="2967"/>
    <x v="2971"/>
  </r>
  <r>
    <n v="2972"/>
    <s v="A Bad Plan"/>
    <s v="A group of artists. A mythical art piece. A harrowing quest. And some margaritas."/>
    <n v="2000"/>
    <n v="2107"/>
    <x v="0"/>
    <s v="US"/>
    <s v="USD"/>
    <n v="1480899600"/>
    <n v="1479609520"/>
    <b v="0"/>
    <n v="17"/>
    <b v="1"/>
    <s v="theater/plays"/>
    <n v="1.0535000000000001"/>
    <s v="124 USD"/>
    <x v="1"/>
    <s v="plays"/>
    <x v="2968"/>
    <x v="297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s v="265 USD"/>
    <x v="1"/>
    <s v="plays"/>
    <x v="2969"/>
    <x v="2973"/>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s v="59 USD"/>
    <x v="1"/>
    <s v="plays"/>
    <x v="2970"/>
    <x v="2974"/>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s v="71 USD"/>
    <x v="1"/>
    <s v="plays"/>
    <x v="2971"/>
    <x v="2975"/>
  </r>
  <r>
    <n v="2976"/>
    <s v="Pizza Delique"/>
    <s v="A play that addresses an important social issue, brought to light by members of the UoM Drama Society."/>
    <n v="70"/>
    <n v="120"/>
    <x v="0"/>
    <s v="GB"/>
    <s v="GBP"/>
    <n v="1457870400"/>
    <n v="1456421530"/>
    <b v="0"/>
    <n v="14"/>
    <b v="1"/>
    <s v="theater/plays"/>
    <n v="1.7142857142857142"/>
    <s v="9 GBP"/>
    <x v="1"/>
    <s v="plays"/>
    <x v="2972"/>
    <x v="297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s v="114 USD"/>
    <x v="1"/>
    <s v="plays"/>
    <x v="2973"/>
    <x v="2977"/>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s v="61 USD"/>
    <x v="1"/>
    <s v="plays"/>
    <x v="2974"/>
    <x v="2978"/>
  </r>
  <r>
    <n v="2979"/>
    <s v="'ART'"/>
    <s v="Dear Stone returns with Yasmina Reza's 'ART', a compelling, clever exploration of friendship under duress. Thanks for watching!"/>
    <n v="5000"/>
    <n v="5070"/>
    <x v="0"/>
    <s v="US"/>
    <s v="USD"/>
    <n v="1420524000"/>
    <n v="1419104823"/>
    <b v="0"/>
    <n v="46"/>
    <b v="1"/>
    <s v="theater/plays"/>
    <n v="1.014"/>
    <s v="110 USD"/>
    <x v="1"/>
    <s v="plays"/>
    <x v="2975"/>
    <x v="2979"/>
  </r>
  <r>
    <n v="2980"/>
    <s v="INDEPENDENCE NYC"/>
    <s v="1 director, 4 actors, and a whole lotta determination. Help us bring this brilliant story to the heart of NYC!"/>
    <n v="3000"/>
    <n v="3275"/>
    <x v="0"/>
    <s v="US"/>
    <s v="USD"/>
    <n v="1440381600"/>
    <n v="1438639130"/>
    <b v="0"/>
    <n v="24"/>
    <b v="1"/>
    <s v="theater/plays"/>
    <n v="1.0916666666666666"/>
    <s v="136 USD"/>
    <x v="1"/>
    <s v="plays"/>
    <x v="2976"/>
    <x v="298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s v="53 EUR"/>
    <x v="1"/>
    <s v="spaces"/>
    <x v="2977"/>
    <x v="2981"/>
  </r>
  <r>
    <n v="2982"/>
    <s v="Railway Playhouse: Setting up a community arts space"/>
    <s v="Renovating this historical landmark, into an arts venue and theatre space for the community."/>
    <n v="5000"/>
    <n v="5103"/>
    <x v="0"/>
    <s v="GB"/>
    <s v="GBP"/>
    <n v="1455208143"/>
    <n v="1452616143"/>
    <b v="1"/>
    <n v="59"/>
    <b v="1"/>
    <s v="theater/spaces"/>
    <n v="1.0206"/>
    <s v="86 GBP"/>
    <x v="1"/>
    <s v="spaces"/>
    <x v="2978"/>
    <x v="2982"/>
  </r>
  <r>
    <n v="2983"/>
    <s v="Build the House of Dad's!"/>
    <s v="Dad's Garage Theatre Company needs your help buying our new, forever home by hitting our $150,000 STRETCH GOAL!"/>
    <n v="116000"/>
    <n v="169985.91"/>
    <x v="0"/>
    <s v="US"/>
    <s v="USD"/>
    <n v="1415722236"/>
    <n v="1410534636"/>
    <b v="1"/>
    <n v="1095"/>
    <b v="1"/>
    <s v="theater/spaces"/>
    <n v="1.465395775862069"/>
    <s v="155 USD"/>
    <x v="1"/>
    <s v="spaces"/>
    <x v="2979"/>
    <x v="298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s v="115 USD"/>
    <x v="1"/>
    <s v="spaces"/>
    <x v="2980"/>
    <x v="2984"/>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s v="110 NZD"/>
    <x v="1"/>
    <s v="spaces"/>
    <x v="2981"/>
    <x v="2985"/>
  </r>
  <r>
    <n v="2986"/>
    <s v="Higher Education"/>
    <s v="Support the circus arts and help our aerial students work with more height. With your support, we will install beams at 19ft!"/>
    <n v="2400"/>
    <n v="2532"/>
    <x v="0"/>
    <s v="GB"/>
    <s v="GBP"/>
    <n v="1462100406"/>
    <n v="1456920006"/>
    <b v="0"/>
    <n v="56"/>
    <b v="1"/>
    <s v="theater/spaces"/>
    <n v="1.0549999999999999"/>
    <s v="45 GBP"/>
    <x v="1"/>
    <s v="spaces"/>
    <x v="2982"/>
    <x v="298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s v="104 USD"/>
    <x v="1"/>
    <s v="spaces"/>
    <x v="2983"/>
    <x v="2987"/>
  </r>
  <r>
    <n v="2988"/>
    <s v="Curtain up at the Shoebox Theatre!"/>
    <s v="Since October 2015 the Shoebox Theatre has become a hub of creativity - The next step in our journey is to hang stage curtains!"/>
    <n v="1000"/>
    <n v="1000"/>
    <x v="0"/>
    <s v="GB"/>
    <s v="GBP"/>
    <n v="1466412081"/>
    <n v="1463820081"/>
    <b v="0"/>
    <n v="28"/>
    <b v="1"/>
    <s v="theater/spaces"/>
    <n v="1"/>
    <s v="36 GBP"/>
    <x v="1"/>
    <s v="spaces"/>
    <x v="2984"/>
    <x v="2988"/>
  </r>
  <r>
    <n v="2989"/>
    <s v="Let's Light Up The Gem!"/>
    <s v="Bring the movies back to Bethel, Maine."/>
    <n v="20000"/>
    <n v="35307"/>
    <x v="0"/>
    <s v="US"/>
    <s v="USD"/>
    <n v="1450673940"/>
    <n v="1448756962"/>
    <b v="0"/>
    <n v="364"/>
    <b v="1"/>
    <s v="theater/spaces"/>
    <n v="1.76535"/>
    <s v="97 USD"/>
    <x v="1"/>
    <s v="spaces"/>
    <x v="2985"/>
    <x v="2989"/>
  </r>
  <r>
    <n v="2990"/>
    <s v="The Gloria Theatre Project"/>
    <s v="We are a non-profit revitalizing the Gloria Theatre - our gift to the community - and we need your help #arts #community #theater"/>
    <n v="10000"/>
    <n v="10000"/>
    <x v="0"/>
    <s v="US"/>
    <s v="USD"/>
    <n v="1452174420"/>
    <n v="1449150420"/>
    <b v="0"/>
    <n v="27"/>
    <b v="1"/>
    <s v="theater/spaces"/>
    <n v="1"/>
    <s v="370 USD"/>
    <x v="1"/>
    <s v="spaces"/>
    <x v="2986"/>
    <x v="299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s v="94 USD"/>
    <x v="1"/>
    <s v="spaces"/>
    <x v="2987"/>
    <x v="2991"/>
  </r>
  <r>
    <n v="2992"/>
    <s v="Th'underGrounds"/>
    <s v="Creating a non-profit CAFE &amp; VILLAGE COMMONS in SE Portland, in service to Neighbors, Kids, Artists &amp; the Underserved"/>
    <n v="3000"/>
    <n v="3135"/>
    <x v="0"/>
    <s v="US"/>
    <s v="USD"/>
    <n v="1476037510"/>
    <n v="1473445510"/>
    <b v="0"/>
    <n v="64"/>
    <b v="1"/>
    <s v="theater/spaces"/>
    <n v="1.0449999999999999"/>
    <s v="49 USD"/>
    <x v="1"/>
    <s v="spaces"/>
    <x v="2988"/>
    <x v="2992"/>
  </r>
  <r>
    <n v="2993"/>
    <s v="TRUE WEST: Think, Dog! Productions"/>
    <s v="Help us build the Kitchen from Hell!"/>
    <n v="1000"/>
    <n v="1003"/>
    <x v="0"/>
    <s v="US"/>
    <s v="USD"/>
    <n v="1455998867"/>
    <n v="1453406867"/>
    <b v="0"/>
    <n v="22"/>
    <b v="1"/>
    <s v="theater/spaces"/>
    <n v="1.0029999999999999"/>
    <s v="46 USD"/>
    <x v="1"/>
    <s v="spaces"/>
    <x v="2989"/>
    <x v="2993"/>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s v="23 GBP"/>
    <x v="1"/>
    <s v="spaces"/>
    <x v="2990"/>
    <x v="2994"/>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s v="63 USD"/>
    <x v="1"/>
    <s v="spaces"/>
    <x v="2991"/>
    <x v="2995"/>
  </r>
  <r>
    <n v="2996"/>
    <s v="Sea Tea Improv's Comedy Theater in Hartford, CT"/>
    <s v="A permanent home for comedy in Connecticut in the heart of downtown Hartford."/>
    <n v="35000"/>
    <n v="60180"/>
    <x v="0"/>
    <s v="US"/>
    <s v="USD"/>
    <n v="1432677240"/>
    <n v="1427493240"/>
    <b v="0"/>
    <n v="392"/>
    <b v="1"/>
    <s v="theater/spaces"/>
    <n v="1.7194285714285715"/>
    <s v="154 USD"/>
    <x v="1"/>
    <s v="spaces"/>
    <x v="2992"/>
    <x v="2996"/>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s v="90 USD"/>
    <x v="1"/>
    <s v="spaces"/>
    <x v="2993"/>
    <x v="2997"/>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s v="119 USD"/>
    <x v="1"/>
    <s v="spaces"/>
    <x v="2994"/>
    <x v="2998"/>
  </r>
  <r>
    <n v="2999"/>
    <s v="RAT Fund-Riser"/>
    <s v="Restless Artists' Theatre is building risers and installing better lighting for our patrons.  We need to purchase raw materials."/>
    <n v="1350"/>
    <n v="1605"/>
    <x v="0"/>
    <s v="US"/>
    <s v="USD"/>
    <n v="1488333600"/>
    <n v="1487094360"/>
    <b v="0"/>
    <n v="20"/>
    <b v="1"/>
    <s v="theater/spaces"/>
    <n v="1.1888888888888889"/>
    <s v="80 USD"/>
    <x v="1"/>
    <s v="spaces"/>
    <x v="807"/>
    <x v="2999"/>
  </r>
  <r>
    <n v="3000"/>
    <s v="Voices From The Future"/>
    <s v="A benefit show featuring musicians, dancers &amp; poets all under age 30 to raise money in support of LGBTQ rights and programs."/>
    <n v="500"/>
    <n v="500"/>
    <x v="0"/>
    <s v="US"/>
    <s v="USD"/>
    <n v="1485885600"/>
    <n v="1484682670"/>
    <b v="0"/>
    <n v="8"/>
    <b v="1"/>
    <s v="theater/spaces"/>
    <n v="1"/>
    <s v="63 USD"/>
    <x v="1"/>
    <s v="spaces"/>
    <x v="2995"/>
    <x v="3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s v="131 USD"/>
    <x v="1"/>
    <s v="spaces"/>
    <x v="2996"/>
    <x v="3001"/>
  </r>
  <r>
    <n v="3002"/>
    <s v="Help Fund the &quot;Back Room&quot; Arts Space at Jimmy's No 43!"/>
    <s v="Make the workshop/ small stage space at Jimmy's No 43 even better than before!"/>
    <n v="7000"/>
    <n v="7595.43"/>
    <x v="0"/>
    <s v="US"/>
    <s v="USD"/>
    <n v="1356552252"/>
    <n v="1353960252"/>
    <b v="0"/>
    <n v="104"/>
    <b v="1"/>
    <s v="theater/spaces"/>
    <n v="1.0850614285714286"/>
    <s v="73 USD"/>
    <x v="1"/>
    <s v="spaces"/>
    <x v="2997"/>
    <x v="300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s v="179 USD"/>
    <x v="1"/>
    <s v="spaces"/>
    <x v="2998"/>
    <x v="3003"/>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s v="163 USD"/>
    <x v="1"/>
    <s v="spaces"/>
    <x v="2999"/>
    <x v="300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s v="108 USD"/>
    <x v="1"/>
    <s v="spaces"/>
    <x v="3000"/>
    <x v="3005"/>
  </r>
  <r>
    <n v="3006"/>
    <s v="ONTARIO STREET THEATRE in Port Hope."/>
    <s v="We're an affordable theatre and rental space that can be molded into anything by anyone."/>
    <n v="8000"/>
    <n v="8620"/>
    <x v="0"/>
    <s v="CA"/>
    <s v="CAD"/>
    <n v="1418580591"/>
    <n v="1415988591"/>
    <b v="0"/>
    <n v="97"/>
    <b v="1"/>
    <s v="theater/spaces"/>
    <n v="1.0774999999999999"/>
    <s v="89 CAD"/>
    <x v="1"/>
    <s v="spaces"/>
    <x v="3001"/>
    <x v="3006"/>
  </r>
  <r>
    <n v="3007"/>
    <s v="Bethlem"/>
    <s v="Consuite for 2015 CoreCon.  An adventure into insanity."/>
    <n v="600"/>
    <n v="1080"/>
    <x v="0"/>
    <s v="US"/>
    <s v="USD"/>
    <n v="1429938683"/>
    <n v="1428124283"/>
    <b v="0"/>
    <n v="20"/>
    <b v="1"/>
    <s v="theater/spaces"/>
    <n v="1.8"/>
    <s v="54 USD"/>
    <x v="1"/>
    <s v="spaces"/>
    <x v="3002"/>
    <x v="3007"/>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s v="117 USD"/>
    <x v="1"/>
    <s v="spaces"/>
    <x v="3003"/>
    <x v="3008"/>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s v="234 USD"/>
    <x v="1"/>
    <s v="spaces"/>
    <x v="3004"/>
    <x v="300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s v="158 USD"/>
    <x v="1"/>
    <s v="spaces"/>
    <x v="3005"/>
    <x v="301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s v="15 EUR"/>
    <x v="1"/>
    <s v="spaces"/>
    <x v="3006"/>
    <x v="3011"/>
  </r>
  <r>
    <n v="3012"/>
    <s v="Up-lifting Up-Fit!"/>
    <s v="Spring Theatre has recently found a new home in the heart of Winston Salem. We need your help for an up-lifting up-fit!"/>
    <n v="4000"/>
    <n v="4685"/>
    <x v="0"/>
    <s v="US"/>
    <s v="USD"/>
    <n v="1423587130"/>
    <n v="1421772730"/>
    <b v="0"/>
    <n v="55"/>
    <b v="1"/>
    <s v="theater/spaces"/>
    <n v="1.1712499999999999"/>
    <s v="85 USD"/>
    <x v="1"/>
    <s v="spaces"/>
    <x v="3007"/>
    <x v="3012"/>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s v="147 USD"/>
    <x v="1"/>
    <s v="spaces"/>
    <x v="3008"/>
    <x v="3013"/>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s v="51 USD"/>
    <x v="1"/>
    <s v="spaces"/>
    <x v="3009"/>
    <x v="3014"/>
  </r>
  <r>
    <n v="3015"/>
    <s v="A Sign for 34 West"/>
    <s v="We're turning an old yogurt shop into a live theater in downtown Charleston.   Please help us hang our sign!"/>
    <n v="3400"/>
    <n v="3508"/>
    <x v="0"/>
    <s v="US"/>
    <s v="USD"/>
    <n v="1402459200"/>
    <n v="1401125238"/>
    <b v="0"/>
    <n v="40"/>
    <b v="1"/>
    <s v="theater/spaces"/>
    <n v="1.0317647058823529"/>
    <s v="88 USD"/>
    <x v="1"/>
    <s v="spaces"/>
    <x v="3010"/>
    <x v="301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s v="242 USD"/>
    <x v="1"/>
    <s v="spaces"/>
    <x v="3011"/>
    <x v="3016"/>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s v="146 USD"/>
    <x v="1"/>
    <s v="spaces"/>
    <x v="3012"/>
    <x v="3017"/>
  </r>
  <r>
    <n v="3018"/>
    <s v="Why Theatre"/>
    <s v="Le projet vise la crÃ©ation dâ€™un lieu de rÃ©sidence, recherche et formation dÃ©diÃ© Ã  l'art vivant, l'image et la narration."/>
    <n v="4200"/>
    <n v="4230"/>
    <x v="0"/>
    <s v="FR"/>
    <s v="EUR"/>
    <n v="1437429600"/>
    <n v="1433747376"/>
    <b v="0"/>
    <n v="41"/>
    <b v="1"/>
    <s v="theater/spaces"/>
    <n v="1.0071428571428571"/>
    <s v="103 EUR"/>
    <x v="1"/>
    <s v="spaces"/>
    <x v="3013"/>
    <x v="3018"/>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s v="80 USD"/>
    <x v="1"/>
    <s v="spaces"/>
    <x v="3014"/>
    <x v="3019"/>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s v="235 USD"/>
    <x v="1"/>
    <s v="spaces"/>
    <x v="3015"/>
    <x v="302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s v="51 USD"/>
    <x v="1"/>
    <s v="spaces"/>
    <x v="3016"/>
    <x v="3021"/>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s v="163 USD"/>
    <x v="1"/>
    <s v="spaces"/>
    <x v="3017"/>
    <x v="3022"/>
  </r>
  <r>
    <n v="3023"/>
    <s v="The Night Watch"/>
    <s v="Antonia Goddard Productions in association with Jethro Compton Productions presents THE NIGHT WATCH, an exciting new historical drama."/>
    <n v="700"/>
    <n v="721"/>
    <x v="0"/>
    <s v="GB"/>
    <s v="GBP"/>
    <n v="1434039186"/>
    <n v="1430151186"/>
    <b v="0"/>
    <n v="6"/>
    <b v="1"/>
    <s v="theater/spaces"/>
    <n v="1.03"/>
    <s v="120 GBP"/>
    <x v="1"/>
    <s v="spaces"/>
    <x v="3018"/>
    <x v="3023"/>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s v="68 USD"/>
    <x v="1"/>
    <s v="spaces"/>
    <x v="3019"/>
    <x v="3024"/>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s v="52 GBP"/>
    <x v="1"/>
    <s v="spaces"/>
    <x v="3020"/>
    <x v="302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s v="52 GBP"/>
    <x v="1"/>
    <s v="spaces"/>
    <x v="3021"/>
    <x v="3026"/>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s v="164 USD"/>
    <x v="1"/>
    <s v="spaces"/>
    <x v="3022"/>
    <x v="3027"/>
  </r>
  <r>
    <n v="3028"/>
    <s v="A Home for Vegas Theatre Hub"/>
    <s v="We have a space! Help us fill it with a stage, chairs, gear and audiences' laughter!"/>
    <n v="5000"/>
    <n v="8401"/>
    <x v="0"/>
    <s v="US"/>
    <s v="USD"/>
    <n v="1471242025"/>
    <n v="1468650025"/>
    <b v="0"/>
    <n v="99"/>
    <b v="1"/>
    <s v="theater/spaces"/>
    <n v="1.6801999999999999"/>
    <s v="85 USD"/>
    <x v="1"/>
    <s v="spaces"/>
    <x v="3023"/>
    <x v="3028"/>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s v="95 USD"/>
    <x v="1"/>
    <s v="spaces"/>
    <x v="3024"/>
    <x v="302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s v="46 USD"/>
    <x v="1"/>
    <s v="spaces"/>
    <x v="3025"/>
    <x v="3030"/>
  </r>
  <r>
    <n v="3031"/>
    <s v="Blue Thyme Nights"/>
    <s v="Blue Thyme Nights is the production of Am I Blue by Beth Henley &amp; Thymus Vulgaris by Lanford  Wilson._x000a__x000a_Artwork by Charlotte Ager"/>
    <n v="1500"/>
    <n v="1500"/>
    <x v="0"/>
    <s v="US"/>
    <s v="USD"/>
    <n v="1476479447"/>
    <n v="1471295447"/>
    <b v="0"/>
    <n v="29"/>
    <b v="1"/>
    <s v="theater/spaces"/>
    <n v="1"/>
    <s v="52 USD"/>
    <x v="1"/>
    <s v="spaces"/>
    <x v="3026"/>
    <x v="3031"/>
  </r>
  <r>
    <n v="3032"/>
    <s v="Silent Valley : A Haunting"/>
    <s v="One night only, not-for-profit, neighborhood haunted attraction that will scare your mask off! Coming this Halloween."/>
    <n v="1000"/>
    <n v="1272"/>
    <x v="0"/>
    <s v="US"/>
    <s v="USD"/>
    <n v="1441933459"/>
    <n v="1439341459"/>
    <b v="0"/>
    <n v="25"/>
    <b v="1"/>
    <s v="theater/spaces"/>
    <n v="1.272"/>
    <s v="51 USD"/>
    <x v="1"/>
    <s v="spaces"/>
    <x v="3027"/>
    <x v="3032"/>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s v="191 USD"/>
    <x v="1"/>
    <s v="spaces"/>
    <x v="3028"/>
    <x v="303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s v="89 USD"/>
    <x v="1"/>
    <s v="spaces"/>
    <x v="3029"/>
    <x v="3034"/>
  </r>
  <r>
    <n v="3035"/>
    <s v="The Coalition Theater"/>
    <s v="Help create a permanent home for live comedy shows and classes in Downtown RVA."/>
    <n v="25000"/>
    <n v="27196.71"/>
    <x v="0"/>
    <s v="US"/>
    <s v="USD"/>
    <n v="1367674009"/>
    <n v="1365082009"/>
    <b v="0"/>
    <n v="307"/>
    <b v="1"/>
    <s v="theater/spaces"/>
    <n v="1.0878684000000001"/>
    <s v="89 USD"/>
    <x v="1"/>
    <s v="spaces"/>
    <x v="3030"/>
    <x v="3035"/>
  </r>
  <r>
    <n v="3036"/>
    <s v="Save the Studio!"/>
    <s v="Help Synetic Theater create a new Studio to produce amazing  shows in the 2013/14 season and train awesome artists of all ages!"/>
    <n v="25000"/>
    <n v="31683"/>
    <x v="0"/>
    <s v="US"/>
    <s v="USD"/>
    <n v="1376654340"/>
    <n v="1373568644"/>
    <b v="0"/>
    <n v="329"/>
    <b v="1"/>
    <s v="theater/spaces"/>
    <n v="1.26732"/>
    <s v="96 USD"/>
    <x v="1"/>
    <s v="spaces"/>
    <x v="3031"/>
    <x v="3036"/>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s v="33 USD"/>
    <x v="1"/>
    <s v="spaces"/>
    <x v="3032"/>
    <x v="3037"/>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s v="37 USD"/>
    <x v="1"/>
    <s v="spaces"/>
    <x v="3033"/>
    <x v="3038"/>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s v="92 USD"/>
    <x v="1"/>
    <s v="spaces"/>
    <x v="3034"/>
    <x v="3039"/>
  </r>
  <r>
    <n v="3040"/>
    <s v="Jayhawk Makeover"/>
    <s v="48 hours of deck screws, dry wall, hard hats and needed renovation to help the Jayhawk rise from the ashes."/>
    <n v="3000"/>
    <n v="3225"/>
    <x v="0"/>
    <s v="US"/>
    <s v="USD"/>
    <n v="1435359600"/>
    <n v="1434999621"/>
    <b v="0"/>
    <n v="42"/>
    <b v="1"/>
    <s v="theater/spaces"/>
    <n v="1.075"/>
    <s v="77 USD"/>
    <x v="1"/>
    <s v="spaces"/>
    <x v="3035"/>
    <x v="3040"/>
  </r>
  <r>
    <n v="3041"/>
    <s v="Lend a Hand in Our Home"/>
    <s v="Privet! Hello! Bon Jour! We are the Arlekin Players Theatre and we need a home."/>
    <n v="8300"/>
    <n v="9170"/>
    <x v="0"/>
    <s v="US"/>
    <s v="USD"/>
    <n v="1453323048"/>
    <n v="1450731048"/>
    <b v="0"/>
    <n v="95"/>
    <b v="1"/>
    <s v="theater/spaces"/>
    <n v="1.1048192771084338"/>
    <s v="97 USD"/>
    <x v="1"/>
    <s v="spaces"/>
    <x v="3036"/>
    <x v="3041"/>
  </r>
  <r>
    <n v="3042"/>
    <s v="HOPE MILL THEATRE - CHAIR FUND"/>
    <s v="Hope Mill Theatre is a brand new Fringe Theatre in the heart of Manchester city - bringing a diverse programme of entertainment!"/>
    <n v="1500"/>
    <n v="1920"/>
    <x v="0"/>
    <s v="GB"/>
    <s v="GBP"/>
    <n v="1444149047"/>
    <n v="1441557047"/>
    <b v="0"/>
    <n v="37"/>
    <b v="1"/>
    <s v="theater/spaces"/>
    <n v="1.28"/>
    <s v="52 GBP"/>
    <x v="1"/>
    <s v="spaces"/>
    <x v="3037"/>
    <x v="3042"/>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s v="129 CAD"/>
    <x v="1"/>
    <s v="spaces"/>
    <x v="3038"/>
    <x v="3043"/>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s v="84 USD"/>
    <x v="1"/>
    <s v="spaces"/>
    <x v="3039"/>
    <x v="3044"/>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s v="83 USD"/>
    <x v="1"/>
    <s v="spaces"/>
    <x v="3040"/>
    <x v="304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s v="260 USD"/>
    <x v="1"/>
    <s v="spaces"/>
    <x v="3041"/>
    <x v="3046"/>
  </r>
  <r>
    <n v="3047"/>
    <s v="Acting V Senior Showcase"/>
    <s v="Hi! We're the Graduating Seniors Acting V Seniors at Temple University! Welcome to our Kick starter Page!"/>
    <n v="500"/>
    <n v="745"/>
    <x v="0"/>
    <s v="US"/>
    <s v="USD"/>
    <n v="1461762960"/>
    <n v="1457999054"/>
    <b v="0"/>
    <n v="20"/>
    <b v="1"/>
    <s v="theater/spaces"/>
    <n v="1.49"/>
    <s v="37 USD"/>
    <x v="1"/>
    <s v="spaces"/>
    <x v="3042"/>
    <x v="3047"/>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s v="177 USD"/>
    <x v="1"/>
    <s v="spaces"/>
    <x v="3043"/>
    <x v="3048"/>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s v="74 USD"/>
    <x v="1"/>
    <s v="spaces"/>
    <x v="3044"/>
    <x v="3049"/>
  </r>
  <r>
    <n v="3050"/>
    <s v="The Black Pearl Consuite at CoreCon VIII: On Ancient Seas"/>
    <s v="Help fund The Black Pearl Consuite at CoreCon VIII: On Ancient Seas!"/>
    <n v="600"/>
    <n v="636"/>
    <x v="0"/>
    <s v="US"/>
    <s v="USD"/>
    <n v="1462420960"/>
    <n v="1459828960"/>
    <b v="0"/>
    <n v="9"/>
    <b v="1"/>
    <s v="theater/spaces"/>
    <n v="1.06"/>
    <s v="71 USD"/>
    <x v="1"/>
    <s v="spaces"/>
    <x v="3045"/>
    <x v="305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s v="24 GBP"/>
    <x v="1"/>
    <s v="spaces"/>
    <x v="3046"/>
    <x v="3051"/>
  </r>
  <r>
    <n v="3052"/>
    <s v="Funding for a new theater facility in Walker Minnesota"/>
    <s v="To let the arts continue in Walker Minnesota We need a performing arts space and art gallery"/>
    <n v="50000"/>
    <n v="75"/>
    <x v="2"/>
    <s v="US"/>
    <s v="USD"/>
    <n v="1432828740"/>
    <n v="1430237094"/>
    <b v="0"/>
    <n v="2"/>
    <b v="0"/>
    <s v="theater/spaces"/>
    <n v="1.5E-3"/>
    <s v="38 USD"/>
    <x v="1"/>
    <s v="spaces"/>
    <x v="3047"/>
    <x v="3052"/>
  </r>
  <r>
    <n v="3053"/>
    <s v="Showroom"/>
    <s v="Showroom is a multi-disciplinary space providing unorthodox concerts, events &amp; a platform creatives can express their creative vision"/>
    <n v="10000"/>
    <n v="40"/>
    <x v="2"/>
    <s v="US"/>
    <s v="USD"/>
    <n v="1412222340"/>
    <n v="1407781013"/>
    <b v="0"/>
    <n v="3"/>
    <b v="0"/>
    <s v="theater/spaces"/>
    <n v="4.0000000000000001E-3"/>
    <s v="13 USD"/>
    <x v="1"/>
    <s v="spaces"/>
    <x v="3048"/>
    <x v="305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s v="0 USD"/>
    <x v="1"/>
    <s v="spaces"/>
    <x v="3049"/>
    <x v="3054"/>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s v="1 USD"/>
    <x v="1"/>
    <s v="spaces"/>
    <x v="3050"/>
    <x v="3055"/>
  </r>
  <r>
    <n v="3056"/>
    <s v="Palace Flophouse Theater"/>
    <s v="Looking to establish a communal space for art shows, bands, farmer's markets, environmental education, and traditional skills."/>
    <n v="25000"/>
    <n v="0"/>
    <x v="2"/>
    <s v="US"/>
    <s v="USD"/>
    <n v="1412003784"/>
    <n v="1406819784"/>
    <b v="0"/>
    <n v="0"/>
    <b v="0"/>
    <s v="theater/spaces"/>
    <n v="0"/>
    <s v="0 USD"/>
    <x v="1"/>
    <s v="spaces"/>
    <x v="3051"/>
    <x v="3056"/>
  </r>
  <r>
    <n v="3057"/>
    <s v="1 World Educational Theme Parks"/>
    <s v="A series of 6 educational theme parks. This project is to fund the plans and 3D designs required to build the first park."/>
    <n v="50000"/>
    <n v="0"/>
    <x v="2"/>
    <s v="GB"/>
    <s v="GBP"/>
    <n v="1459694211"/>
    <n v="1457105811"/>
    <b v="0"/>
    <n v="0"/>
    <b v="0"/>
    <s v="theater/spaces"/>
    <n v="0"/>
    <s v="0 GBP"/>
    <x v="1"/>
    <s v="spaces"/>
    <x v="3052"/>
    <x v="3057"/>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s v="1 EUR"/>
    <x v="1"/>
    <s v="spaces"/>
    <x v="3053"/>
    <x v="3058"/>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s v="41 USD"/>
    <x v="1"/>
    <s v="spaces"/>
    <x v="3054"/>
    <x v="3059"/>
  </r>
  <r>
    <n v="3060"/>
    <s v="Save the Roxy Theatre in Bremerton WA"/>
    <s v="Save the historic Roxy theatre in Bremerton WA from being repurposed as office space."/>
    <n v="220000"/>
    <n v="335"/>
    <x v="2"/>
    <s v="US"/>
    <s v="USD"/>
    <n v="1443422134"/>
    <n v="1440830134"/>
    <b v="0"/>
    <n v="6"/>
    <b v="0"/>
    <s v="theater/spaces"/>
    <n v="1.5227272727272728E-3"/>
    <s v="56 USD"/>
    <x v="1"/>
    <s v="spaces"/>
    <x v="3055"/>
    <x v="3060"/>
  </r>
  <r>
    <n v="3061"/>
    <s v="Help Save Parkway Cinemas!"/>
    <s v="Save a historic Local theater."/>
    <n v="1000000"/>
    <n v="0"/>
    <x v="2"/>
    <s v="US"/>
    <s v="USD"/>
    <n v="1407955748"/>
    <n v="1405363748"/>
    <b v="0"/>
    <n v="0"/>
    <b v="0"/>
    <s v="theater/spaces"/>
    <n v="0"/>
    <s v="0 USD"/>
    <x v="1"/>
    <s v="spaces"/>
    <x v="3056"/>
    <x v="3061"/>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s v="100 USD"/>
    <x v="1"/>
    <s v="spaces"/>
    <x v="3057"/>
    <x v="3062"/>
  </r>
  <r>
    <n v="3063"/>
    <s v="Spec Haus"/>
    <s v="Members of the local Miami music scene are putting together a venue/creative space in Kendall!"/>
    <n v="3000"/>
    <n v="587"/>
    <x v="2"/>
    <s v="US"/>
    <s v="USD"/>
    <n v="1477174138"/>
    <n v="1474150138"/>
    <b v="0"/>
    <n v="23"/>
    <b v="0"/>
    <s v="theater/spaces"/>
    <n v="0.19566666666666666"/>
    <s v="26 USD"/>
    <x v="1"/>
    <s v="spaces"/>
    <x v="3058"/>
    <x v="3063"/>
  </r>
  <r>
    <n v="3064"/>
    <s v="Kickstart the Crossroads Community"/>
    <s v="An epicenter for connection, creation and expression of the community."/>
    <n v="75000"/>
    <n v="8471"/>
    <x v="2"/>
    <s v="US"/>
    <s v="USD"/>
    <n v="1448175540"/>
    <n v="1445483246"/>
    <b v="0"/>
    <n v="72"/>
    <b v="0"/>
    <s v="theater/spaces"/>
    <n v="0.11294666666666667"/>
    <s v="118 USD"/>
    <x v="1"/>
    <s v="spaces"/>
    <x v="3059"/>
    <x v="3064"/>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s v="5 USD"/>
    <x v="1"/>
    <s v="spaces"/>
    <x v="3060"/>
    <x v="3065"/>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s v="2797 AUD"/>
    <x v="1"/>
    <s v="spaces"/>
    <x v="3061"/>
    <x v="3066"/>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s v="200 NZD"/>
    <x v="1"/>
    <s v="spaces"/>
    <x v="3062"/>
    <x v="3067"/>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s v="88 USD"/>
    <x v="1"/>
    <s v="spaces"/>
    <x v="3063"/>
    <x v="306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s v="20 USD"/>
    <x v="1"/>
    <s v="spaces"/>
    <x v="3064"/>
    <x v="3069"/>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s v="21 GBP"/>
    <x v="1"/>
    <s v="spaces"/>
    <x v="3065"/>
    <x v="3070"/>
  </r>
  <r>
    <n v="3071"/>
    <s v="The Echo Theatre 2015"/>
    <s v="Anyone can create. They just need a place and an opportunity. The Echo Theatre (Provo) provides that opportunity."/>
    <n v="12000"/>
    <n v="7173"/>
    <x v="2"/>
    <s v="US"/>
    <s v="USD"/>
    <n v="1429595940"/>
    <n v="1428082481"/>
    <b v="0"/>
    <n v="117"/>
    <b v="0"/>
    <s v="theater/spaces"/>
    <n v="0.59775"/>
    <s v="61 USD"/>
    <x v="1"/>
    <s v="spaces"/>
    <x v="3066"/>
    <x v="307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s v="1 USD"/>
    <x v="1"/>
    <s v="spaces"/>
    <x v="3067"/>
    <x v="307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s v="92 USD"/>
    <x v="1"/>
    <s v="spaces"/>
    <x v="3068"/>
    <x v="307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s v="7 EUR"/>
    <x v="1"/>
    <s v="spaces"/>
    <x v="3069"/>
    <x v="3074"/>
  </r>
  <r>
    <n v="3075"/>
    <s v="The Little MAGIC Theatre"/>
    <s v="Magic Morgan &amp; Liliana are raising funds to expand their famed traveling magic show to a theater of magic."/>
    <n v="15000"/>
    <n v="1296"/>
    <x v="2"/>
    <s v="US"/>
    <s v="USD"/>
    <n v="1471573640"/>
    <n v="1467253640"/>
    <b v="0"/>
    <n v="20"/>
    <b v="0"/>
    <s v="theater/spaces"/>
    <n v="8.6400000000000005E-2"/>
    <s v="65 USD"/>
    <x v="1"/>
    <s v="spaces"/>
    <x v="3070"/>
    <x v="3075"/>
  </r>
  <r>
    <n v="3076"/>
    <s v="10,000 Hours"/>
    <s v="Helping female comedians get in their 10,000 Hours of practice!"/>
    <n v="10000"/>
    <n v="1506"/>
    <x v="2"/>
    <s v="US"/>
    <s v="USD"/>
    <n v="1444405123"/>
    <n v="1439221123"/>
    <b v="0"/>
    <n v="50"/>
    <b v="0"/>
    <s v="theater/spaces"/>
    <n v="0.15060000000000001"/>
    <s v="30 USD"/>
    <x v="1"/>
    <s v="spaces"/>
    <x v="3071"/>
    <x v="3076"/>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s v="53 CAD"/>
    <x v="1"/>
    <s v="spaces"/>
    <x v="3072"/>
    <x v="3077"/>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s v="24 USD"/>
    <x v="1"/>
    <s v="spaces"/>
    <x v="3073"/>
    <x v="3078"/>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s v="416 USD"/>
    <x v="1"/>
    <s v="spaces"/>
    <x v="3074"/>
    <x v="3079"/>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s v="54 USD"/>
    <x v="1"/>
    <s v="spaces"/>
    <x v="3075"/>
    <x v="3080"/>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s v="421 USD"/>
    <x v="1"/>
    <s v="spaces"/>
    <x v="3076"/>
    <x v="3081"/>
  </r>
  <r>
    <n v="3082"/>
    <s v="Magical Workshop, Magic/Hobby Store"/>
    <s v="Help expand the time of everyones favorite magic store!  It currently limited to 3 days a week. If not for you, then the children!"/>
    <n v="9000"/>
    <n v="0"/>
    <x v="2"/>
    <s v="US"/>
    <s v="USD"/>
    <n v="1447628946"/>
    <n v="1445033346"/>
    <b v="0"/>
    <n v="0"/>
    <b v="0"/>
    <s v="theater/spaces"/>
    <n v="0"/>
    <s v="0 USD"/>
    <x v="1"/>
    <s v="spaces"/>
    <x v="3077"/>
    <x v="3082"/>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s v="19 USD"/>
    <x v="1"/>
    <s v="spaces"/>
    <x v="3078"/>
    <x v="3083"/>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s v="78 USD"/>
    <x v="1"/>
    <s v="spaces"/>
    <x v="3079"/>
    <x v="3084"/>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s v="68 USD"/>
    <x v="1"/>
    <s v="spaces"/>
    <x v="3080"/>
    <x v="3085"/>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s v="17 EUR"/>
    <x v="1"/>
    <s v="spaces"/>
    <x v="3081"/>
    <x v="3086"/>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s v="63 USD"/>
    <x v="1"/>
    <s v="spaces"/>
    <x v="3082"/>
    <x v="3087"/>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s v="42 USD"/>
    <x v="1"/>
    <s v="spaces"/>
    <x v="3083"/>
    <x v="3088"/>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s v="130 USD"/>
    <x v="1"/>
    <s v="spaces"/>
    <x v="3084"/>
    <x v="3089"/>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s v="1270 USD"/>
    <x v="1"/>
    <s v="spaces"/>
    <x v="3085"/>
    <x v="3090"/>
  </r>
  <r>
    <n v="3091"/>
    <s v="Bustduck Theatre"/>
    <s v="Roanoke, Virginia's first long-form improv theatre company. Producing improv and scripted theatre, with a dynamic training program."/>
    <n v="5000"/>
    <n v="796"/>
    <x v="2"/>
    <s v="US"/>
    <s v="USD"/>
    <n v="1471214743"/>
    <n v="1468622743"/>
    <b v="0"/>
    <n v="9"/>
    <b v="0"/>
    <s v="theater/spaces"/>
    <n v="0.15920000000000001"/>
    <s v="88 USD"/>
    <x v="1"/>
    <s v="spaces"/>
    <x v="3086"/>
    <x v="3091"/>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s v="56 USD"/>
    <x v="1"/>
    <s v="spaces"/>
    <x v="3087"/>
    <x v="309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s v="54 CAD"/>
    <x v="1"/>
    <s v="spaces"/>
    <x v="2806"/>
    <x v="3093"/>
  </r>
  <r>
    <n v="3094"/>
    <s v="Nothing Up My Sleeves Tour: Summer 2016"/>
    <s v="This is a Kickstarter to help with the start up costs for Illusionist, Chris Lengyel's Summer 2016 Tour!"/>
    <n v="100000"/>
    <n v="25"/>
    <x v="2"/>
    <s v="US"/>
    <s v="USD"/>
    <n v="1442775956"/>
    <n v="1437591956"/>
    <b v="0"/>
    <n v="1"/>
    <b v="0"/>
    <s v="theater/spaces"/>
    <n v="2.5000000000000001E-4"/>
    <s v="25 USD"/>
    <x v="1"/>
    <s v="spaces"/>
    <x v="3088"/>
    <x v="3094"/>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s v="50 USD"/>
    <x v="1"/>
    <s v="spaces"/>
    <x v="3089"/>
    <x v="3095"/>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s v="57 USD"/>
    <x v="1"/>
    <s v="spaces"/>
    <x v="3090"/>
    <x v="309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s v="41 GBP"/>
    <x v="1"/>
    <s v="spaces"/>
    <x v="3091"/>
    <x v="3097"/>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s v="65 USD"/>
    <x v="1"/>
    <s v="spaces"/>
    <x v="3092"/>
    <x v="3098"/>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s v="56 USD"/>
    <x v="1"/>
    <s v="spaces"/>
    <x v="3093"/>
    <x v="3099"/>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s v="141 USD"/>
    <x v="1"/>
    <s v="spaces"/>
    <x v="3094"/>
    <x v="3100"/>
  </r>
  <r>
    <n v="3101"/>
    <s v="Mots Ã‰crits"/>
    <s v="LabellisÃ© 14-18, Mots Ã‰crits est un projet itinÃ©rant de lectures Ã  voix haute par des amateurs, mises en espace par une comÃ©dienne."/>
    <n v="2500"/>
    <n v="300"/>
    <x v="2"/>
    <s v="FR"/>
    <s v="EUR"/>
    <n v="1437033360"/>
    <n v="1434445937"/>
    <b v="0"/>
    <n v="12"/>
    <b v="0"/>
    <s v="theater/spaces"/>
    <n v="0.12"/>
    <s v="25 EUR"/>
    <x v="1"/>
    <s v="spaces"/>
    <x v="3095"/>
    <x v="3101"/>
  </r>
  <r>
    <n v="3102"/>
    <s v="Theatre Bath Bus"/>
    <s v="Imagine being able to take a performance anywhere! Meet the Theatre Bath Bus - a magical performance space where anything is possible."/>
    <n v="16000"/>
    <n v="6258"/>
    <x v="2"/>
    <s v="GB"/>
    <s v="GBP"/>
    <n v="1471939818"/>
    <n v="1467619818"/>
    <b v="0"/>
    <n v="90"/>
    <b v="0"/>
    <s v="theater/spaces"/>
    <n v="0.391125"/>
    <s v="70 GBP"/>
    <x v="1"/>
    <s v="spaces"/>
    <x v="3096"/>
    <x v="3102"/>
  </r>
  <r>
    <n v="3103"/>
    <s v="Professional Venue for local artists!!"/>
    <s v="Creating a place for local artists to perform, at substantially less cost for them"/>
    <n v="4100"/>
    <n v="11"/>
    <x v="2"/>
    <s v="US"/>
    <s v="USD"/>
    <n v="1434080706"/>
    <n v="1428896706"/>
    <b v="0"/>
    <n v="2"/>
    <b v="0"/>
    <s v="theater/spaces"/>
    <n v="2.6829268292682929E-3"/>
    <s v="6 USD"/>
    <x v="1"/>
    <s v="spaces"/>
    <x v="3097"/>
    <x v="3103"/>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s v="237 AUD"/>
    <x v="1"/>
    <s v="spaces"/>
    <x v="3098"/>
    <x v="3104"/>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s v="80 USD"/>
    <x v="1"/>
    <s v="spaces"/>
    <x v="3099"/>
    <x v="3105"/>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s v="10 GBP"/>
    <x v="1"/>
    <s v="spaces"/>
    <x v="3100"/>
    <x v="3106"/>
  </r>
  <r>
    <n v="3107"/>
    <s v="Creating Cabaret"/>
    <s v="When opportunity knocks, we answer!  Help expand the ravishingly talented troupe into a new and exciting market and venue!"/>
    <n v="40000"/>
    <n v="7905"/>
    <x v="2"/>
    <s v="US"/>
    <s v="USD"/>
    <n v="1431372751"/>
    <n v="1430767951"/>
    <b v="0"/>
    <n v="29"/>
    <b v="0"/>
    <s v="theater/spaces"/>
    <n v="0.197625"/>
    <s v="273 USD"/>
    <x v="1"/>
    <s v="spaces"/>
    <x v="3101"/>
    <x v="3107"/>
  </r>
  <r>
    <n v="3108"/>
    <s v="Funding a home for our Children's Theater"/>
    <s v="We need a permanent home for the theater!"/>
    <n v="50000"/>
    <n v="26"/>
    <x v="2"/>
    <s v="US"/>
    <s v="USD"/>
    <n v="1430234394"/>
    <n v="1425053994"/>
    <b v="0"/>
    <n v="2"/>
    <b v="0"/>
    <s v="theater/spaces"/>
    <n v="5.1999999999999995E-4"/>
    <s v="13 USD"/>
    <x v="1"/>
    <s v="spaces"/>
    <x v="3102"/>
    <x v="310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s v="58 USD"/>
    <x v="1"/>
    <s v="spaces"/>
    <x v="3103"/>
    <x v="3109"/>
  </r>
  <r>
    <n v="3110"/>
    <s v="Hip Justice Catmunity Center"/>
    <s v="Cat People Unite! It's time we get a space of our own to relax, socialize and learn! Join the Catmunity!"/>
    <n v="25000"/>
    <n v="10"/>
    <x v="2"/>
    <s v="US"/>
    <s v="USD"/>
    <n v="1487465119"/>
    <n v="1484009119"/>
    <b v="0"/>
    <n v="1"/>
    <b v="0"/>
    <s v="theater/spaces"/>
    <n v="4.0000000000000002E-4"/>
    <s v="10 USD"/>
    <x v="1"/>
    <s v="spaces"/>
    <x v="3104"/>
    <x v="3110"/>
  </r>
  <r>
    <n v="3111"/>
    <s v="All Puppet Players Need a Home"/>
    <s v="Help All Puppet Players perform it's 2015 season in a beautiful 200 seat theater for an entire year."/>
    <n v="20000"/>
    <n v="5328"/>
    <x v="2"/>
    <s v="US"/>
    <s v="USD"/>
    <n v="1412432220"/>
    <n v="1409753820"/>
    <b v="0"/>
    <n v="76"/>
    <b v="0"/>
    <s v="theater/spaces"/>
    <n v="0.26640000000000003"/>
    <s v="70 USD"/>
    <x v="1"/>
    <s v="spaces"/>
    <x v="3105"/>
    <x v="3111"/>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s v="58 USD"/>
    <x v="1"/>
    <s v="spaces"/>
    <x v="3106"/>
    <x v="3112"/>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s v="125 USD"/>
    <x v="1"/>
    <s v="spaces"/>
    <x v="3107"/>
    <x v="3113"/>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s v="0 USD"/>
    <x v="1"/>
    <s v="spaces"/>
    <x v="3108"/>
    <x v="3114"/>
  </r>
  <r>
    <n v="3115"/>
    <s v="spoken word pop-up:"/>
    <s v="We are creating a mobile community devoted to the spreading and sharing of spoken word and other kinds of storytelling."/>
    <n v="10000"/>
    <n v="300"/>
    <x v="2"/>
    <s v="SE"/>
    <s v="SEK"/>
    <n v="1465123427"/>
    <n v="1462531427"/>
    <b v="0"/>
    <n v="1"/>
    <b v="0"/>
    <s v="theater/spaces"/>
    <n v="0.03"/>
    <s v="300 SEK"/>
    <x v="1"/>
    <s v="spaces"/>
    <x v="3109"/>
    <x v="3115"/>
  </r>
  <r>
    <n v="3116"/>
    <s v="CoreCon Asylum"/>
    <s v="Creating a consuite for CoreCon. A focus on the insanity of asylums and early medical practices from history."/>
    <n v="750"/>
    <n v="430"/>
    <x v="2"/>
    <s v="US"/>
    <s v="USD"/>
    <n v="1427890925"/>
    <n v="1426681325"/>
    <b v="0"/>
    <n v="10"/>
    <b v="0"/>
    <s v="theater/spaces"/>
    <n v="0.57333333333333336"/>
    <s v="43 USD"/>
    <x v="1"/>
    <s v="spaces"/>
    <x v="3110"/>
    <x v="3116"/>
  </r>
  <r>
    <n v="3117"/>
    <s v="Cowes and The Sea"/>
    <s v="Performing Arts workshops, for young people aged 5 -16, exploring how the sea has shaped Cowes as a settlement."/>
    <n v="1000"/>
    <n v="1"/>
    <x v="2"/>
    <s v="GB"/>
    <s v="GBP"/>
    <n v="1464354720"/>
    <n v="1463648360"/>
    <b v="0"/>
    <n v="1"/>
    <b v="0"/>
    <s v="theater/spaces"/>
    <n v="1E-3"/>
    <s v="1 GBP"/>
    <x v="1"/>
    <s v="spaces"/>
    <x v="3111"/>
    <x v="3117"/>
  </r>
  <r>
    <n v="3118"/>
    <s v="Garden Eden, theatre, meeting, culture, music, art"/>
    <s v="a magical place for all kind of people, like a fairytaile in all colours"/>
    <n v="500000"/>
    <n v="1550"/>
    <x v="2"/>
    <s v="SE"/>
    <s v="SEK"/>
    <n v="1467473723"/>
    <n v="1465832123"/>
    <b v="0"/>
    <n v="2"/>
    <b v="0"/>
    <s v="theater/spaces"/>
    <n v="3.0999999999999999E-3"/>
    <s v="775 SEK"/>
    <x v="1"/>
    <s v="spaces"/>
    <x v="3112"/>
    <x v="3118"/>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s v="5 USD"/>
    <x v="1"/>
    <s v="spaces"/>
    <x v="3113"/>
    <x v="3119"/>
  </r>
  <r>
    <n v="3120"/>
    <s v="Subtropisch zwemparadijs Tropicana"/>
    <s v="Wij willen Tropicana het subtropisch zwemparadijs van Rotterdam op een nieuwe locatie gaan bouwen."/>
    <n v="1300000"/>
    <n v="128"/>
    <x v="2"/>
    <s v="NL"/>
    <s v="EUR"/>
    <n v="1462484196"/>
    <n v="1457303796"/>
    <b v="0"/>
    <n v="10"/>
    <b v="0"/>
    <s v="theater/spaces"/>
    <n v="9.8461538461538464E-5"/>
    <s v="13 EUR"/>
    <x v="1"/>
    <s v="spaces"/>
    <x v="3114"/>
    <x v="3120"/>
  </r>
  <r>
    <n v="3121"/>
    <s v="Ant Farm Theatre Project (Canceled)"/>
    <s v="I going to build a theatre for a local ant farm so that Ants can put on their theatre productions."/>
    <n v="1500"/>
    <n v="10"/>
    <x v="1"/>
    <s v="CA"/>
    <s v="CAD"/>
    <n v="1411748335"/>
    <n v="1406564335"/>
    <b v="0"/>
    <n v="1"/>
    <b v="0"/>
    <s v="theater/spaces"/>
    <n v="6.6666666666666671E-3"/>
    <s v="10 CAD"/>
    <x v="1"/>
    <s v="spaces"/>
    <x v="3115"/>
    <x v="3121"/>
  </r>
  <r>
    <n v="3122"/>
    <s v="be back soon (Canceled)"/>
    <s v="cancelled until further notice"/>
    <n v="199"/>
    <n v="116"/>
    <x v="1"/>
    <s v="US"/>
    <s v="USD"/>
    <n v="1478733732"/>
    <n v="1478298132"/>
    <b v="0"/>
    <n v="2"/>
    <b v="0"/>
    <s v="theater/spaces"/>
    <n v="0.58291457286432158"/>
    <s v="58 USD"/>
    <x v="1"/>
    <s v="spaces"/>
    <x v="3116"/>
    <x v="312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s v="245 USD"/>
    <x v="1"/>
    <s v="spaces"/>
    <x v="3117"/>
    <x v="3123"/>
  </r>
  <r>
    <n v="3124"/>
    <s v="Theater &amp; Arts &amp; Day Care (Canceled)"/>
    <s v="A place where kids/ teens' dreams come true, and one finds there home without sparkly red shoes!"/>
    <n v="800000"/>
    <n v="26"/>
    <x v="1"/>
    <s v="US"/>
    <s v="USD"/>
    <n v="1422902601"/>
    <n v="1417718601"/>
    <b v="0"/>
    <n v="4"/>
    <b v="0"/>
    <s v="theater/spaces"/>
    <n v="3.2499999999999997E-5"/>
    <s v="7 USD"/>
    <x v="1"/>
    <s v="spaces"/>
    <x v="3118"/>
    <x v="3124"/>
  </r>
  <r>
    <n v="3125"/>
    <s v="N/A (Canceled)"/>
    <s v="N/A"/>
    <n v="1500000"/>
    <n v="0"/>
    <x v="1"/>
    <s v="US"/>
    <s v="USD"/>
    <n v="1452142672"/>
    <n v="1449550672"/>
    <b v="0"/>
    <n v="0"/>
    <b v="0"/>
    <s v="theater/spaces"/>
    <n v="0"/>
    <s v="0 USD"/>
    <x v="1"/>
    <s v="spaces"/>
    <x v="3119"/>
    <x v="3125"/>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s v="61 USD"/>
    <x v="1"/>
    <s v="spaces"/>
    <x v="3120"/>
    <x v="3126"/>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s v="0 USD"/>
    <x v="1"/>
    <s v="spaces"/>
    <x v="3121"/>
    <x v="3127"/>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s v="139 USD"/>
    <x v="1"/>
    <s v="plays"/>
    <x v="3122"/>
    <x v="3128"/>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s v="10 USD"/>
    <x v="1"/>
    <s v="plays"/>
    <x v="3123"/>
    <x v="3129"/>
  </r>
  <r>
    <n v="3130"/>
    <s v="MEDEA | A New Vision"/>
    <s v="A shockingly relevant modern take on a 2,000-year-old tragedy that confronts current gender politics."/>
    <n v="10000"/>
    <n v="375"/>
    <x v="3"/>
    <s v="US"/>
    <s v="USD"/>
    <n v="1492145940"/>
    <n v="1489504916"/>
    <b v="0"/>
    <n v="4"/>
    <b v="0"/>
    <s v="theater/plays"/>
    <n v="3.7499999999999999E-2"/>
    <s v="94 USD"/>
    <x v="1"/>
    <s v="plays"/>
    <x v="3124"/>
    <x v="3130"/>
  </r>
  <r>
    <n v="3131"/>
    <s v="SNAKE EYES"/>
    <s v="A Staged Reading of &quot;Snake Eyes,&quot; a new play by Alex Rafala"/>
    <n v="4100"/>
    <n v="645"/>
    <x v="3"/>
    <s v="US"/>
    <s v="USD"/>
    <n v="1491656045"/>
    <n v="1489067645"/>
    <b v="0"/>
    <n v="12"/>
    <b v="0"/>
    <s v="theater/plays"/>
    <n v="0.15731707317073171"/>
    <s v="54 USD"/>
    <x v="1"/>
    <s v="plays"/>
    <x v="3125"/>
    <x v="3131"/>
  </r>
  <r>
    <n v="3132"/>
    <s v="A Bite of a Snake Play"/>
    <s v="Smells Like Money, Drips Like Honey, Taste Like Mocha, Better Run AWAY"/>
    <n v="30000"/>
    <n v="10"/>
    <x v="3"/>
    <s v="US"/>
    <s v="USD"/>
    <n v="1492759460"/>
    <n v="1487579060"/>
    <b v="0"/>
    <n v="1"/>
    <b v="0"/>
    <s v="theater/plays"/>
    <n v="3.3333333333333332E-4"/>
    <s v="10 USD"/>
    <x v="1"/>
    <s v="plays"/>
    <x v="3126"/>
    <x v="3132"/>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s v="34 GBP"/>
    <x v="1"/>
    <s v="plays"/>
    <x v="3127"/>
    <x v="3133"/>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s v="19 GBP"/>
    <x v="1"/>
    <s v="plays"/>
    <x v="3128"/>
    <x v="3134"/>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s v="23 USD"/>
    <x v="1"/>
    <s v="plays"/>
    <x v="3129"/>
    <x v="3135"/>
  </r>
  <r>
    <n v="3136"/>
    <s v="Heroines"/>
    <s v="Help emberfly theatre put on their first production Heroines and pay our actors and creative team! Follow us @emberflytheatre"/>
    <n v="500"/>
    <n v="639"/>
    <x v="3"/>
    <s v="GB"/>
    <s v="GBP"/>
    <n v="1491001140"/>
    <n v="1487847954"/>
    <b v="0"/>
    <n v="22"/>
    <b v="0"/>
    <s v="theater/plays"/>
    <n v="1.278"/>
    <s v="29 GBP"/>
    <x v="1"/>
    <s v="plays"/>
    <x v="3130"/>
    <x v="3136"/>
  </r>
  <r>
    <n v="3137"/>
    <s v="Richard III - Presented by REBATEnsemble/Theatre Off Jackson"/>
    <s v="Set in 1930s Chinatown, evocative of old world South Jackson Street during the Jazz era."/>
    <n v="1500"/>
    <n v="50"/>
    <x v="3"/>
    <s v="US"/>
    <s v="USD"/>
    <n v="1493838720"/>
    <n v="1489439669"/>
    <b v="0"/>
    <n v="1"/>
    <b v="0"/>
    <s v="theater/plays"/>
    <n v="3.3333333333333333E-2"/>
    <s v="50 USD"/>
    <x v="1"/>
    <s v="plays"/>
    <x v="3131"/>
    <x v="3137"/>
  </r>
  <r>
    <n v="3138"/>
    <s v="Our Country's Good"/>
    <s v="A UWE Drama Society adaptation of Timberlake Wertenbaker's play. Funding needed for costumes/props to make the show a success. Thanks."/>
    <n v="200"/>
    <n v="0"/>
    <x v="3"/>
    <s v="GB"/>
    <s v="GBP"/>
    <n v="1491233407"/>
    <n v="1489591807"/>
    <b v="0"/>
    <n v="0"/>
    <b v="0"/>
    <s v="theater/plays"/>
    <n v="0"/>
    <s v="0 GBP"/>
    <x v="1"/>
    <s v="plays"/>
    <x v="3132"/>
    <x v="3138"/>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s v="450 MXN"/>
    <x v="1"/>
    <s v="plays"/>
    <x v="3133"/>
    <x v="3139"/>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s v="24 EUR"/>
    <x v="1"/>
    <s v="plays"/>
    <x v="3134"/>
    <x v="3140"/>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s v="32 EUR"/>
    <x v="1"/>
    <s v="plays"/>
    <x v="3135"/>
    <x v="3141"/>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s v="15 GBP"/>
    <x v="1"/>
    <s v="plays"/>
    <x v="3136"/>
    <x v="3142"/>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s v="0 GBP"/>
    <x v="1"/>
    <s v="plays"/>
    <x v="3137"/>
    <x v="3143"/>
  </r>
  <r>
    <n v="3144"/>
    <s v="Benghazi Bergen-Belsen"/>
    <s v="Two women, one love, one must die: a multicultural cast in a play about the denied holocaust of Libyan Jews. Premieres in March in NYC"/>
    <n v="10000"/>
    <n v="7540"/>
    <x v="3"/>
    <s v="US"/>
    <s v="USD"/>
    <n v="1489903200"/>
    <n v="1488459307"/>
    <b v="0"/>
    <n v="30"/>
    <b v="0"/>
    <s v="theater/plays"/>
    <n v="0.754"/>
    <s v="251 USD"/>
    <x v="1"/>
    <s v="plays"/>
    <x v="3138"/>
    <x v="3144"/>
  </r>
  <r>
    <n v="3145"/>
    <s v="Arlington's 1st Dinner Theatre"/>
    <s v="Dominion Theatre Company is the first community dinner theatre  to be established in Arlington TX."/>
    <n v="25000"/>
    <n v="0"/>
    <x v="3"/>
    <s v="US"/>
    <s v="USD"/>
    <n v="1490659134"/>
    <n v="1485478734"/>
    <b v="0"/>
    <n v="0"/>
    <b v="0"/>
    <s v="theater/plays"/>
    <n v="0"/>
    <s v="0 USD"/>
    <x v="1"/>
    <s v="plays"/>
    <x v="3139"/>
    <x v="3145"/>
  </r>
  <r>
    <n v="3146"/>
    <s v="SoÃ±Ã© una ciudad amurallada"/>
    <s v="Somos... Podemos... Amamos... Nuestra muralla, nuestra utopÃ­a. Que el amor sea el lÃ­mite"/>
    <n v="50000"/>
    <n v="5250"/>
    <x v="3"/>
    <s v="MX"/>
    <s v="MXN"/>
    <n v="1492356166"/>
    <n v="1488471766"/>
    <b v="0"/>
    <n v="12"/>
    <b v="0"/>
    <s v="theater/plays"/>
    <n v="0.105"/>
    <s v="438 MXN"/>
    <x v="1"/>
    <s v="plays"/>
    <x v="3140"/>
    <x v="31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s v="110 USD"/>
    <x v="1"/>
    <s v="plays"/>
    <x v="3141"/>
    <x v="3147"/>
  </r>
  <r>
    <n v="3148"/>
    <s v="The Aurora Project: A Sci-Fi Epic by Bella Poynton"/>
    <s v="Help fund The Aurora Project, an immersive science fiction epic."/>
    <n v="1800"/>
    <n v="2361"/>
    <x v="0"/>
    <s v="US"/>
    <s v="USD"/>
    <n v="1412136000"/>
    <n v="1410278284"/>
    <b v="1"/>
    <n v="57"/>
    <b v="1"/>
    <s v="theater/plays"/>
    <n v="1.3116666666666668"/>
    <s v="41 USD"/>
    <x v="1"/>
    <s v="plays"/>
    <x v="3142"/>
    <x v="3148"/>
  </r>
  <r>
    <n v="3149"/>
    <s v="Kafka on the Shore"/>
    <s v="A student led production at Northwestern U. of an adaptation by Frank Galati of the classic book Kafka on the Shore by Haruki Murakmi."/>
    <n v="1250"/>
    <n v="1300"/>
    <x v="0"/>
    <s v="US"/>
    <s v="USD"/>
    <n v="1354845600"/>
    <n v="1352766300"/>
    <b v="1"/>
    <n v="25"/>
    <b v="1"/>
    <s v="theater/plays"/>
    <n v="1.04"/>
    <s v="52 USD"/>
    <x v="1"/>
    <s v="plays"/>
    <x v="3143"/>
    <x v="3149"/>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s v="34 USD"/>
    <x v="1"/>
    <s v="plays"/>
    <x v="3144"/>
    <x v="3150"/>
  </r>
  <r>
    <n v="3151"/>
    <s v="&quot;The Holiday Bug&quot; 2014 Puppet Show"/>
    <s v="A Multi-Media Puppet Show, with large cable control puppets to tell a hilarious story for all ages."/>
    <n v="3500"/>
    <n v="3514"/>
    <x v="0"/>
    <s v="US"/>
    <s v="USD"/>
    <n v="1410379774"/>
    <n v="1407787774"/>
    <b v="1"/>
    <n v="34"/>
    <b v="1"/>
    <s v="theater/plays"/>
    <n v="1.004"/>
    <s v="103 USD"/>
    <x v="1"/>
    <s v="plays"/>
    <x v="3145"/>
    <x v="3151"/>
  </r>
  <r>
    <n v="3152"/>
    <s v="'Gilead', an original theatre piece"/>
    <s v="'Gilead' is an original theatre piece inspired by Margaret Atwood's 'The Handmaid's Tale'. (Brighton Fringe 2014)"/>
    <n v="2200"/>
    <n v="2331"/>
    <x v="0"/>
    <s v="GB"/>
    <s v="GBP"/>
    <n v="1383425367"/>
    <n v="1380833367"/>
    <b v="1"/>
    <n v="67"/>
    <b v="1"/>
    <s v="theater/plays"/>
    <n v="1.0595454545454546"/>
    <s v="35 GBP"/>
    <x v="1"/>
    <s v="plays"/>
    <x v="3146"/>
    <x v="3152"/>
  </r>
  <r>
    <n v="3153"/>
    <s v="Terminator the Second"/>
    <s v="A stage production of Terminator 2: Judgment Day, composed entirely of the words of William Shakespeare"/>
    <n v="3000"/>
    <n v="10067.5"/>
    <x v="0"/>
    <s v="US"/>
    <s v="USD"/>
    <n v="1304225940"/>
    <n v="1301542937"/>
    <b v="1"/>
    <n v="241"/>
    <b v="1"/>
    <s v="theater/plays"/>
    <n v="3.3558333333333334"/>
    <s v="42 USD"/>
    <x v="1"/>
    <s v="plays"/>
    <x v="3147"/>
    <x v="3153"/>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s v="64 USD"/>
    <x v="1"/>
    <s v="plays"/>
    <x v="3148"/>
    <x v="3154"/>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s v="31 GBP"/>
    <x v="1"/>
    <s v="plays"/>
    <x v="3149"/>
    <x v="315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s v="63 USD"/>
    <x v="1"/>
    <s v="plays"/>
    <x v="3150"/>
    <x v="3156"/>
  </r>
  <r>
    <n v="3157"/>
    <s v="Summer FourPlay"/>
    <s v="Four Directors.  Four One Acts.  Four Genres.  For You."/>
    <n v="4000"/>
    <n v="4040"/>
    <x v="0"/>
    <s v="US"/>
    <s v="USD"/>
    <n v="1405746000"/>
    <n v="1404932105"/>
    <b v="1"/>
    <n v="41"/>
    <b v="1"/>
    <s v="theater/plays"/>
    <n v="1.01"/>
    <s v="99 USD"/>
    <x v="1"/>
    <s v="plays"/>
    <x v="3151"/>
    <x v="3157"/>
  </r>
  <r>
    <n v="3158"/>
    <s v="Nursery Crimes"/>
    <s v="A 40s crime-noir play using nursery rhyme characters."/>
    <n v="5000"/>
    <n v="5700"/>
    <x v="0"/>
    <s v="US"/>
    <s v="USD"/>
    <n v="1374523752"/>
    <n v="1371931752"/>
    <b v="1"/>
    <n v="69"/>
    <b v="1"/>
    <s v="theater/plays"/>
    <n v="1.1399999999999999"/>
    <s v="83 USD"/>
    <x v="1"/>
    <s v="plays"/>
    <x v="3152"/>
    <x v="3158"/>
  </r>
  <r>
    <n v="3159"/>
    <s v="Waxwing: A New Play"/>
    <s v="WAXWING is an exciting new world premiere of mythic (perhaps even apocalyptic!) proportions."/>
    <n v="1500"/>
    <n v="2002.22"/>
    <x v="0"/>
    <s v="US"/>
    <s v="USD"/>
    <n v="1326927600"/>
    <n v="1323221761"/>
    <b v="1"/>
    <n v="52"/>
    <b v="1"/>
    <s v="theater/plays"/>
    <n v="1.3348133333333334"/>
    <s v="39 USD"/>
    <x v="1"/>
    <s v="plays"/>
    <x v="3153"/>
    <x v="3159"/>
  </r>
  <r>
    <n v="3160"/>
    <s v="We Play Chekhov"/>
    <s v="Two stories by Anton Chekhov adapted for the stage and performed back-to-back in a stunning live theatrical performance."/>
    <n v="4500"/>
    <n v="4569"/>
    <x v="0"/>
    <s v="US"/>
    <s v="USD"/>
    <n v="1407905940"/>
    <n v="1405923687"/>
    <b v="1"/>
    <n v="57"/>
    <b v="1"/>
    <s v="theater/plays"/>
    <n v="1.0153333333333334"/>
    <s v="80 USD"/>
    <x v="1"/>
    <s v="plays"/>
    <x v="3154"/>
    <x v="3160"/>
  </r>
  <r>
    <n v="3161"/>
    <s v="Faustus"/>
    <s v="Iâ€™ll Be Right Back presents a story of murder and corruption. Faustus is a modern re-imagining of Christopher Marloweâ€™s classic tale."/>
    <n v="2000"/>
    <n v="2102"/>
    <x v="0"/>
    <s v="GB"/>
    <s v="GBP"/>
    <n v="1413377522"/>
    <n v="1410785522"/>
    <b v="1"/>
    <n v="74"/>
    <b v="1"/>
    <s v="theater/plays"/>
    <n v="1.0509999999999999"/>
    <s v="28 GBP"/>
    <x v="1"/>
    <s v="plays"/>
    <x v="3155"/>
    <x v="3161"/>
  </r>
  <r>
    <n v="3162"/>
    <s v="Your Radio Adventure!"/>
    <s v="Radio show meets interactive novel, accompanied by live foley, music, and audience participation. YOU choose what happens next!"/>
    <n v="4000"/>
    <n v="5086"/>
    <x v="0"/>
    <s v="US"/>
    <s v="USD"/>
    <n v="1404698400"/>
    <n v="1402331262"/>
    <b v="1"/>
    <n v="63"/>
    <b v="1"/>
    <s v="theater/plays"/>
    <n v="1.2715000000000001"/>
    <s v="81 USD"/>
    <x v="1"/>
    <s v="plays"/>
    <x v="3156"/>
    <x v="3162"/>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s v="201 USD"/>
    <x v="1"/>
    <s v="plays"/>
    <x v="3157"/>
    <x v="316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s v="38 USD"/>
    <x v="1"/>
    <s v="plays"/>
    <x v="3158"/>
    <x v="3164"/>
  </r>
  <r>
    <n v="3165"/>
    <s v="THE MOON PLAY"/>
    <s v="THE MOON PLAY is a new play written by Carolyn Gilliam. The play follows an astronaut on the moon who has lost his reason to explore."/>
    <n v="750"/>
    <n v="1220"/>
    <x v="0"/>
    <s v="US"/>
    <s v="USD"/>
    <n v="1304395140"/>
    <n v="1302493760"/>
    <b v="1"/>
    <n v="21"/>
    <b v="1"/>
    <s v="theater/plays"/>
    <n v="1.6266666666666667"/>
    <s v="58 USD"/>
    <x v="1"/>
    <s v="plays"/>
    <x v="73"/>
    <x v="3165"/>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s v="60 USD"/>
    <x v="1"/>
    <s v="plays"/>
    <x v="3159"/>
    <x v="3166"/>
  </r>
  <r>
    <n v="3167"/>
    <s v="Destiny is Judd Nelson: a new play at FringeNYC"/>
    <s v="What is destiny? Explore it with us this August at FringeNYC."/>
    <n v="3000"/>
    <n v="3485"/>
    <x v="0"/>
    <s v="US"/>
    <s v="USD"/>
    <n v="1406952781"/>
    <n v="1405743181"/>
    <b v="1"/>
    <n v="55"/>
    <b v="1"/>
    <s v="theater/plays"/>
    <n v="1.1616666666666666"/>
    <s v="63 USD"/>
    <x v="1"/>
    <s v="plays"/>
    <x v="3160"/>
    <x v="3167"/>
  </r>
  <r>
    <n v="3168"/>
    <s v="Cosmicomics"/>
    <s v="A dazzling aerial show that brings to life the whimsical and romantic short stories of beloved fantasy author Italo Calvino."/>
    <n v="2500"/>
    <n v="3105"/>
    <x v="0"/>
    <s v="US"/>
    <s v="USD"/>
    <n v="1402696800"/>
    <n v="1399948353"/>
    <b v="1"/>
    <n v="61"/>
    <b v="1"/>
    <s v="theater/plays"/>
    <n v="1.242"/>
    <s v="51 USD"/>
    <x v="1"/>
    <s v="plays"/>
    <x v="3161"/>
    <x v="3168"/>
  </r>
  <r>
    <n v="3169"/>
    <s v="The Window"/>
    <s v="We're bringing The Window to the Cherry Lane Theater in January 2014."/>
    <n v="8000"/>
    <n v="8241"/>
    <x v="0"/>
    <s v="US"/>
    <s v="USD"/>
    <n v="1386910740"/>
    <n v="1384364561"/>
    <b v="1"/>
    <n v="82"/>
    <b v="1"/>
    <s v="theater/plays"/>
    <n v="1.030125"/>
    <s v="101 USD"/>
    <x v="1"/>
    <s v="plays"/>
    <x v="3162"/>
    <x v="3169"/>
  </r>
  <r>
    <n v="3170"/>
    <s v="Ain't She Brave FringeNYC 2014 Project"/>
    <s v="An emotionally-charged journey through the history of black women in America told in reverse."/>
    <n v="2000"/>
    <n v="2245"/>
    <x v="0"/>
    <s v="US"/>
    <s v="USD"/>
    <n v="1404273600"/>
    <n v="1401414944"/>
    <b v="1"/>
    <n v="71"/>
    <b v="1"/>
    <s v="theater/plays"/>
    <n v="1.1225000000000001"/>
    <s v="32 USD"/>
    <x v="1"/>
    <s v="plays"/>
    <x v="3163"/>
    <x v="317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s v="65 GBP"/>
    <x v="1"/>
    <s v="plays"/>
    <x v="3164"/>
    <x v="3171"/>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s v="79 USD"/>
    <x v="1"/>
    <s v="plays"/>
    <x v="3165"/>
    <x v="3172"/>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s v="139 USD"/>
    <x v="1"/>
    <s v="plays"/>
    <x v="3166"/>
    <x v="3173"/>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s v="132 USD"/>
    <x v="1"/>
    <s v="plays"/>
    <x v="3167"/>
    <x v="3174"/>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s v="91 USD"/>
    <x v="1"/>
    <s v="plays"/>
    <x v="3168"/>
    <x v="3175"/>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s v="40 USD"/>
    <x v="1"/>
    <s v="plays"/>
    <x v="3169"/>
    <x v="317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s v="58 USD"/>
    <x v="1"/>
    <s v="plays"/>
    <x v="3170"/>
    <x v="3177"/>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s v="33 GBP"/>
    <x v="1"/>
    <s v="plays"/>
    <x v="3171"/>
    <x v="3178"/>
  </r>
  <r>
    <n v="3179"/>
    <s v="I Do Wonder"/>
    <s v="A Sci-fi play in several vignettes that will narrate an alternate history in the mid-20th century."/>
    <n v="4200"/>
    <n v="4794.82"/>
    <x v="0"/>
    <s v="US"/>
    <s v="USD"/>
    <n v="1367859071"/>
    <n v="1365699071"/>
    <b v="1"/>
    <n v="62"/>
    <b v="1"/>
    <s v="theater/plays"/>
    <n v="1.1416238095238094"/>
    <s v="77 USD"/>
    <x v="1"/>
    <s v="plays"/>
    <x v="3172"/>
    <x v="3179"/>
  </r>
  <r>
    <n v="3180"/>
    <s v="Glass Mountain: An Original Fairytale"/>
    <s v="A new tale of witches, fairies, cat-hunters and and bone-boilers from London theatre company Broken Glass."/>
    <n v="1200"/>
    <n v="1437"/>
    <x v="0"/>
    <s v="GB"/>
    <s v="GBP"/>
    <n v="1403258049"/>
    <n v="1400666049"/>
    <b v="1"/>
    <n v="45"/>
    <b v="1"/>
    <s v="theater/plays"/>
    <n v="1.1975"/>
    <s v="32 GBP"/>
    <x v="1"/>
    <s v="plays"/>
    <x v="3173"/>
    <x v="3180"/>
  </r>
  <r>
    <n v="3181"/>
    <s v="ENDURING SONG"/>
    <s v="ENDURING SONG by award-winning Bear Trap Theatre, is a sweeping historical epic about love, loss and family set in the First Crusade."/>
    <n v="500"/>
    <n v="545"/>
    <x v="0"/>
    <s v="GB"/>
    <s v="GBP"/>
    <n v="1402848000"/>
    <n v="1400570787"/>
    <b v="1"/>
    <n v="15"/>
    <b v="1"/>
    <s v="theater/plays"/>
    <n v="1.0900000000000001"/>
    <s v="36 GBP"/>
    <x v="1"/>
    <s v="plays"/>
    <x v="3174"/>
    <x v="3181"/>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s v="47 USD"/>
    <x v="1"/>
    <s v="plays"/>
    <x v="3175"/>
    <x v="3182"/>
  </r>
  <r>
    <n v="3183"/>
    <s v="The Seagull on The River"/>
    <s v="Anton Chekhov's The Seagull. An outdoor Amphitheater in Manhattan. Trees. A River. Daybreak."/>
    <n v="2500"/>
    <n v="2725"/>
    <x v="0"/>
    <s v="US"/>
    <s v="USD"/>
    <n v="1377284669"/>
    <n v="1375729469"/>
    <b v="1"/>
    <n v="68"/>
    <b v="1"/>
    <s v="theater/plays"/>
    <n v="1.0900000000000001"/>
    <s v="40 USD"/>
    <x v="1"/>
    <s v="plays"/>
    <x v="3176"/>
    <x v="3183"/>
  </r>
  <r>
    <n v="3184"/>
    <s v="Equus at Frenetic Theatre"/>
    <s v="Equus is the story of a psychiatrist treating a teenaged boy who blinds six horses with a metal spike."/>
    <n v="4300"/>
    <n v="4610"/>
    <x v="0"/>
    <s v="US"/>
    <s v="USD"/>
    <n v="1404258631"/>
    <n v="1401666631"/>
    <b v="1"/>
    <n v="46"/>
    <b v="1"/>
    <s v="theater/plays"/>
    <n v="1.0720930232558139"/>
    <s v="100 USD"/>
    <x v="1"/>
    <s v="plays"/>
    <x v="3177"/>
    <x v="3184"/>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s v="42 GBP"/>
    <x v="1"/>
    <s v="plays"/>
    <x v="3178"/>
    <x v="3185"/>
  </r>
  <r>
    <n v="3186"/>
    <s v="Honest"/>
    <s v="Honest is an exciting and dark new play by Bristol based writer Alice Nicholas, touring the South of England and London this October."/>
    <n v="3200"/>
    <n v="3270"/>
    <x v="0"/>
    <s v="GB"/>
    <s v="GBP"/>
    <n v="1410901200"/>
    <n v="1408313438"/>
    <b v="1"/>
    <n v="70"/>
    <b v="1"/>
    <s v="theater/plays"/>
    <n v="1.0218750000000001"/>
    <s v="47 GBP"/>
    <x v="1"/>
    <s v="plays"/>
    <x v="3179"/>
    <x v="318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s v="71 USD"/>
    <x v="1"/>
    <s v="plays"/>
    <x v="3180"/>
    <x v="3187"/>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s v="14 GBP"/>
    <x v="1"/>
    <s v="musical"/>
    <x v="3181"/>
    <x v="3188"/>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s v="357 SEK"/>
    <x v="1"/>
    <s v="musical"/>
    <x v="3182"/>
    <x v="3189"/>
  </r>
  <r>
    <n v="3190"/>
    <s v="Call It A Day Productions - THE LIFE"/>
    <s v="Call It A Day Productions is putting on their first full production in December and every little bit helps!"/>
    <n v="4000"/>
    <n v="0"/>
    <x v="2"/>
    <s v="CA"/>
    <s v="CAD"/>
    <n v="1481258275"/>
    <n v="1478662675"/>
    <b v="0"/>
    <n v="0"/>
    <b v="0"/>
    <s v="theater/musical"/>
    <n v="0"/>
    <s v="0 CAD"/>
    <x v="1"/>
    <s v="musical"/>
    <x v="3183"/>
    <x v="3190"/>
  </r>
  <r>
    <n v="3191"/>
    <s v="Decree 770: Europa"/>
    <s v="A brand new musical about the ban of contraception and abortion in Romania and the revolution that ended it all in 1989."/>
    <n v="3750"/>
    <n v="151"/>
    <x v="2"/>
    <s v="US"/>
    <s v="USD"/>
    <n v="1471370869"/>
    <n v="1466186869"/>
    <b v="0"/>
    <n v="4"/>
    <b v="0"/>
    <s v="theater/musical"/>
    <n v="4.0266666666666666E-2"/>
    <s v="38 USD"/>
    <x v="1"/>
    <s v="musical"/>
    <x v="3184"/>
    <x v="3191"/>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s v="13 GBP"/>
    <x v="1"/>
    <s v="musical"/>
    <x v="3185"/>
    <x v="3192"/>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s v="24 GBP"/>
    <x v="1"/>
    <s v="musical"/>
    <x v="3186"/>
    <x v="3193"/>
  </r>
  <r>
    <n v="3194"/>
    <s v="P.A.C.K (Performing Arts Camp for Kids)"/>
    <s v="P.A.C.K (Performing Arts Camp for Kids) Musical Theater, Instrumental Music, Vocal Music, Dance, Visual Arts, and Physical Education!"/>
    <n v="11000"/>
    <n v="0"/>
    <x v="2"/>
    <s v="US"/>
    <s v="USD"/>
    <n v="1437960598"/>
    <n v="1435368598"/>
    <b v="0"/>
    <n v="0"/>
    <b v="0"/>
    <s v="theater/musical"/>
    <n v="0"/>
    <s v="0 USD"/>
    <x v="1"/>
    <s v="musical"/>
    <x v="3187"/>
    <x v="3194"/>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s v="53 USD"/>
    <x v="1"/>
    <s v="musical"/>
    <x v="3188"/>
    <x v="3195"/>
  </r>
  <r>
    <n v="3196"/>
    <s v="Our Modern Lives"/>
    <s v="Help five college students as they journey to bring their groundbreaking new musical &quot;Our Modern Lives&quot; to Broadway!"/>
    <n v="3000000"/>
    <n v="1800"/>
    <x v="2"/>
    <s v="US"/>
    <s v="USD"/>
    <n v="1438437600"/>
    <n v="1433254875"/>
    <b v="0"/>
    <n v="6"/>
    <b v="0"/>
    <s v="theater/musical"/>
    <n v="5.9999999999999995E-4"/>
    <s v="300 USD"/>
    <x v="1"/>
    <s v="musical"/>
    <x v="3189"/>
    <x v="3196"/>
  </r>
  <r>
    <n v="3197"/>
    <s v="Mirror, mirror on the wall"/>
    <s v="This years most important stage project for young artists in our region. www.ungespor.no"/>
    <n v="10000"/>
    <n v="1145"/>
    <x v="2"/>
    <s v="NO"/>
    <s v="NOK"/>
    <n v="1423050618"/>
    <n v="1420458618"/>
    <b v="0"/>
    <n v="4"/>
    <b v="0"/>
    <s v="theater/musical"/>
    <n v="0.1145"/>
    <s v="286 NOK"/>
    <x v="1"/>
    <s v="musical"/>
    <x v="3190"/>
    <x v="3197"/>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s v="37 DKK"/>
    <x v="1"/>
    <s v="musical"/>
    <x v="3191"/>
    <x v="3198"/>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s v="49 USD"/>
    <x v="1"/>
    <s v="musical"/>
    <x v="3192"/>
    <x v="3199"/>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s v="1 USD"/>
    <x v="1"/>
    <s v="musical"/>
    <x v="3193"/>
    <x v="32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s v="13 GBP"/>
    <x v="1"/>
    <s v="musical"/>
    <x v="3194"/>
    <x v="3201"/>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s v="109 USD"/>
    <x v="1"/>
    <s v="musical"/>
    <x v="3195"/>
    <x v="3202"/>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s v="42 USD"/>
    <x v="1"/>
    <s v="musical"/>
    <x v="3196"/>
    <x v="3203"/>
  </r>
  <r>
    <n v="3204"/>
    <s v="FaÃ§ade: The Interactive Musical"/>
    <s v="Based on the hit game, Trip and Grace's marriage is falling apart. It's up to the audience to determine the fate of their relationship."/>
    <n v="500"/>
    <n v="0"/>
    <x v="2"/>
    <s v="US"/>
    <s v="USD"/>
    <n v="1437149640"/>
    <n v="1434558479"/>
    <b v="0"/>
    <n v="0"/>
    <b v="0"/>
    <s v="theater/musical"/>
    <n v="0"/>
    <s v="0 USD"/>
    <x v="1"/>
    <s v="musical"/>
    <x v="3197"/>
    <x v="3204"/>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s v="23 GBP"/>
    <x v="1"/>
    <s v="musical"/>
    <x v="3198"/>
    <x v="3205"/>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s v="0 USD"/>
    <x v="1"/>
    <s v="musical"/>
    <x v="3199"/>
    <x v="3206"/>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s v="71 USD"/>
    <x v="1"/>
    <s v="musical"/>
    <x v="3200"/>
    <x v="32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s v="63 USD"/>
    <x v="1"/>
    <s v="plays"/>
    <x v="3201"/>
    <x v="3208"/>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s v="50 USD"/>
    <x v="1"/>
    <s v="plays"/>
    <x v="3202"/>
    <x v="3209"/>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s v="63 USD"/>
    <x v="1"/>
    <s v="plays"/>
    <x v="3203"/>
    <x v="321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s v="86 USD"/>
    <x v="1"/>
    <s v="plays"/>
    <x v="3204"/>
    <x v="3211"/>
  </r>
  <r>
    <n v="3212"/>
    <s v="Campo Maldito"/>
    <s v="Help us bring our production of Campo Maldito to New York AND San Francisco!"/>
    <n v="4000"/>
    <n v="5050"/>
    <x v="0"/>
    <s v="US"/>
    <s v="USD"/>
    <n v="1407524751"/>
    <n v="1404932751"/>
    <b v="1"/>
    <n v="94"/>
    <b v="1"/>
    <s v="theater/plays"/>
    <n v="1.2625"/>
    <s v="54 USD"/>
    <x v="1"/>
    <s v="plays"/>
    <x v="3205"/>
    <x v="3212"/>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s v="128 GBP"/>
    <x v="1"/>
    <s v="plays"/>
    <x v="3206"/>
    <x v="3213"/>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s v="107 GBP"/>
    <x v="1"/>
    <s v="plays"/>
    <x v="3207"/>
    <x v="3214"/>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s v="262 USD"/>
    <x v="1"/>
    <s v="plays"/>
    <x v="3208"/>
    <x v="3215"/>
  </r>
  <r>
    <n v="3216"/>
    <s v="BRUTE"/>
    <s v="Brute (winner of the 2015 IdeasTap Underbelly Award) is new writing based on the true story of a rather twisted, horrible schoolgirl."/>
    <n v="2000"/>
    <n v="2001"/>
    <x v="0"/>
    <s v="GB"/>
    <s v="GBP"/>
    <n v="1436625000"/>
    <n v="1433934371"/>
    <b v="1"/>
    <n v="35"/>
    <b v="1"/>
    <s v="theater/plays"/>
    <n v="1.0004999999999999"/>
    <s v="57 GBP"/>
    <x v="1"/>
    <s v="plays"/>
    <x v="3209"/>
    <x v="3216"/>
  </r>
  <r>
    <n v="3217"/>
    <s v="Wake Up Call @ IRT Theater"/>
    <s v="Wake Up Call is a comedic play about a group of hotel employees working on Christmas Eve."/>
    <n v="4500"/>
    <n v="5221"/>
    <x v="0"/>
    <s v="US"/>
    <s v="USD"/>
    <n v="1478264784"/>
    <n v="1475672784"/>
    <b v="1"/>
    <n v="104"/>
    <b v="1"/>
    <s v="theater/plays"/>
    <n v="1.1602222222222223"/>
    <s v="50 USD"/>
    <x v="1"/>
    <s v="plays"/>
    <x v="3210"/>
    <x v="3217"/>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s v="67 GBP"/>
    <x v="1"/>
    <s v="plays"/>
    <x v="3211"/>
    <x v="3218"/>
  </r>
  <r>
    <n v="3219"/>
    <s v="Eyes Closed - The First In-Dream Theater Experience"/>
    <s v="Eyes Closed is a collaborative play and docudrama about New Yorkers and their dreams."/>
    <n v="20000"/>
    <n v="20022"/>
    <x v="0"/>
    <s v="US"/>
    <s v="USD"/>
    <n v="1427063747"/>
    <n v="1424043347"/>
    <b v="1"/>
    <n v="119"/>
    <b v="1"/>
    <s v="theater/plays"/>
    <n v="1.0011000000000001"/>
    <s v="168 USD"/>
    <x v="1"/>
    <s v="plays"/>
    <x v="3212"/>
    <x v="3219"/>
  </r>
  <r>
    <n v="3220"/>
    <s v="Burners"/>
    <s v="A sci-fi thriller for the stage opening March 10 in Los Angeles."/>
    <n v="15000"/>
    <n v="15126"/>
    <x v="0"/>
    <s v="US"/>
    <s v="USD"/>
    <n v="1489352400"/>
    <n v="1486411204"/>
    <b v="1"/>
    <n v="59"/>
    <b v="1"/>
    <s v="theater/plays"/>
    <n v="1.0084"/>
    <s v="256 USD"/>
    <x v="1"/>
    <s v="plays"/>
    <x v="3213"/>
    <x v="322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s v="37 GBP"/>
    <x v="1"/>
    <s v="plays"/>
    <x v="3214"/>
    <x v="3221"/>
  </r>
  <r>
    <n v="3222"/>
    <s v="Shakespeare in ASL - and FREE for everyone"/>
    <s v="Shakespeare's classic re-imagined as a spoken and signed production for deaf and hearing audiences"/>
    <n v="2500"/>
    <n v="3120"/>
    <x v="0"/>
    <s v="US"/>
    <s v="USD"/>
    <n v="1445722140"/>
    <n v="1443016697"/>
    <b v="1"/>
    <n v="84"/>
    <b v="1"/>
    <s v="theater/plays"/>
    <n v="1.248"/>
    <s v="37 USD"/>
    <x v="1"/>
    <s v="plays"/>
    <x v="3215"/>
    <x v="3222"/>
  </r>
  <r>
    <n v="3223"/>
    <s v="Good People by David Lindsay-Abaire at Waterfront Playhouse"/>
    <s v="Bringing David Lindsay-Abaire's award-winning story of our times to the East Bay."/>
    <n v="3100"/>
    <n v="3395"/>
    <x v="0"/>
    <s v="US"/>
    <s v="USD"/>
    <n v="1440100976"/>
    <n v="1437508976"/>
    <b v="1"/>
    <n v="74"/>
    <b v="1"/>
    <s v="theater/plays"/>
    <n v="1.0951612903225807"/>
    <s v="46 USD"/>
    <x v="1"/>
    <s v="plays"/>
    <x v="3216"/>
    <x v="3223"/>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s v="142 USD"/>
    <x v="1"/>
    <s v="plays"/>
    <x v="3217"/>
    <x v="322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s v="52 USD"/>
    <x v="1"/>
    <s v="plays"/>
    <x v="3218"/>
    <x v="322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s v="60 GBP"/>
    <x v="1"/>
    <s v="plays"/>
    <x v="3219"/>
    <x v="3226"/>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s v="50 GBP"/>
    <x v="1"/>
    <s v="plays"/>
    <x v="3220"/>
    <x v="3227"/>
  </r>
  <r>
    <n v="3228"/>
    <s v="Hear Me Roar: A Season of Powerful Women"/>
    <s v="A Season of Powerful Women. A Season of Defiance."/>
    <n v="7000"/>
    <n v="7164"/>
    <x v="0"/>
    <s v="US"/>
    <s v="USD"/>
    <n v="1450328340"/>
    <n v="1447606884"/>
    <b v="1"/>
    <n v="37"/>
    <b v="1"/>
    <s v="theater/plays"/>
    <n v="1.0234285714285714"/>
    <s v="194 USD"/>
    <x v="1"/>
    <s v="plays"/>
    <x v="3221"/>
    <x v="3228"/>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s v="107 USD"/>
    <x v="1"/>
    <s v="plays"/>
    <x v="3222"/>
    <x v="322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s v="77 USD"/>
    <x v="1"/>
    <s v="plays"/>
    <x v="341"/>
    <x v="323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s v="58 USD"/>
    <x v="1"/>
    <s v="plays"/>
    <x v="3223"/>
    <x v="3231"/>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s v="50 USD"/>
    <x v="1"/>
    <s v="plays"/>
    <x v="3224"/>
    <x v="3232"/>
  </r>
  <r>
    <n v="3233"/>
    <s v="64 Squares"/>
    <s v="64 Squares is an autobiographical one-man exploration of the internal chess game played to reconcile relationships."/>
    <n v="5000"/>
    <n v="5940"/>
    <x v="0"/>
    <s v="US"/>
    <s v="USD"/>
    <n v="1488482355"/>
    <n v="1485890355"/>
    <b v="0"/>
    <n v="61"/>
    <b v="1"/>
    <s v="theater/plays"/>
    <n v="1.1879999999999999"/>
    <s v="97 USD"/>
    <x v="1"/>
    <s v="plays"/>
    <x v="3225"/>
    <x v="3233"/>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s v="35 GBP"/>
    <x v="1"/>
    <s v="plays"/>
    <x v="3226"/>
    <x v="3234"/>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s v="86 USD"/>
    <x v="1"/>
    <s v="plays"/>
    <x v="3227"/>
    <x v="3235"/>
  </r>
  <r>
    <n v="3236"/>
    <s v="Sub-Basement World Premiere"/>
    <s v="A dark comedy exploring the importance of art, homelessness, and finding your own path.  World Premiere 3/27/17 at IRT Theater in NYC."/>
    <n v="20000"/>
    <n v="20120"/>
    <x v="0"/>
    <s v="US"/>
    <s v="USD"/>
    <n v="1482962433"/>
    <n v="1480370433"/>
    <b v="0"/>
    <n v="110"/>
    <b v="1"/>
    <s v="theater/plays"/>
    <n v="1.006"/>
    <s v="183 USD"/>
    <x v="1"/>
    <s v="plays"/>
    <x v="3228"/>
    <x v="3236"/>
  </r>
  <r>
    <n v="3237"/>
    <s v="Celebrating 20 years of The 24 Hour Plays around the world!"/>
    <s v="An annual campaign supporting our intensive for artists 25 and under."/>
    <n v="35000"/>
    <n v="35275.64"/>
    <x v="0"/>
    <s v="US"/>
    <s v="USD"/>
    <n v="1443499140"/>
    <n v="1441452184"/>
    <b v="1"/>
    <n v="269"/>
    <b v="1"/>
    <s v="theater/plays"/>
    <n v="1.0078754285714286"/>
    <s v="131 USD"/>
    <x v="1"/>
    <s v="plays"/>
    <x v="3229"/>
    <x v="3237"/>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s v="40 GBP"/>
    <x v="1"/>
    <s v="plays"/>
    <x v="3230"/>
    <x v="323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s v="60 GBP"/>
    <x v="1"/>
    <s v="plays"/>
    <x v="3231"/>
    <x v="323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s v="89 GBP"/>
    <x v="1"/>
    <s v="plays"/>
    <x v="3232"/>
    <x v="324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s v="59 USD"/>
    <x v="1"/>
    <s v="plays"/>
    <x v="3233"/>
    <x v="3241"/>
  </r>
  <r>
    <n v="3242"/>
    <s v="First Day Off in a Long Time by Brian Finkelstein"/>
    <s v="First Day Off in a Long Time is a comedy show...            _x000a_About suicide."/>
    <n v="10000"/>
    <n v="12730.42"/>
    <x v="0"/>
    <s v="US"/>
    <s v="USD"/>
    <n v="1411150092"/>
    <n v="1408558092"/>
    <b v="1"/>
    <n v="183"/>
    <b v="1"/>
    <s v="theater/plays"/>
    <n v="1.273042"/>
    <s v="70 USD"/>
    <x v="1"/>
    <s v="plays"/>
    <x v="3234"/>
    <x v="3242"/>
  </r>
  <r>
    <n v="3243"/>
    <s v="THE INCREDIBLE FOX SISTERS"/>
    <s v="Live Source's world premiere of a new play by Jaclyn Backhaus, premiering at the New Ohio Theatre October 30th-November 8th."/>
    <n v="8000"/>
    <n v="8227"/>
    <x v="0"/>
    <s v="US"/>
    <s v="USD"/>
    <n v="1444348800"/>
    <n v="1442283562"/>
    <b v="1"/>
    <n v="71"/>
    <b v="1"/>
    <s v="theater/plays"/>
    <n v="1.028375"/>
    <s v="116 USD"/>
    <x v="1"/>
    <s v="plays"/>
    <x v="3235"/>
    <x v="3243"/>
  </r>
  <r>
    <n v="3244"/>
    <s v="'Time Please'"/>
    <s v="'Time Please' is a black comedy set in a failing public house in a run-down part of town, where things are about to get messy."/>
    <n v="1600"/>
    <n v="1647"/>
    <x v="0"/>
    <s v="GB"/>
    <s v="GBP"/>
    <n v="1480613982"/>
    <n v="1478018382"/>
    <b v="0"/>
    <n v="69"/>
    <b v="1"/>
    <s v="theater/plays"/>
    <n v="1.0293749999999999"/>
    <s v="24 GBP"/>
    <x v="1"/>
    <s v="plays"/>
    <x v="3236"/>
    <x v="3244"/>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s v="81 USD"/>
    <x v="1"/>
    <s v="plays"/>
    <x v="3237"/>
    <x v="3245"/>
  </r>
  <r>
    <n v="3246"/>
    <s v="The Gray Man"/>
    <s v="The Gray Man isnâ€™t real. Heâ€™s a ghost story, a boogeyman, a tale mothers make up to keep their children safe."/>
    <n v="10000"/>
    <n v="11122"/>
    <x v="0"/>
    <s v="US"/>
    <s v="USD"/>
    <n v="1442030340"/>
    <n v="1439551200"/>
    <b v="1"/>
    <n v="193"/>
    <b v="1"/>
    <s v="theater/plays"/>
    <n v="1.1122000000000001"/>
    <s v="58 USD"/>
    <x v="1"/>
    <s v="plays"/>
    <x v="3238"/>
    <x v="3246"/>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s v="46 GBP"/>
    <x v="1"/>
    <s v="plays"/>
    <x v="3239"/>
    <x v="3247"/>
  </r>
  <r>
    <n v="3248"/>
    <s v="Honest Accomplice Theatre 2015-16 Season"/>
    <s v="Honest Accomplice Theatre produces theatre for social change."/>
    <n v="12000"/>
    <n v="12095"/>
    <x v="0"/>
    <s v="US"/>
    <s v="USD"/>
    <n v="1428178757"/>
    <n v="1425590357"/>
    <b v="1"/>
    <n v="200"/>
    <b v="1"/>
    <s v="theater/plays"/>
    <n v="1.0079166666666666"/>
    <s v="60 USD"/>
    <x v="1"/>
    <s v="plays"/>
    <x v="3240"/>
    <x v="3248"/>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s v="66 USD"/>
    <x v="1"/>
    <s v="plays"/>
    <x v="3241"/>
    <x v="3249"/>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s v="119 USD"/>
    <x v="1"/>
    <s v="plays"/>
    <x v="3242"/>
    <x v="3250"/>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s v="83 USD"/>
    <x v="1"/>
    <s v="plays"/>
    <x v="3243"/>
    <x v="3251"/>
  </r>
  <r>
    <n v="3252"/>
    <s v="Modern Love"/>
    <s v="How do we navigate the boundaries between friendship, sexual intimacy and obsessive desire?"/>
    <n v="2250"/>
    <n v="2876"/>
    <x v="0"/>
    <s v="GB"/>
    <s v="GBP"/>
    <n v="1473247240"/>
    <n v="1470655240"/>
    <b v="1"/>
    <n v="50"/>
    <b v="1"/>
    <s v="theater/plays"/>
    <n v="1.2782222222222221"/>
    <s v="58 GBP"/>
    <x v="1"/>
    <s v="plays"/>
    <x v="3244"/>
    <x v="3252"/>
  </r>
  <r>
    <n v="3253"/>
    <s v="EMPATHITRAX, a new play by Ana Nogueira"/>
    <s v="Can you ever truly feel what someone else is feeling?_x000a_Do you want to?"/>
    <n v="20000"/>
    <n v="20365"/>
    <x v="0"/>
    <s v="US"/>
    <s v="USD"/>
    <n v="1473306300"/>
    <n v="1471701028"/>
    <b v="1"/>
    <n v="115"/>
    <b v="1"/>
    <s v="theater/plays"/>
    <n v="1.0182500000000001"/>
    <s v="177 USD"/>
    <x v="1"/>
    <s v="plays"/>
    <x v="3245"/>
    <x v="3253"/>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s v="71 GBP"/>
    <x v="1"/>
    <s v="plays"/>
    <x v="3246"/>
    <x v="3254"/>
  </r>
  <r>
    <n v="3255"/>
    <s v="Henry V"/>
    <s v="5 Actors, 30 Characters, 90 Minutes._x000a_Let us transport you from London to the fields of Agincourt, using the power of your imagination."/>
    <n v="300"/>
    <n v="525"/>
    <x v="0"/>
    <s v="GB"/>
    <s v="GBP"/>
    <n v="1412706375"/>
    <n v="1410114375"/>
    <b v="1"/>
    <n v="18"/>
    <b v="1"/>
    <s v="theater/plays"/>
    <n v="1.75"/>
    <s v="29 GBP"/>
    <x v="1"/>
    <s v="plays"/>
    <x v="3247"/>
    <x v="325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s v="73 USD"/>
    <x v="1"/>
    <s v="plays"/>
    <x v="3248"/>
    <x v="325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s v="52 GBP"/>
    <x v="1"/>
    <s v="plays"/>
    <x v="3249"/>
    <x v="3257"/>
  </r>
  <r>
    <n v="3258"/>
    <s v="Bluebirds by Joe Brondo"/>
    <s v="A guy named Walt steals a book and plans to sell it to get his life on track... until his wife finds out."/>
    <n v="7000"/>
    <n v="7365"/>
    <x v="0"/>
    <s v="US"/>
    <s v="USD"/>
    <n v="1420751861"/>
    <n v="1418159861"/>
    <b v="1"/>
    <n v="75"/>
    <b v="1"/>
    <s v="theater/plays"/>
    <n v="1.052142857142857"/>
    <s v="98 USD"/>
    <x v="1"/>
    <s v="plays"/>
    <x v="3250"/>
    <x v="3258"/>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s v="252 USD"/>
    <x v="1"/>
    <s v="plays"/>
    <x v="3251"/>
    <x v="3259"/>
  </r>
  <r>
    <n v="3260"/>
    <s v="Keep the Art of Marionettes Alive With PUPPETWORKS!"/>
    <s v="We're looking to raise money to continue bringing Brooklyn the vanishing art form of marionette puppetry."/>
    <n v="5000"/>
    <n v="5462"/>
    <x v="0"/>
    <s v="US"/>
    <s v="USD"/>
    <n v="1448903318"/>
    <n v="1445875718"/>
    <b v="1"/>
    <n v="73"/>
    <b v="1"/>
    <s v="theater/plays"/>
    <n v="1.0924"/>
    <s v="75 USD"/>
    <x v="1"/>
    <s v="plays"/>
    <x v="3252"/>
    <x v="3260"/>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s v="68 USD"/>
    <x v="1"/>
    <s v="plays"/>
    <x v="3253"/>
    <x v="3261"/>
  </r>
  <r>
    <n v="3262"/>
    <s v="Prison Boxing: A New Play by Leah Joki"/>
    <s v="A one-woman theatrical exploration of the prison system and its inhabitants."/>
    <n v="12200"/>
    <n v="12571"/>
    <x v="0"/>
    <s v="US"/>
    <s v="USD"/>
    <n v="1419220800"/>
    <n v="1416555262"/>
    <b v="1"/>
    <n v="134"/>
    <b v="1"/>
    <s v="theater/plays"/>
    <n v="1.0304098360655738"/>
    <s v="94 USD"/>
    <x v="1"/>
    <s v="plays"/>
    <x v="3254"/>
    <x v="3262"/>
  </r>
  <r>
    <n v="3263"/>
    <s v="Titus Andronicus (with an all-female cast &amp; crew)"/>
    <s v="Shakespeare's bloodiest tragedy, performed and produced exclusively by women."/>
    <n v="2500"/>
    <n v="2804.16"/>
    <x v="0"/>
    <s v="US"/>
    <s v="USD"/>
    <n v="1446238800"/>
    <n v="1444220588"/>
    <b v="1"/>
    <n v="68"/>
    <b v="1"/>
    <s v="theater/plays"/>
    <n v="1.121664"/>
    <s v="41 USD"/>
    <x v="1"/>
    <s v="plays"/>
    <x v="3255"/>
    <x v="3263"/>
  </r>
  <r>
    <n v="3264"/>
    <s v="Kapow-i GoGo at The PIT"/>
    <s v="The three part comedic saga of Kapow-i GoGo, who saves the world.  Again.  And again."/>
    <n v="2500"/>
    <n v="2575"/>
    <x v="0"/>
    <s v="US"/>
    <s v="USD"/>
    <n v="1422482400"/>
    <n v="1421089938"/>
    <b v="1"/>
    <n v="49"/>
    <b v="1"/>
    <s v="theater/plays"/>
    <n v="1.03"/>
    <s v="53 USD"/>
    <x v="1"/>
    <s v="plays"/>
    <x v="3256"/>
    <x v="3264"/>
  </r>
  <r>
    <n v="3265"/>
    <s v="&quot;Where was I&quot; - an autobiographical play on Dementia"/>
    <s v="A theatrical play on Alzheimerâ€™s and the challenges of loving a person who keeps disappearing."/>
    <n v="2700"/>
    <n v="4428"/>
    <x v="0"/>
    <s v="IE"/>
    <s v="EUR"/>
    <n v="1449162000"/>
    <n v="1446570315"/>
    <b v="1"/>
    <n v="63"/>
    <b v="1"/>
    <s v="theater/plays"/>
    <n v="1.64"/>
    <s v="70 EUR"/>
    <x v="1"/>
    <s v="plays"/>
    <x v="3257"/>
    <x v="3265"/>
  </r>
  <r>
    <n v="3266"/>
    <s v="Macbeth"/>
    <s v="An original version of Shakespeare's masterpiece that emphasizes family and explores the destruction of blood ties"/>
    <n v="6000"/>
    <n v="7877"/>
    <x v="0"/>
    <s v="US"/>
    <s v="USD"/>
    <n v="1434142800"/>
    <n v="1431435122"/>
    <b v="1"/>
    <n v="163"/>
    <b v="1"/>
    <s v="theater/plays"/>
    <n v="1.3128333333333333"/>
    <s v="48 USD"/>
    <x v="1"/>
    <s v="plays"/>
    <x v="3258"/>
    <x v="326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s v="53 USD"/>
    <x v="1"/>
    <s v="plays"/>
    <x v="3259"/>
    <x v="3267"/>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s v="61 USD"/>
    <x v="1"/>
    <s v="plays"/>
    <x v="3260"/>
    <x v="326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s v="116 GBP"/>
    <x v="1"/>
    <s v="plays"/>
    <x v="3261"/>
    <x v="3269"/>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s v="61 GBP"/>
    <x v="1"/>
    <s v="plays"/>
    <x v="3262"/>
    <x v="3270"/>
  </r>
  <r>
    <n v="3271"/>
    <s v="Saxon Court at Southwark Playhouse"/>
    <s v="A razor sharp satire to darken your Christmas."/>
    <n v="1500"/>
    <n v="1950"/>
    <x v="0"/>
    <s v="GB"/>
    <s v="GBP"/>
    <n v="1414927775"/>
    <n v="1412332175"/>
    <b v="1"/>
    <n v="51"/>
    <b v="1"/>
    <s v="theater/plays"/>
    <n v="1.3"/>
    <s v="38 GBP"/>
    <x v="1"/>
    <s v="plays"/>
    <x v="3263"/>
    <x v="3271"/>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s v="107 USD"/>
    <x v="1"/>
    <s v="plays"/>
    <x v="3264"/>
    <x v="3272"/>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s v="205 USD"/>
    <x v="1"/>
    <s v="plays"/>
    <x v="3265"/>
    <x v="3273"/>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s v="55 USD"/>
    <x v="1"/>
    <s v="plays"/>
    <x v="3266"/>
    <x v="3274"/>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s v="150 USD"/>
    <x v="1"/>
    <s v="plays"/>
    <x v="3267"/>
    <x v="3275"/>
  </r>
  <r>
    <n v="3276"/>
    <s v="We The Astronomers"/>
    <s v="In 2016, KO Theatre presents a world premiere play in Toronto, ON about faith, home, and the secrets we keep from those we love."/>
    <n v="4500"/>
    <n v="5258"/>
    <x v="0"/>
    <s v="CA"/>
    <s v="CAD"/>
    <n v="1459483140"/>
    <n v="1456526879"/>
    <b v="1"/>
    <n v="100"/>
    <b v="1"/>
    <s v="theater/plays"/>
    <n v="1.1684444444444444"/>
    <s v="53 CAD"/>
    <x v="1"/>
    <s v="plays"/>
    <x v="3268"/>
    <x v="3276"/>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s v="54 GBP"/>
    <x v="1"/>
    <s v="plays"/>
    <x v="3269"/>
    <x v="3277"/>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s v="76 GBP"/>
    <x v="1"/>
    <s v="plays"/>
    <x v="3270"/>
    <x v="3278"/>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s v="105 USD"/>
    <x v="1"/>
    <s v="plays"/>
    <x v="3271"/>
    <x v="327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s v="69 USD"/>
    <x v="1"/>
    <s v="plays"/>
    <x v="3272"/>
    <x v="328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s v="129 USD"/>
    <x v="1"/>
    <s v="plays"/>
    <x v="3273"/>
    <x v="3281"/>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s v="134 USD"/>
    <x v="1"/>
    <s v="plays"/>
    <x v="3274"/>
    <x v="328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s v="18 GBP"/>
    <x v="1"/>
    <s v="plays"/>
    <x v="3275"/>
    <x v="3283"/>
  </r>
  <r>
    <n v="3284"/>
    <s v="Help fund Black Enough!"/>
    <s v="Black Enough is an LSU student-staged performance exploring the effects of white supremacy on the black community."/>
    <n v="3000"/>
    <n v="3048"/>
    <x v="0"/>
    <s v="US"/>
    <s v="USD"/>
    <n v="1454047140"/>
    <n v="1452546853"/>
    <b v="0"/>
    <n v="15"/>
    <b v="1"/>
    <s v="theater/plays"/>
    <n v="1.016"/>
    <s v="203 USD"/>
    <x v="1"/>
    <s v="plays"/>
    <x v="3276"/>
    <x v="3284"/>
  </r>
  <r>
    <n v="3285"/>
    <s v="By Morning"/>
    <s v="A new play by Matthew Gasda"/>
    <n v="4999"/>
    <n v="5604"/>
    <x v="0"/>
    <s v="US"/>
    <s v="USD"/>
    <n v="1488258000"/>
    <n v="1485556626"/>
    <b v="0"/>
    <n v="81"/>
    <b v="1"/>
    <s v="theater/plays"/>
    <n v="1.1210242048409682"/>
    <s v="69 USD"/>
    <x v="1"/>
    <s v="plays"/>
    <x v="3277"/>
    <x v="3285"/>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s v="125 USD"/>
    <x v="1"/>
    <s v="plays"/>
    <x v="3278"/>
    <x v="3286"/>
  </r>
  <r>
    <n v="3287"/>
    <s v="Three Things: Stories About Life"/>
    <s v="An inspirational one-man play about crisis, community, and the search for wholeness."/>
    <n v="2500"/>
    <n v="2500"/>
    <x v="0"/>
    <s v="CA"/>
    <s v="CAD"/>
    <n v="1448733628"/>
    <n v="1446573628"/>
    <b v="0"/>
    <n v="34"/>
    <b v="1"/>
    <s v="theater/plays"/>
    <n v="1"/>
    <s v="74 CAD"/>
    <x v="1"/>
    <s v="plays"/>
    <x v="3279"/>
    <x v="3287"/>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s v="48 GBP"/>
    <x v="1"/>
    <s v="plays"/>
    <x v="3280"/>
    <x v="3288"/>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s v="27 GBP"/>
    <x v="1"/>
    <s v="plays"/>
    <x v="3281"/>
    <x v="3289"/>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s v="34 GBP"/>
    <x v="1"/>
    <s v="plays"/>
    <x v="3282"/>
    <x v="329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s v="41 USD"/>
    <x v="1"/>
    <s v="plays"/>
    <x v="3283"/>
    <x v="3291"/>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s v="19 GBP"/>
    <x v="1"/>
    <s v="plays"/>
    <x v="3284"/>
    <x v="3292"/>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s v="84 NZD"/>
    <x v="1"/>
    <s v="plays"/>
    <x v="3285"/>
    <x v="3293"/>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s v="30 GBP"/>
    <x v="1"/>
    <s v="plays"/>
    <x v="3286"/>
    <x v="329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s v="27 GBP"/>
    <x v="1"/>
    <s v="plays"/>
    <x v="3287"/>
    <x v="3295"/>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s v="46 GBP"/>
    <x v="1"/>
    <s v="plays"/>
    <x v="3288"/>
    <x v="3296"/>
  </r>
  <r>
    <n v="3297"/>
    <s v="MY EYES WENT DARK"/>
    <s v="A father loses his family in a freak plane crash and goes on to murder the air traffic controller he holds responsible."/>
    <n v="5500"/>
    <n v="5504"/>
    <x v="0"/>
    <s v="GB"/>
    <s v="GBP"/>
    <n v="1438037940"/>
    <n v="1436380256"/>
    <b v="0"/>
    <n v="44"/>
    <b v="1"/>
    <s v="theater/plays"/>
    <n v="1.0007272727272727"/>
    <s v="125 GBP"/>
    <x v="1"/>
    <s v="plays"/>
    <x v="3289"/>
    <x v="3297"/>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s v="141 USD"/>
    <x v="1"/>
    <s v="plays"/>
    <x v="3290"/>
    <x v="3298"/>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s v="55 USD"/>
    <x v="1"/>
    <s v="plays"/>
    <x v="3291"/>
    <x v="3299"/>
  </r>
  <r>
    <n v="3300"/>
    <s v="MAX &amp; ELSA: NO MUSIC. NO CHILDREN."/>
    <s v="A subversive parody about the two people for whom the hills were NOT alive with THE SOUND OF MUSIC."/>
    <n v="3000"/>
    <n v="4085"/>
    <x v="0"/>
    <s v="US"/>
    <s v="USD"/>
    <n v="1430329862"/>
    <n v="1428515462"/>
    <b v="0"/>
    <n v="88"/>
    <b v="1"/>
    <s v="theater/plays"/>
    <n v="1.3616666666666666"/>
    <s v="46 USD"/>
    <x v="1"/>
    <s v="plays"/>
    <x v="3292"/>
    <x v="330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s v="57 USD"/>
    <x v="1"/>
    <s v="plays"/>
    <x v="3293"/>
    <x v="3301"/>
  </r>
  <r>
    <n v="3302"/>
    <s v="El muro de BorÃ­s KiÃ©n"/>
    <s v="FilosofÃ­a de los anÃ³nimos"/>
    <n v="8400"/>
    <n v="8685"/>
    <x v="0"/>
    <s v="ES"/>
    <s v="EUR"/>
    <n v="1481099176"/>
    <n v="1478507176"/>
    <b v="0"/>
    <n v="50"/>
    <b v="1"/>
    <s v="theater/plays"/>
    <n v="1.0339285714285715"/>
    <s v="174 EUR"/>
    <x v="1"/>
    <s v="plays"/>
    <x v="3294"/>
    <x v="3302"/>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s v="60 USD"/>
    <x v="1"/>
    <s v="plays"/>
    <x v="3295"/>
    <x v="3303"/>
  </r>
  <r>
    <n v="3304"/>
    <s v="I Can Ski Forever 3"/>
    <s v="A musical comedy production celebrating the unique, lovable, insufferable ski culture of the modern day mountain town."/>
    <n v="15000"/>
    <n v="15677.5"/>
    <x v="0"/>
    <s v="US"/>
    <s v="USD"/>
    <n v="1482418752"/>
    <n v="1479826752"/>
    <b v="0"/>
    <n v="175"/>
    <b v="1"/>
    <s v="theater/plays"/>
    <n v="1.0451666666666666"/>
    <s v="90 USD"/>
    <x v="1"/>
    <s v="plays"/>
    <x v="3296"/>
    <x v="3304"/>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s v="204 USD"/>
    <x v="1"/>
    <s v="plays"/>
    <x v="3297"/>
    <x v="3305"/>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s v="49 USD"/>
    <x v="1"/>
    <s v="plays"/>
    <x v="3298"/>
    <x v="3306"/>
  </r>
  <r>
    <n v="3307"/>
    <s v="The Respectful Prostitute"/>
    <s v="A group of Stanford students are going to present Jean-Paul Sartre's play, The Respectful Prostitute, at the end of Spring quarter."/>
    <n v="1000"/>
    <n v="1066.8"/>
    <x v="0"/>
    <s v="US"/>
    <s v="USD"/>
    <n v="1463275339"/>
    <n v="1460683339"/>
    <b v="0"/>
    <n v="20"/>
    <b v="1"/>
    <s v="theater/plays"/>
    <n v="1.0668"/>
    <s v="53 USD"/>
    <x v="1"/>
    <s v="plays"/>
    <x v="3299"/>
    <x v="3307"/>
  </r>
  <r>
    <n v="3308"/>
    <s v="A Hand of Talons"/>
    <s v="Descend into the dark world of steampunk noir in this thrilling new play, written by Maggie Lee and directed by Amy Poisson!"/>
    <n v="3500"/>
    <n v="4280"/>
    <x v="0"/>
    <s v="US"/>
    <s v="USD"/>
    <n v="1460581365"/>
    <n v="1458766965"/>
    <b v="0"/>
    <n v="57"/>
    <b v="1"/>
    <s v="theater/plays"/>
    <n v="1.2228571428571429"/>
    <s v="75 USD"/>
    <x v="1"/>
    <s v="plays"/>
    <x v="3300"/>
    <x v="3308"/>
  </r>
  <r>
    <n v="3309"/>
    <s v="Collision Course"/>
    <s v="Two unlikely friends, a garage, tinned beans &amp; the end of the world."/>
    <n v="350"/>
    <n v="558"/>
    <x v="0"/>
    <s v="GB"/>
    <s v="GBP"/>
    <n v="1476632178"/>
    <n v="1473953778"/>
    <b v="0"/>
    <n v="31"/>
    <b v="1"/>
    <s v="theater/plays"/>
    <n v="1.5942857142857143"/>
    <s v="18 GBP"/>
    <x v="1"/>
    <s v="plays"/>
    <x v="3301"/>
    <x v="3309"/>
  </r>
  <r>
    <n v="3310"/>
    <s v="The Island Boys: A New Play"/>
    <s v="A new play about coming coming home, recovery, and trying to find God in the process."/>
    <n v="6500"/>
    <n v="6505"/>
    <x v="0"/>
    <s v="US"/>
    <s v="USD"/>
    <n v="1444169825"/>
    <n v="1441577825"/>
    <b v="0"/>
    <n v="31"/>
    <b v="1"/>
    <s v="theater/plays"/>
    <n v="1.0007692307692309"/>
    <s v="210 USD"/>
    <x v="1"/>
    <s v="plays"/>
    <x v="3302"/>
    <x v="331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s v="61 USD"/>
    <x v="1"/>
    <s v="plays"/>
    <x v="3303"/>
    <x v="3311"/>
  </r>
  <r>
    <n v="3312"/>
    <s v="Richard III"/>
    <s v="Bare Theatre presents one of Shakespeare's most notorious characters in the final chapter of the War of the Roses saga."/>
    <n v="2500"/>
    <n v="2501"/>
    <x v="0"/>
    <s v="US"/>
    <s v="USD"/>
    <n v="1478901600"/>
    <n v="1477077946"/>
    <b v="0"/>
    <n v="41"/>
    <b v="1"/>
    <s v="theater/plays"/>
    <n v="1.0004"/>
    <s v="61 USD"/>
    <x v="1"/>
    <s v="plays"/>
    <x v="3304"/>
    <x v="3312"/>
  </r>
  <r>
    <n v="3313"/>
    <s v="Melbin the Accidental"/>
    <s v="A modern reworking of Shakespeare's histories and tragedies in iambic pentameter to talk of death, love, and race."/>
    <n v="2000"/>
    <n v="2321"/>
    <x v="0"/>
    <s v="US"/>
    <s v="USD"/>
    <n v="1453856400"/>
    <n v="1452664317"/>
    <b v="0"/>
    <n v="29"/>
    <b v="1"/>
    <s v="theater/plays"/>
    <n v="1.1605000000000001"/>
    <s v="80 USD"/>
    <x v="1"/>
    <s v="plays"/>
    <x v="3305"/>
    <x v="3313"/>
  </r>
  <r>
    <n v="3314"/>
    <s v="The White Bike"/>
    <s v="I want to add a new perspective to the cycling safety debate by taking my play THE WHITE BIKE to the Edinburgh Festival of Cycling"/>
    <n v="800"/>
    <n v="1686"/>
    <x v="0"/>
    <s v="GB"/>
    <s v="GBP"/>
    <n v="1431115500"/>
    <n v="1428733511"/>
    <b v="0"/>
    <n v="58"/>
    <b v="1"/>
    <s v="theater/plays"/>
    <n v="2.1074999999999999"/>
    <s v="29 GBP"/>
    <x v="1"/>
    <s v="plays"/>
    <x v="3306"/>
    <x v="3314"/>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s v="49 GBP"/>
    <x v="1"/>
    <s v="plays"/>
    <x v="3307"/>
    <x v="3315"/>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s v="94 USD"/>
    <x v="1"/>
    <s v="plays"/>
    <x v="3308"/>
    <x v="3316"/>
  </r>
  <r>
    <n v="3317"/>
    <s v="Seven Minutes in Eternity"/>
    <s v="Andy Boyd's epic new satire about heroes and villains, humankind's search for glory, and fascism in America"/>
    <n v="1050"/>
    <n v="1115"/>
    <x v="0"/>
    <s v="US"/>
    <s v="USD"/>
    <n v="1465347424"/>
    <n v="1462755424"/>
    <b v="0"/>
    <n v="18"/>
    <b v="1"/>
    <s v="theater/plays"/>
    <n v="1.0619047619047619"/>
    <s v="62 USD"/>
    <x v="1"/>
    <s v="plays"/>
    <x v="3309"/>
    <x v="3317"/>
  </r>
  <r>
    <n v="3318"/>
    <s v="ROOMIES - Atlantic Canada Tour 2016-17"/>
    <s v="Help us strengthen and inspire disability arts in Atlantic Canada"/>
    <n v="2000"/>
    <n v="2512"/>
    <x v="0"/>
    <s v="CA"/>
    <s v="CAD"/>
    <n v="1460341800"/>
    <n v="1456902893"/>
    <b v="0"/>
    <n v="32"/>
    <b v="1"/>
    <s v="theater/plays"/>
    <n v="1.256"/>
    <s v="79 CAD"/>
    <x v="1"/>
    <s v="plays"/>
    <x v="3310"/>
    <x v="3318"/>
  </r>
  <r>
    <n v="3319"/>
    <s v="Down the Rabbit Hole"/>
    <s v="Down the Rabbit Hole is an exciting new play by Not Just Theatre Productions. To be performed at Matthew's Yard Theatre in Feb 2015"/>
    <n v="500"/>
    <n v="540"/>
    <x v="0"/>
    <s v="GB"/>
    <s v="GBP"/>
    <n v="1422712986"/>
    <n v="1418824986"/>
    <b v="0"/>
    <n v="16"/>
    <b v="1"/>
    <s v="theater/plays"/>
    <n v="1.08"/>
    <s v="34 GBP"/>
    <x v="1"/>
    <s v="plays"/>
    <x v="3311"/>
    <x v="3319"/>
  </r>
  <r>
    <n v="3320"/>
    <s v="Mama Threw Me So High &amp; He Who Speaks"/>
    <s v="Imaginary Theater Company presents two modern day tall tales about family, resilience and redemption."/>
    <n v="2500"/>
    <n v="2525"/>
    <x v="0"/>
    <s v="US"/>
    <s v="USD"/>
    <n v="1466557557"/>
    <n v="1463965557"/>
    <b v="0"/>
    <n v="38"/>
    <b v="1"/>
    <s v="theater/plays"/>
    <n v="1.01"/>
    <s v="66 USD"/>
    <x v="1"/>
    <s v="plays"/>
    <x v="3312"/>
    <x v="332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s v="36 USD"/>
    <x v="1"/>
    <s v="plays"/>
    <x v="3313"/>
    <x v="3321"/>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s v="146 USD"/>
    <x v="1"/>
    <s v="plays"/>
    <x v="3314"/>
    <x v="3322"/>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s v="26 GBP"/>
    <x v="1"/>
    <s v="plays"/>
    <x v="3315"/>
    <x v="3323"/>
  </r>
  <r>
    <n v="3324"/>
    <s v="At Swim, Two Boys"/>
    <s v="The play tells the story of Jim and Doyler and their friendship on the brink of Irish independence."/>
    <n v="1500"/>
    <n v="1525"/>
    <x v="0"/>
    <s v="IE"/>
    <s v="EUR"/>
    <n v="1465135190"/>
    <n v="1463925590"/>
    <b v="0"/>
    <n v="10"/>
    <b v="1"/>
    <s v="theater/plays"/>
    <n v="1.0166666666666666"/>
    <s v="153 EUR"/>
    <x v="1"/>
    <s v="plays"/>
    <x v="3316"/>
    <x v="3324"/>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s v="30 GBP"/>
    <x v="1"/>
    <s v="plays"/>
    <x v="3317"/>
    <x v="3325"/>
  </r>
  <r>
    <n v="3326"/>
    <s v="Me? A Caregiver?"/>
    <s v="An edgy, hilarious, compassionate and honest show to help caregivers find courage, trust their instincts and above all, to laugh."/>
    <n v="8000"/>
    <n v="8110"/>
    <x v="0"/>
    <s v="US"/>
    <s v="USD"/>
    <n v="1425830905"/>
    <n v="1423242505"/>
    <b v="0"/>
    <n v="57"/>
    <b v="1"/>
    <s v="theater/plays"/>
    <n v="1.0137499999999999"/>
    <s v="142 USD"/>
    <x v="1"/>
    <s v="plays"/>
    <x v="3318"/>
    <x v="3326"/>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s v="25 GBP"/>
    <x v="1"/>
    <s v="plays"/>
    <x v="3319"/>
    <x v="3327"/>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s v="293 USD"/>
    <x v="1"/>
    <s v="plays"/>
    <x v="3320"/>
    <x v="3328"/>
  </r>
  <r>
    <n v="3329"/>
    <s v="Jestia and Raedon"/>
    <s v="Jestia and Raedon is a brand new romantic comedy play going to the Edinburgh Fringe Festival this summer."/>
    <n v="1000"/>
    <n v="1168"/>
    <x v="0"/>
    <s v="GB"/>
    <s v="GBP"/>
    <n v="1406502000"/>
    <n v="1405583108"/>
    <b v="0"/>
    <n v="26"/>
    <b v="1"/>
    <s v="theater/plays"/>
    <n v="1.1679999999999999"/>
    <s v="45 GBP"/>
    <x v="1"/>
    <s v="plays"/>
    <x v="3321"/>
    <x v="3329"/>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s v="23 GBP"/>
    <x v="1"/>
    <s v="plays"/>
    <x v="3322"/>
    <x v="333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s v="80 USD"/>
    <x v="1"/>
    <s v="plays"/>
    <x v="3323"/>
    <x v="3331"/>
  </r>
  <r>
    <n v="3332"/>
    <s v="Cortez"/>
    <s v="Two marine biologists are at odds during an important expedition. When a stranded shark refuses to die, things get weird."/>
    <n v="6000"/>
    <n v="6000"/>
    <x v="0"/>
    <s v="US"/>
    <s v="USD"/>
    <n v="1405802330"/>
    <n v="1403210330"/>
    <b v="0"/>
    <n v="83"/>
    <b v="1"/>
    <s v="theater/plays"/>
    <n v="1"/>
    <s v="72 USD"/>
    <x v="1"/>
    <s v="plays"/>
    <x v="3324"/>
    <x v="3332"/>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s v="33 USD"/>
    <x v="1"/>
    <s v="plays"/>
    <x v="3325"/>
    <x v="3333"/>
  </r>
  <r>
    <n v="3334"/>
    <s v="The Saltbox Theatre Collective Seed Money Project"/>
    <s v="The Saltbox Theatre Collective is a brand new not-for-profit theatre company in Illinois."/>
    <n v="3871"/>
    <n v="5366"/>
    <x v="0"/>
    <s v="US"/>
    <s v="USD"/>
    <n v="1438259422"/>
    <n v="1435667422"/>
    <b v="0"/>
    <n v="46"/>
    <b v="1"/>
    <s v="theater/plays"/>
    <n v="1.3862051149573753"/>
    <s v="117 USD"/>
    <x v="1"/>
    <s v="plays"/>
    <x v="3326"/>
    <x v="3334"/>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s v="80 GBP"/>
    <x v="1"/>
    <s v="plays"/>
    <x v="3327"/>
    <x v="3335"/>
  </r>
  <r>
    <n v="3336"/>
    <s v="WILDE TALES"/>
    <s v="A theatrical adaptation of Oscar Wilde's short stories, presented by Suitcase Civilians at The Space, April 5-10 2016."/>
    <n v="250"/>
    <n v="250"/>
    <x v="0"/>
    <s v="GB"/>
    <s v="GBP"/>
    <n v="1459845246"/>
    <n v="1457429646"/>
    <b v="0"/>
    <n v="9"/>
    <b v="1"/>
    <s v="theater/plays"/>
    <n v="1"/>
    <s v="28 GBP"/>
    <x v="1"/>
    <s v="plays"/>
    <x v="3328"/>
    <x v="333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s v="81 GBP"/>
    <x v="1"/>
    <s v="plays"/>
    <x v="3329"/>
    <x v="3337"/>
  </r>
  <r>
    <n v="3338"/>
    <s v="The Last Days of Judas Iscariot"/>
    <s v="Join Estelle Parsons in support of Theater That Looks and Sounds Like America"/>
    <n v="15000"/>
    <n v="15327"/>
    <x v="0"/>
    <s v="US"/>
    <s v="USD"/>
    <n v="1487944080"/>
    <n v="1486129680"/>
    <b v="0"/>
    <n v="112"/>
    <b v="1"/>
    <s v="theater/plays"/>
    <n v="1.0218"/>
    <s v="137 USD"/>
    <x v="1"/>
    <s v="plays"/>
    <x v="3330"/>
    <x v="3338"/>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s v="178 USD"/>
    <x v="1"/>
    <s v="plays"/>
    <x v="3331"/>
    <x v="3339"/>
  </r>
  <r>
    <n v="3340"/>
    <s v="King Lear"/>
    <s v="The Eno River Players is a community theater in Durham, North Carolina. We are trying to raise money to get our second show on its feet"/>
    <n v="3000"/>
    <n v="4145"/>
    <x v="0"/>
    <s v="US"/>
    <s v="USD"/>
    <n v="1481066554"/>
    <n v="1478906554"/>
    <b v="0"/>
    <n v="38"/>
    <b v="1"/>
    <s v="theater/plays"/>
    <n v="1.3816666666666666"/>
    <s v="109 USD"/>
    <x v="1"/>
    <s v="plays"/>
    <x v="3332"/>
    <x v="3340"/>
  </r>
  <r>
    <n v="3341"/>
    <s v="Today I Live"/>
    <s v="A London flat, two stories play simultaneously. Irish mapmaker 1821, Iranian artist present day. Each senses the other. Worlds collide."/>
    <n v="3350"/>
    <n v="3350"/>
    <x v="0"/>
    <s v="GB"/>
    <s v="GBP"/>
    <n v="1465750800"/>
    <n v="1463771421"/>
    <b v="0"/>
    <n v="28"/>
    <b v="1"/>
    <s v="theater/plays"/>
    <n v="1"/>
    <s v="120 GBP"/>
    <x v="1"/>
    <s v="plays"/>
    <x v="3333"/>
    <x v="3341"/>
  </r>
  <r>
    <n v="3342"/>
    <s v="Uprising Theatre Company's First Production"/>
    <s v="We believe in the power of stories to change the world. Theatre that inspires transformation."/>
    <n v="6000"/>
    <n v="6100"/>
    <x v="0"/>
    <s v="US"/>
    <s v="USD"/>
    <n v="1427864340"/>
    <n v="1425020810"/>
    <b v="0"/>
    <n v="78"/>
    <b v="1"/>
    <s v="theater/plays"/>
    <n v="1.0166666666666666"/>
    <s v="78 USD"/>
    <x v="1"/>
    <s v="plays"/>
    <x v="3334"/>
    <x v="3342"/>
  </r>
  <r>
    <n v="3343"/>
    <s v="The Girl Who Touched the Stars"/>
    <s v="Two sisters make a set of paper dolls which take them on a journey across lands, creating memories along the way."/>
    <n v="700"/>
    <n v="1200"/>
    <x v="0"/>
    <s v="GB"/>
    <s v="GBP"/>
    <n v="1460553480"/>
    <n v="1458770384"/>
    <b v="0"/>
    <n v="23"/>
    <b v="1"/>
    <s v="theater/plays"/>
    <n v="1.7142857142857142"/>
    <s v="52 GBP"/>
    <x v="1"/>
    <s v="plays"/>
    <x v="3335"/>
    <x v="3343"/>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s v="114 USD"/>
    <x v="1"/>
    <s v="plays"/>
    <x v="3336"/>
    <x v="3344"/>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s v="50 USD"/>
    <x v="1"/>
    <s v="plays"/>
    <x v="3337"/>
    <x v="3345"/>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s v="92 USD"/>
    <x v="1"/>
    <s v="plays"/>
    <x v="3338"/>
    <x v="3346"/>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s v="109 GBP"/>
    <x v="1"/>
    <s v="plays"/>
    <x v="3339"/>
    <x v="3347"/>
  </r>
  <r>
    <n v="3348"/>
    <s v="Macbeth"/>
    <s v="Old Hat's new production explores the bleak culture of war and the cosmic powers of guilt and imagination in Shakespeare's tragedy."/>
    <n v="5500"/>
    <n v="5516"/>
    <x v="0"/>
    <s v="US"/>
    <s v="USD"/>
    <n v="1461988740"/>
    <n v="1459949080"/>
    <b v="0"/>
    <n v="79"/>
    <b v="1"/>
    <s v="theater/plays"/>
    <n v="1.002909090909091"/>
    <s v="70 USD"/>
    <x v="1"/>
    <s v="plays"/>
    <x v="3340"/>
    <x v="3348"/>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s v="110 USD"/>
    <x v="1"/>
    <s v="plays"/>
    <x v="3341"/>
    <x v="3349"/>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s v="72 EUR"/>
    <x v="1"/>
    <s v="plays"/>
    <x v="3342"/>
    <x v="335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s v="94 GBP"/>
    <x v="1"/>
    <s v="plays"/>
    <x v="3343"/>
    <x v="3351"/>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s v="77 GBP"/>
    <x v="1"/>
    <s v="plays"/>
    <x v="3344"/>
    <x v="3352"/>
  </r>
  <r>
    <n v="3353"/>
    <s v="Nude: A play by Paul Hewitt"/>
    <s v="A new spoken word play, written by Paul Hewitt, in 3 parts about love and fate, inspired by the Ruba'iyat of Omar Khayyam."/>
    <n v="500"/>
    <n v="1575"/>
    <x v="0"/>
    <s v="GB"/>
    <s v="GBP"/>
    <n v="1462230000"/>
    <n v="1461061350"/>
    <b v="0"/>
    <n v="44"/>
    <b v="1"/>
    <s v="theater/plays"/>
    <n v="3.15"/>
    <s v="36 GBP"/>
    <x v="1"/>
    <s v="plays"/>
    <x v="3345"/>
    <x v="3353"/>
  </r>
  <r>
    <n v="3354"/>
    <s v="Strangeloop Theatre - A Focus on New Works"/>
    <s v="Help Strangeloop Theatre create and support new work by sponsoring our 2015-2016 season."/>
    <n v="3000"/>
    <n v="3058"/>
    <x v="0"/>
    <s v="US"/>
    <s v="USD"/>
    <n v="1446091260"/>
    <n v="1443029206"/>
    <b v="0"/>
    <n v="55"/>
    <b v="1"/>
    <s v="theater/plays"/>
    <n v="1.0193333333333334"/>
    <s v="56 USD"/>
    <x v="1"/>
    <s v="plays"/>
    <x v="3346"/>
    <x v="3354"/>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s v="147 GBP"/>
    <x v="1"/>
    <s v="plays"/>
    <x v="3347"/>
    <x v="3355"/>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s v="56 GBP"/>
    <x v="1"/>
    <s v="plays"/>
    <x v="3348"/>
    <x v="335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s v="96 GBP"/>
    <x v="1"/>
    <s v="plays"/>
    <x v="3349"/>
    <x v="3357"/>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s v="64 USD"/>
    <x v="1"/>
    <s v="plays"/>
    <x v="3350"/>
    <x v="3358"/>
  </r>
  <r>
    <n v="3359"/>
    <s v="BEIRUT, LADY OF LEBANON"/>
    <s v="A Theatrical Production Celebrating the Lebanese Culture and the Human Spirit in Time of War."/>
    <n v="4000"/>
    <n v="4250"/>
    <x v="0"/>
    <s v="US"/>
    <s v="USD"/>
    <n v="1487985734"/>
    <n v="1484097734"/>
    <b v="0"/>
    <n v="23"/>
    <b v="1"/>
    <s v="theater/plays"/>
    <n v="1.0625"/>
    <s v="185 USD"/>
    <x v="1"/>
    <s v="plays"/>
    <x v="3351"/>
    <x v="3359"/>
  </r>
  <r>
    <n v="3360"/>
    <s v="Pretty Butch"/>
    <s v="World Premiere, an M1 Singapore Fringe Festival 2017 commission."/>
    <n v="9000"/>
    <n v="9124"/>
    <x v="0"/>
    <s v="SG"/>
    <s v="SGD"/>
    <n v="1481731140"/>
    <n v="1479866343"/>
    <b v="0"/>
    <n v="72"/>
    <b v="1"/>
    <s v="theater/plays"/>
    <n v="1.0137777777777779"/>
    <s v="127 SGD"/>
    <x v="1"/>
    <s v="plays"/>
    <x v="3352"/>
    <x v="336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s v="83 USD"/>
    <x v="1"/>
    <s v="plays"/>
    <x v="3353"/>
    <x v="3361"/>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s v="55 USD"/>
    <x v="1"/>
    <s v="plays"/>
    <x v="3354"/>
    <x v="3362"/>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s v="302 USD"/>
    <x v="1"/>
    <s v="plays"/>
    <x v="3355"/>
    <x v="3363"/>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s v="44 GBP"/>
    <x v="1"/>
    <s v="plays"/>
    <x v="3266"/>
    <x v="3364"/>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s v="867 USD"/>
    <x v="1"/>
    <s v="plays"/>
    <x v="3356"/>
    <x v="3365"/>
  </r>
  <r>
    <n v="3366"/>
    <s v="Montclair Shakespeare Series"/>
    <s v="The Series will consist of free staged readings of Shakespeare's plays, brought to life by professional actors in Montclair, NJ."/>
    <n v="500"/>
    <n v="1105"/>
    <x v="0"/>
    <s v="US"/>
    <s v="USD"/>
    <n v="1431481037"/>
    <n v="1428889037"/>
    <b v="0"/>
    <n v="18"/>
    <b v="1"/>
    <s v="theater/plays"/>
    <n v="2.21"/>
    <s v="61 USD"/>
    <x v="1"/>
    <s v="plays"/>
    <x v="3357"/>
    <x v="336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s v="30 GBP"/>
    <x v="1"/>
    <s v="plays"/>
    <x v="3358"/>
    <x v="3367"/>
  </r>
  <r>
    <n v="3368"/>
    <s v="Peter Pan by J.M. Barrie @ Open Space Arts"/>
    <s v="Help a non-profit community theatre create an unforgettable production of J.M. Barrie's classic play."/>
    <n v="1000"/>
    <n v="1046"/>
    <x v="0"/>
    <s v="US"/>
    <s v="USD"/>
    <n v="1420088400"/>
    <n v="1416977259"/>
    <b v="0"/>
    <n v="23"/>
    <b v="1"/>
    <s v="theater/plays"/>
    <n v="1.046"/>
    <s v="45 USD"/>
    <x v="1"/>
    <s v="plays"/>
    <x v="3359"/>
    <x v="3368"/>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s v="96 EUR"/>
    <x v="1"/>
    <s v="plays"/>
    <x v="3360"/>
    <x v="3369"/>
  </r>
  <r>
    <n v="3370"/>
    <s v="&quot;I'm Alright&quot;...an Enso Theatre Education production."/>
    <s v="I'm Alright. A story of young women, told by young women, for the world."/>
    <n v="1500"/>
    <n v="1766"/>
    <x v="0"/>
    <s v="US"/>
    <s v="USD"/>
    <n v="1481961600"/>
    <n v="1479283285"/>
    <b v="0"/>
    <n v="26"/>
    <b v="1"/>
    <s v="theater/plays"/>
    <n v="1.1773333333333333"/>
    <s v="68 USD"/>
    <x v="1"/>
    <s v="plays"/>
    <x v="3361"/>
    <x v="3370"/>
  </r>
  <r>
    <n v="3371"/>
    <s v="Red Planet (or One Way Ticket) Staged Reading"/>
    <s v="Help support Red Planet, a new science fiction play based off the Mars One exploration."/>
    <n v="200"/>
    <n v="277"/>
    <x v="0"/>
    <s v="US"/>
    <s v="USD"/>
    <n v="1449089965"/>
    <n v="1446670765"/>
    <b v="0"/>
    <n v="9"/>
    <b v="1"/>
    <s v="theater/plays"/>
    <n v="1.385"/>
    <s v="31 USD"/>
    <x v="1"/>
    <s v="plays"/>
    <x v="3362"/>
    <x v="3371"/>
  </r>
  <r>
    <n v="3372"/>
    <s v="All the Best, Jack"/>
    <s v="This play tells the story of the toxicity of sensationalism shown through one man's struggle with notoriety."/>
    <n v="1000"/>
    <n v="1035"/>
    <x v="0"/>
    <s v="US"/>
    <s v="USD"/>
    <n v="1408942740"/>
    <n v="1407157756"/>
    <b v="0"/>
    <n v="27"/>
    <b v="1"/>
    <s v="theater/plays"/>
    <n v="1.0349999999999999"/>
    <s v="38 USD"/>
    <x v="1"/>
    <s v="plays"/>
    <x v="2835"/>
    <x v="3372"/>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s v="67 GBP"/>
    <x v="1"/>
    <s v="plays"/>
    <x v="3363"/>
    <x v="3373"/>
  </r>
  <r>
    <n v="3374"/>
    <s v="HELP BUILD &quot;THE CASTLE&quot;"/>
    <s v="A rare  production of World acclaimed playwright Howard Barker's groundbreaking &amp; provocative 'The Castle'."/>
    <n v="3500"/>
    <n v="3730"/>
    <x v="0"/>
    <s v="CA"/>
    <s v="CAD"/>
    <n v="1446053616"/>
    <n v="1443461616"/>
    <b v="0"/>
    <n v="52"/>
    <b v="1"/>
    <s v="theater/plays"/>
    <n v="1.0657142857142856"/>
    <s v="72 CAD"/>
    <x v="1"/>
    <s v="plays"/>
    <x v="3364"/>
    <x v="3374"/>
  </r>
  <r>
    <n v="3375"/>
    <s v="The Frida Kahlo of Penge West"/>
    <s v="Production of wickedly funny new play for two women, written by iconic songwriter and ex-London's Burning man, Chris Larner"/>
    <n v="3000"/>
    <n v="3000"/>
    <x v="0"/>
    <s v="GB"/>
    <s v="GBP"/>
    <n v="1400423973"/>
    <n v="1399387173"/>
    <b v="0"/>
    <n v="17"/>
    <b v="1"/>
    <s v="theater/plays"/>
    <n v="1"/>
    <s v="176 GBP"/>
    <x v="1"/>
    <s v="plays"/>
    <x v="3365"/>
    <x v="3375"/>
  </r>
  <r>
    <n v="3376"/>
    <s v="The Tutors"/>
    <s v="3 college grads struggling to fund their social network. 1 bratty blackmailing student. 1 dreamy Asian business man. 1 awesome play."/>
    <n v="8000"/>
    <n v="8001"/>
    <x v="0"/>
    <s v="US"/>
    <s v="USD"/>
    <n v="1429976994"/>
    <n v="1424796594"/>
    <b v="0"/>
    <n v="19"/>
    <b v="1"/>
    <s v="theater/plays"/>
    <n v="1.0001249999999999"/>
    <s v="421 USD"/>
    <x v="1"/>
    <s v="plays"/>
    <x v="3366"/>
    <x v="3376"/>
  </r>
  <r>
    <n v="3377"/>
    <s v="To Kill a Machine"/>
    <s v="An empowering play about war time code breaker Alan Turing which tells the real story of a hero vilified for his sexuality and suicide."/>
    <n v="8000"/>
    <n v="8084"/>
    <x v="0"/>
    <s v="GB"/>
    <s v="GBP"/>
    <n v="1426870560"/>
    <n v="1424280899"/>
    <b v="0"/>
    <n v="77"/>
    <b v="1"/>
    <s v="theater/plays"/>
    <n v="1.0105"/>
    <s v="105 GBP"/>
    <x v="1"/>
    <s v="plays"/>
    <x v="3367"/>
    <x v="3377"/>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s v="28 GBP"/>
    <x v="1"/>
    <s v="plays"/>
    <x v="3368"/>
    <x v="3378"/>
  </r>
  <r>
    <n v="3379"/>
    <s v="The Promise"/>
    <s v="A play by Alexei Arbuzov about the lives of three teenagers during the Nazi siege of Leningrad, 1942, in a new adaptation by Nick Dear."/>
    <n v="2000"/>
    <n v="2073"/>
    <x v="0"/>
    <s v="GB"/>
    <s v="GBP"/>
    <n v="1440630000"/>
    <n v="1439122800"/>
    <b v="0"/>
    <n v="38"/>
    <b v="1"/>
    <s v="theater/plays"/>
    <n v="1.0365"/>
    <s v="55 GBP"/>
    <x v="1"/>
    <s v="plays"/>
    <x v="3369"/>
    <x v="337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s v="112 USD"/>
    <x v="1"/>
    <s v="plays"/>
    <x v="3370"/>
    <x v="338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s v="85 USD"/>
    <x v="1"/>
    <s v="plays"/>
    <x v="3371"/>
    <x v="338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s v="77 GBP"/>
    <x v="1"/>
    <s v="plays"/>
    <x v="3372"/>
    <x v="338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s v="65 USD"/>
    <x v="1"/>
    <s v="plays"/>
    <x v="3373"/>
    <x v="3383"/>
  </r>
  <r>
    <n v="3384"/>
    <s v="The Hat"/>
    <s v="Six gay men, emotional baggage, and online dating: what could go wrong? A play about looking for love and finding something better."/>
    <n v="6000"/>
    <n v="6000.66"/>
    <x v="0"/>
    <s v="US"/>
    <s v="USD"/>
    <n v="1448074800"/>
    <n v="1444874768"/>
    <b v="0"/>
    <n v="64"/>
    <b v="1"/>
    <s v="theater/plays"/>
    <n v="1.0001100000000001"/>
    <s v="94 USD"/>
    <x v="1"/>
    <s v="plays"/>
    <x v="3374"/>
    <x v="338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s v="133 USD"/>
    <x v="1"/>
    <s v="plays"/>
    <x v="3375"/>
    <x v="3385"/>
  </r>
  <r>
    <n v="3386"/>
    <s v="Going To Market"/>
    <s v="Stories from the Bronx make for an uncommon play. Help us finish funding this production, supported by the Kevin Spacey Foundation."/>
    <n v="2000"/>
    <n v="2100"/>
    <x v="0"/>
    <s v="US"/>
    <s v="USD"/>
    <n v="1417620506"/>
    <n v="1415028506"/>
    <b v="0"/>
    <n v="41"/>
    <b v="1"/>
    <s v="theater/plays"/>
    <n v="1.05"/>
    <s v="51 USD"/>
    <x v="1"/>
    <s v="plays"/>
    <x v="3376"/>
    <x v="338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s v="100 USD"/>
    <x v="1"/>
    <s v="plays"/>
    <x v="3377"/>
    <x v="3387"/>
  </r>
  <r>
    <n v="3388"/>
    <s v="ICONS"/>
    <s v="ICONS is a unique new play about the Amazon warrior women from Greek myth and re-imagines them from a contemporary female perspective."/>
    <n v="1500"/>
    <n v="1557"/>
    <x v="0"/>
    <s v="GB"/>
    <s v="GBP"/>
    <n v="1434625441"/>
    <n v="1432033441"/>
    <b v="0"/>
    <n v="45"/>
    <b v="1"/>
    <s v="theater/plays"/>
    <n v="1.038"/>
    <s v="35 GBP"/>
    <x v="1"/>
    <s v="plays"/>
    <x v="3378"/>
    <x v="3388"/>
  </r>
  <r>
    <n v="3389"/>
    <s v="Chimera Ensemble Productions Fund"/>
    <s v="Chimera Ensemble is launching 2 inaugural theater productions, and we need support to do high quality work!"/>
    <n v="10000"/>
    <n v="11450"/>
    <x v="0"/>
    <s v="US"/>
    <s v="USD"/>
    <n v="1464960682"/>
    <n v="1462368682"/>
    <b v="0"/>
    <n v="62"/>
    <b v="1"/>
    <s v="theater/plays"/>
    <n v="1.145"/>
    <s v="185 USD"/>
    <x v="1"/>
    <s v="plays"/>
    <x v="3379"/>
    <x v="338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s v="70 USD"/>
    <x v="1"/>
    <s v="plays"/>
    <x v="3380"/>
    <x v="3390"/>
  </r>
  <r>
    <n v="3391"/>
    <s v="TRAVELING needs a Reading"/>
    <s v="New play about the comfort and the danger of living with memories. Gay themes. Experienced team looking to present first reading"/>
    <n v="500"/>
    <n v="1115"/>
    <x v="0"/>
    <s v="US"/>
    <s v="USD"/>
    <n v="1407536880"/>
    <n v="1404997548"/>
    <b v="0"/>
    <n v="18"/>
    <b v="1"/>
    <s v="theater/plays"/>
    <n v="2.23"/>
    <s v="62 USD"/>
    <x v="1"/>
    <s v="plays"/>
    <x v="3381"/>
    <x v="3391"/>
  </r>
  <r>
    <n v="3392"/>
    <s v="1 in 3"/>
    <s v="Life is more than the days you have left. 1 in 3 tells of two normal people &amp; their confrontation with mortality and the dice of fate."/>
    <n v="500"/>
    <n v="500"/>
    <x v="0"/>
    <s v="GB"/>
    <s v="GBP"/>
    <n v="1462565855"/>
    <n v="1458245855"/>
    <b v="0"/>
    <n v="12"/>
    <b v="1"/>
    <s v="theater/plays"/>
    <n v="1"/>
    <s v="42 GBP"/>
    <x v="1"/>
    <s v="plays"/>
    <x v="3382"/>
    <x v="3392"/>
  </r>
  <r>
    <n v="3393"/>
    <s v="The Maltese Bodkin"/>
    <s v="hiSTORYstage presents a film noir-style comedy mystery with a Shakespearean twist performed as a 1944 radio drama."/>
    <n v="1500"/>
    <n v="1587"/>
    <x v="0"/>
    <s v="US"/>
    <s v="USD"/>
    <n v="1415234760"/>
    <n v="1413065230"/>
    <b v="0"/>
    <n v="44"/>
    <b v="1"/>
    <s v="theater/plays"/>
    <n v="1.0580000000000001"/>
    <s v="36 USD"/>
    <x v="1"/>
    <s v="plays"/>
    <x v="3383"/>
    <x v="339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s v="29 GBP"/>
    <x v="1"/>
    <s v="plays"/>
    <x v="3384"/>
    <x v="3394"/>
  </r>
  <r>
    <n v="3395"/>
    <s v="MIRAMAR"/>
    <s v="Miramar is a a darkly funny play exploring what it is we call â€˜homeâ€™."/>
    <n v="500"/>
    <n v="920"/>
    <x v="0"/>
    <s v="GB"/>
    <s v="GBP"/>
    <n v="1433009400"/>
    <n v="1431795944"/>
    <b v="0"/>
    <n v="38"/>
    <b v="1"/>
    <s v="theater/plays"/>
    <n v="1.84"/>
    <s v="24 GBP"/>
    <x v="1"/>
    <s v="plays"/>
    <x v="3385"/>
    <x v="3395"/>
  </r>
  <r>
    <n v="3396"/>
    <s v="Rainbowtown"/>
    <s v="&quot;Rainbowtown&quot; is a new play for kids. Help us bring it to the Main Line during the 2014 Philadelphia Fringe Festival!"/>
    <n v="1500"/>
    <n v="1565"/>
    <x v="0"/>
    <s v="US"/>
    <s v="USD"/>
    <n v="1401595140"/>
    <n v="1399286589"/>
    <b v="0"/>
    <n v="28"/>
    <b v="1"/>
    <s v="theater/plays"/>
    <n v="1.0433333333333332"/>
    <s v="56 USD"/>
    <x v="1"/>
    <s v="plays"/>
    <x v="2806"/>
    <x v="3396"/>
  </r>
  <r>
    <n v="3397"/>
    <s v="Waiting for Godot - Blue Sky Theatre &amp; Arts"/>
    <s v="Help a group of recovering alcoholics bring Samuel Beckett's classic to a seaside town!"/>
    <n v="250"/>
    <n v="280"/>
    <x v="0"/>
    <s v="GB"/>
    <s v="GBP"/>
    <n v="1455832800"/>
    <n v="1452338929"/>
    <b v="0"/>
    <n v="24"/>
    <b v="1"/>
    <s v="theater/plays"/>
    <n v="1.1200000000000001"/>
    <s v="12 GBP"/>
    <x v="1"/>
    <s v="plays"/>
    <x v="3386"/>
    <x v="3397"/>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s v="68 USD"/>
    <x v="1"/>
    <s v="plays"/>
    <x v="3387"/>
    <x v="3398"/>
  </r>
  <r>
    <n v="3399"/>
    <s v="Spinning Wheel Youth Takeover"/>
    <s v="13 young people have taken over Spinning Wheel Theatre to choose, produce and create their own show from scratch."/>
    <n v="1200"/>
    <n v="1245"/>
    <x v="0"/>
    <s v="GB"/>
    <s v="GBP"/>
    <n v="1424556325"/>
    <n v="1421964325"/>
    <b v="0"/>
    <n v="46"/>
    <b v="1"/>
    <s v="theater/plays"/>
    <n v="1.0375000000000001"/>
    <s v="27 GBP"/>
    <x v="1"/>
    <s v="plays"/>
    <x v="3388"/>
    <x v="3399"/>
  </r>
  <r>
    <n v="3400"/>
    <s v="You, Me and That Guy"/>
    <s v="A hilarious comedy starring Sarah, a recent grad, who uses the magic of a mystical open mic to solve the problems of her relationships."/>
    <n v="10000"/>
    <n v="10041"/>
    <x v="0"/>
    <s v="US"/>
    <s v="USD"/>
    <n v="1409266414"/>
    <n v="1405378414"/>
    <b v="0"/>
    <n v="85"/>
    <b v="1"/>
    <s v="theater/plays"/>
    <n v="1.0041"/>
    <s v="118 USD"/>
    <x v="1"/>
    <s v="plays"/>
    <x v="3389"/>
    <x v="3400"/>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s v="45 GBP"/>
    <x v="1"/>
    <s v="plays"/>
    <x v="3390"/>
    <x v="3401"/>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s v="100 USD"/>
    <x v="1"/>
    <s v="plays"/>
    <x v="3391"/>
    <x v="3402"/>
  </r>
  <r>
    <n v="3403"/>
    <s v="'Fats and Tanya' - a play by Lucy Gallagher"/>
    <s v="Two worlds, one bond - no turning back._x000a_A dark comedy about domestic abuse and the power of an unlikely friendship"/>
    <n v="2000"/>
    <n v="2000"/>
    <x v="0"/>
    <s v="GB"/>
    <s v="GBP"/>
    <n v="1435230324"/>
    <n v="1432638324"/>
    <b v="0"/>
    <n v="17"/>
    <b v="1"/>
    <s v="theater/plays"/>
    <n v="1"/>
    <s v="118 GBP"/>
    <x v="1"/>
    <s v="plays"/>
    <x v="3392"/>
    <x v="3403"/>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s v="203 USD"/>
    <x v="1"/>
    <s v="plays"/>
    <x v="3393"/>
    <x v="3404"/>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s v="28 GBP"/>
    <x v="1"/>
    <s v="plays"/>
    <x v="3394"/>
    <x v="3405"/>
  </r>
  <r>
    <n v="3406"/>
    <s v="Voices of Swords"/>
    <s v="A funny and moving new play about two families dealing with aging parents in very different ways!"/>
    <n v="10000"/>
    <n v="10031"/>
    <x v="0"/>
    <s v="US"/>
    <s v="USD"/>
    <n v="1405511376"/>
    <n v="1401623376"/>
    <b v="0"/>
    <n v="91"/>
    <b v="1"/>
    <s v="theater/plays"/>
    <n v="1.0031000000000001"/>
    <s v="110 USD"/>
    <x v="1"/>
    <s v="plays"/>
    <x v="3395"/>
    <x v="3406"/>
  </r>
  <r>
    <n v="3407"/>
    <s v="Chlorine Edinburgh 2014"/>
    <s v="Biddy is 24. Biddy is a hopeless romantic. Biddy always wanted to be a vegan. Find out what happens_x000a_when Biddy gets sectioned."/>
    <n v="2000"/>
    <n v="2142"/>
    <x v="0"/>
    <s v="GB"/>
    <s v="GBP"/>
    <n v="1404641289"/>
    <n v="1402049289"/>
    <b v="0"/>
    <n v="67"/>
    <b v="1"/>
    <s v="theater/plays"/>
    <n v="1.071"/>
    <s v="32 GBP"/>
    <x v="1"/>
    <s v="plays"/>
    <x v="3396"/>
    <x v="3407"/>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s v="59 USD"/>
    <x v="1"/>
    <s v="plays"/>
    <x v="3397"/>
    <x v="3408"/>
  </r>
  <r>
    <n v="3409"/>
    <s v="Who Said Theatre Presents: The Calm"/>
    <s v="Exciting and visceral new-writing that challenges the way we view the fine line between war and terror..."/>
    <n v="500"/>
    <n v="618"/>
    <x v="0"/>
    <s v="GB"/>
    <s v="GBP"/>
    <n v="1469998680"/>
    <n v="1466710358"/>
    <b v="0"/>
    <n v="21"/>
    <b v="1"/>
    <s v="theater/plays"/>
    <n v="1.236"/>
    <s v="29 GBP"/>
    <x v="1"/>
    <s v="plays"/>
    <x v="3398"/>
    <x v="3409"/>
  </r>
  <r>
    <n v="3410"/>
    <s v="the southland company - LAUNCH LOS ANGELES"/>
    <s v="Join us in a campaign benefitting the southland company and its interdisciplinary artistic efforts in Los Angeles."/>
    <n v="3000"/>
    <n v="3255"/>
    <x v="0"/>
    <s v="US"/>
    <s v="USD"/>
    <n v="1465196400"/>
    <n v="1462841990"/>
    <b v="0"/>
    <n v="40"/>
    <b v="1"/>
    <s v="theater/plays"/>
    <n v="1.085"/>
    <s v="81 USD"/>
    <x v="1"/>
    <s v="plays"/>
    <x v="3399"/>
    <x v="341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s v="199 USD"/>
    <x v="1"/>
    <s v="plays"/>
    <x v="3400"/>
    <x v="3411"/>
  </r>
  <r>
    <n v="3412"/>
    <s v="Joe Orton's Fred &amp; Madge"/>
    <s v="Rough Haired Pointer present for the first time ever Joe Orton's 'Fred &amp; Madge' at the Hope Theatre, Islington this Sept and Oct"/>
    <n v="3000"/>
    <n v="3000"/>
    <x v="0"/>
    <s v="GB"/>
    <s v="GBP"/>
    <n v="1411858862"/>
    <n v="1409266862"/>
    <b v="0"/>
    <n v="26"/>
    <b v="1"/>
    <s v="theater/plays"/>
    <n v="1"/>
    <s v="115 GBP"/>
    <x v="1"/>
    <s v="plays"/>
    <x v="3401"/>
    <x v="341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s v="46 USD"/>
    <x v="1"/>
    <s v="plays"/>
    <x v="3402"/>
    <x v="3413"/>
  </r>
  <r>
    <n v="3414"/>
    <s v="PCSF PlayOffs 2016"/>
    <s v="A new twist on our annual festival of fully-produced plays by member playwrights, performed by a talented ensemble cast!"/>
    <n v="3000"/>
    <n v="3105"/>
    <x v="0"/>
    <s v="US"/>
    <s v="USD"/>
    <n v="1480579140"/>
    <n v="1478030325"/>
    <b v="0"/>
    <n v="44"/>
    <b v="1"/>
    <s v="theater/plays"/>
    <n v="1.0349999999999999"/>
    <s v="71 USD"/>
    <x v="1"/>
    <s v="plays"/>
    <x v="3403"/>
    <x v="3414"/>
  </r>
  <r>
    <n v="3415"/>
    <s v="Balm in Gilead at Columbia"/>
    <s v="We are raising funds to allow for enhanced scenic, costume, and lighting design. Every dollar helps!"/>
    <n v="200"/>
    <n v="200"/>
    <x v="0"/>
    <s v="US"/>
    <s v="USD"/>
    <n v="1460935800"/>
    <n v="1459999656"/>
    <b v="0"/>
    <n v="9"/>
    <b v="1"/>
    <s v="theater/plays"/>
    <n v="1"/>
    <s v="22 USD"/>
    <x v="1"/>
    <s v="plays"/>
    <x v="3404"/>
    <x v="3415"/>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s v="159 GBP"/>
    <x v="1"/>
    <s v="plays"/>
    <x v="3405"/>
    <x v="3416"/>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s v="38 USD"/>
    <x v="1"/>
    <s v="plays"/>
    <x v="3406"/>
    <x v="3417"/>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s v="72 USD"/>
    <x v="1"/>
    <s v="plays"/>
    <x v="3407"/>
    <x v="3418"/>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s v="64 EUR"/>
    <x v="1"/>
    <s v="plays"/>
    <x v="3408"/>
    <x v="3419"/>
  </r>
  <r>
    <n v="3420"/>
    <s v="Rounds. Set design campaign."/>
    <s v="A powerful and urgent tale of the first line of defence for the NHS. Based on true stories from junior doctors."/>
    <n v="700"/>
    <n v="966"/>
    <x v="0"/>
    <s v="GB"/>
    <s v="GBP"/>
    <n v="1455408000"/>
    <n v="1454638202"/>
    <b v="0"/>
    <n v="34"/>
    <b v="1"/>
    <s v="theater/plays"/>
    <n v="1.38"/>
    <s v="28 GBP"/>
    <x v="1"/>
    <s v="plays"/>
    <x v="3409"/>
    <x v="342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s v="103 USD"/>
    <x v="1"/>
    <s v="plays"/>
    <x v="3410"/>
    <x v="342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s v="71 GBP"/>
    <x v="1"/>
    <s v="plays"/>
    <x v="2232"/>
    <x v="3422"/>
  </r>
  <r>
    <n v="3423"/>
    <s v="And That's How The Story Goes"/>
    <s v="Forest Hills Eastern's Student Run Show 2015. Our goal is to present a professional quality show on a budget."/>
    <n v="250"/>
    <n v="350"/>
    <x v="0"/>
    <s v="US"/>
    <s v="USD"/>
    <n v="1429912341"/>
    <n v="1427320341"/>
    <b v="0"/>
    <n v="10"/>
    <b v="1"/>
    <s v="theater/plays"/>
    <n v="1.4"/>
    <s v="35 USD"/>
    <x v="1"/>
    <s v="plays"/>
    <x v="3411"/>
    <x v="3423"/>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s v="82 USD"/>
    <x v="1"/>
    <s v="plays"/>
    <x v="3412"/>
    <x v="3424"/>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s v="297 USD"/>
    <x v="1"/>
    <s v="plays"/>
    <x v="3413"/>
    <x v="3425"/>
  </r>
  <r>
    <n v="3426"/>
    <s v="Holocene"/>
    <s v="Part ghost story, part cautionary tale, Holocene is a play about the end of our world, and the beginning of another."/>
    <n v="3750"/>
    <n v="4055"/>
    <x v="0"/>
    <s v="US"/>
    <s v="USD"/>
    <n v="1411264800"/>
    <n v="1409620903"/>
    <b v="0"/>
    <n v="87"/>
    <b v="1"/>
    <s v="theater/plays"/>
    <n v="1.0813333333333333"/>
    <s v="47 USD"/>
    <x v="1"/>
    <s v="plays"/>
    <x v="3414"/>
    <x v="3426"/>
  </r>
  <r>
    <n v="3427"/>
    <s v="We Were Kings"/>
    <s v="A new play developed in collaboration with graduating theatre makers, premiering at the Edinburgh Fringe Festival 2014."/>
    <n v="1500"/>
    <n v="1500"/>
    <x v="0"/>
    <s v="GB"/>
    <s v="GBP"/>
    <n v="1404314952"/>
    <n v="1401722952"/>
    <b v="0"/>
    <n v="29"/>
    <b v="1"/>
    <s v="theater/plays"/>
    <n v="1"/>
    <s v="52 GBP"/>
    <x v="1"/>
    <s v="plays"/>
    <x v="3415"/>
    <x v="3427"/>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s v="40 GBP"/>
    <x v="1"/>
    <s v="plays"/>
    <x v="3416"/>
    <x v="3428"/>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s v="16 GBP"/>
    <x v="1"/>
    <s v="plays"/>
    <x v="3417"/>
    <x v="3429"/>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s v="30 GBP"/>
    <x v="1"/>
    <s v="plays"/>
    <x v="3418"/>
    <x v="343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s v="95 USD"/>
    <x v="1"/>
    <s v="plays"/>
    <x v="3419"/>
    <x v="3431"/>
  </r>
  <r>
    <n v="3432"/>
    <s v="Love Letters"/>
    <s v="Bare Theatre stages A.R. Gurney's Pulitzer Finalist script about a relationship spanning a lifetime and long distance."/>
    <n v="2000"/>
    <n v="2193"/>
    <x v="0"/>
    <s v="US"/>
    <s v="USD"/>
    <n v="1454709600"/>
    <n v="1452520614"/>
    <b v="0"/>
    <n v="42"/>
    <b v="1"/>
    <s v="theater/plays"/>
    <n v="1.0965"/>
    <s v="52 USD"/>
    <x v="1"/>
    <s v="plays"/>
    <x v="3420"/>
    <x v="3432"/>
  </r>
  <r>
    <n v="3433"/>
    <s v="The Dybbuk"/>
    <s v="death&amp;pretzels presents their first Chicago based project:_x000a_The Dybbuk by S. Ansky"/>
    <n v="9500"/>
    <n v="9525"/>
    <x v="0"/>
    <s v="US"/>
    <s v="USD"/>
    <n v="1402974000"/>
    <n v="1400290255"/>
    <b v="0"/>
    <n v="71"/>
    <b v="1"/>
    <s v="theater/plays"/>
    <n v="1.0026315789473683"/>
    <s v="134 USD"/>
    <x v="1"/>
    <s v="plays"/>
    <x v="3421"/>
    <x v="3433"/>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s v="63 USD"/>
    <x v="1"/>
    <s v="plays"/>
    <x v="3422"/>
    <x v="3434"/>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s v="59 USD"/>
    <x v="1"/>
    <s v="plays"/>
    <x v="3423"/>
    <x v="3435"/>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s v="143 USD"/>
    <x v="1"/>
    <s v="plays"/>
    <x v="3424"/>
    <x v="3436"/>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s v="84 USD"/>
    <x v="1"/>
    <s v="plays"/>
    <x v="3425"/>
    <x v="3437"/>
  </r>
  <r>
    <n v="3438"/>
    <s v="KLIPPIES"/>
    <s v="Klippies is the debut play from Johannesburg-born writer Jessica SiÃ¢n, premiering at the Southwark Playhouse, London in May 2015."/>
    <n v="2500"/>
    <n v="2605"/>
    <x v="0"/>
    <s v="GB"/>
    <s v="GBP"/>
    <n v="1430600400"/>
    <n v="1428358567"/>
    <b v="0"/>
    <n v="14"/>
    <b v="1"/>
    <s v="theater/plays"/>
    <n v="1.042"/>
    <s v="186 GBP"/>
    <x v="1"/>
    <s v="plays"/>
    <x v="3426"/>
    <x v="3438"/>
  </r>
  <r>
    <n v="3439"/>
    <s v="Cirque Inspired Alice's Adventures in Wonderland"/>
    <s v="Help a small theater produce an original adaptation of Lewis Carroll's classic story."/>
    <n v="1200"/>
    <n v="1616.14"/>
    <x v="0"/>
    <s v="US"/>
    <s v="USD"/>
    <n v="1453179540"/>
    <n v="1452030730"/>
    <b v="0"/>
    <n v="18"/>
    <b v="1"/>
    <s v="theater/plays"/>
    <n v="1.3467833333333334"/>
    <s v="90 USD"/>
    <x v="1"/>
    <s v="plays"/>
    <x v="3427"/>
    <x v="3439"/>
  </r>
  <r>
    <n v="3440"/>
    <s v="Gruesome Playground Injuries"/>
    <s v="LA-based team of professional actors and directors taking Rajiv Joseph's harrowing and romantic play to the Boulder community."/>
    <n v="5000"/>
    <n v="5260.92"/>
    <x v="0"/>
    <s v="US"/>
    <s v="USD"/>
    <n v="1405095300"/>
    <n v="1403146628"/>
    <b v="0"/>
    <n v="82"/>
    <b v="1"/>
    <s v="theater/plays"/>
    <n v="1.052184"/>
    <s v="64 USD"/>
    <x v="1"/>
    <s v="plays"/>
    <x v="3428"/>
    <x v="344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s v="60 USD"/>
    <x v="1"/>
    <s v="plays"/>
    <x v="3429"/>
    <x v="3441"/>
  </r>
  <r>
    <n v="3442"/>
    <s v="An Evening of Radio"/>
    <s v="An Evening of Radio aims to showcase original work written by undergraduate playwriting students in the style of live staged readings."/>
    <n v="250"/>
    <n v="250"/>
    <x v="0"/>
    <s v="US"/>
    <s v="USD"/>
    <n v="1433016672"/>
    <n v="1430424672"/>
    <b v="0"/>
    <n v="8"/>
    <b v="1"/>
    <s v="theater/plays"/>
    <n v="1"/>
    <s v="31 USD"/>
    <x v="1"/>
    <s v="plays"/>
    <x v="3430"/>
    <x v="344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s v="41 USD"/>
    <x v="1"/>
    <s v="plays"/>
    <x v="3431"/>
    <x v="344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s v="43 AUD"/>
    <x v="1"/>
    <s v="plays"/>
    <x v="3432"/>
    <x v="3444"/>
  </r>
  <r>
    <n v="3445"/>
    <s v="Axon Theatre - First Project (Phase 1)"/>
    <s v="Rehearsal &amp; development of our first project as Axon Theatre: &quot;The Star-Spangled Girl&quot; in South Wales."/>
    <n v="2000"/>
    <n v="2000"/>
    <x v="0"/>
    <s v="GB"/>
    <s v="GBP"/>
    <n v="1445604236"/>
    <n v="1443185036"/>
    <b v="0"/>
    <n v="31"/>
    <b v="1"/>
    <s v="theater/plays"/>
    <n v="1"/>
    <s v="65 GBP"/>
    <x v="1"/>
    <s v="plays"/>
    <x v="3433"/>
    <x v="3445"/>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s v="43 GBP"/>
    <x v="1"/>
    <s v="plays"/>
    <x v="3434"/>
    <x v="3446"/>
  </r>
  <r>
    <n v="3447"/>
    <s v="The Vagabond Halfback"/>
    <s v="&quot;He was a poet, a vagrant, a philosopher, a lady's man and a hard drinker&quot;"/>
    <n v="1000"/>
    <n v="1078"/>
    <x v="0"/>
    <s v="US"/>
    <s v="USD"/>
    <n v="1458332412"/>
    <n v="1454448012"/>
    <b v="0"/>
    <n v="14"/>
    <b v="1"/>
    <s v="theater/plays"/>
    <n v="1.0780000000000001"/>
    <s v="77 USD"/>
    <x v="1"/>
    <s v="plays"/>
    <x v="3435"/>
    <x v="3447"/>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s v="51 USD"/>
    <x v="1"/>
    <s v="plays"/>
    <x v="3436"/>
    <x v="3448"/>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s v="68 USD"/>
    <x v="1"/>
    <s v="plays"/>
    <x v="3437"/>
    <x v="3449"/>
  </r>
  <r>
    <n v="3450"/>
    <s v="The Beautiful House"/>
    <s v="The Beautiful House' is a story of modern mummification and the present day post-humanist crisis in our relationship with death."/>
    <n v="500"/>
    <n v="760"/>
    <x v="0"/>
    <s v="GB"/>
    <s v="GBP"/>
    <n v="1427990071"/>
    <n v="1422809671"/>
    <b v="0"/>
    <n v="39"/>
    <b v="1"/>
    <s v="theater/plays"/>
    <n v="1.52"/>
    <s v="19 GBP"/>
    <x v="1"/>
    <s v="plays"/>
    <x v="3438"/>
    <x v="345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s v="41 USD"/>
    <x v="1"/>
    <s v="plays"/>
    <x v="3439"/>
    <x v="34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s v="41 USD"/>
    <x v="1"/>
    <s v="plays"/>
    <x v="3440"/>
    <x v="3452"/>
  </r>
  <r>
    <n v="3453"/>
    <s v="'Patagonia' - by Robert George"/>
    <s v="A full length comedy, Patagonia follows Grason and Jerry on their journey through a magical, South-American rainforest."/>
    <n v="300"/>
    <n v="385"/>
    <x v="0"/>
    <s v="GB"/>
    <s v="GBP"/>
    <n v="1471130956"/>
    <n v="1465946956"/>
    <b v="0"/>
    <n v="14"/>
    <b v="1"/>
    <s v="theater/plays"/>
    <n v="1.2833333333333334"/>
    <s v="28 GBP"/>
    <x v="1"/>
    <s v="plays"/>
    <x v="3441"/>
    <x v="3453"/>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s v="34 GBP"/>
    <x v="1"/>
    <s v="plays"/>
    <x v="3442"/>
    <x v="3454"/>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s v="146 USD"/>
    <x v="1"/>
    <s v="plays"/>
    <x v="3443"/>
    <x v="3455"/>
  </r>
  <r>
    <n v="3456"/>
    <s v="THIEF"/>
    <s v="&quot;Thief,&quot; a one man touring show, a theatrical experience portraying a supernatural story about the 3 days Jesus spent in the grave."/>
    <n v="3000"/>
    <n v="5739"/>
    <x v="0"/>
    <s v="US"/>
    <s v="USD"/>
    <n v="1406876340"/>
    <n v="1404190567"/>
    <b v="0"/>
    <n v="16"/>
    <b v="1"/>
    <s v="theater/plays"/>
    <n v="1.913"/>
    <s v="359 USD"/>
    <x v="1"/>
    <s v="plays"/>
    <x v="3444"/>
    <x v="3456"/>
  </r>
  <r>
    <n v="3457"/>
    <s v="The Impossible Adventures Of Supernova Jones"/>
    <s v="Robots, Space Battles, Mystery, and Intrigue. Nothing is Impossible..."/>
    <n v="2000"/>
    <n v="2804"/>
    <x v="0"/>
    <s v="US"/>
    <s v="USD"/>
    <n v="1423720740"/>
    <n v="1421081857"/>
    <b v="0"/>
    <n v="55"/>
    <b v="1"/>
    <s v="theater/plays"/>
    <n v="1.4019999999999999"/>
    <s v="51 USD"/>
    <x v="1"/>
    <s v="plays"/>
    <x v="3445"/>
    <x v="3457"/>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s v="45 USD"/>
    <x v="1"/>
    <s v="plays"/>
    <x v="3446"/>
    <x v="3458"/>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s v="18 GBP"/>
    <x v="1"/>
    <s v="plays"/>
    <x v="3447"/>
    <x v="3459"/>
  </r>
  <r>
    <n v="3460"/>
    <s v="Pushers"/>
    <s v="'Pushers' is an exciting new play and the first project for brand new theatre company, Ain't Got No Home Productions."/>
    <n v="500"/>
    <n v="950"/>
    <x v="0"/>
    <s v="GB"/>
    <s v="GBP"/>
    <n v="1408106352"/>
    <n v="1406896752"/>
    <b v="0"/>
    <n v="19"/>
    <b v="1"/>
    <s v="theater/plays"/>
    <n v="1.9"/>
    <s v="50 GBP"/>
    <x v="1"/>
    <s v="plays"/>
    <x v="3448"/>
    <x v="346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s v="58 USD"/>
    <x v="1"/>
    <s v="plays"/>
    <x v="3449"/>
    <x v="3461"/>
  </r>
  <r>
    <n v="3462"/>
    <s v="Upstart Crows of Santa Fe Stage Weapons"/>
    <s v="Help the Upstart Crows of Santa Fe bring Shakespeare's Julius Caesar to life with quality wooden stage swords!"/>
    <n v="250"/>
    <n v="505"/>
    <x v="0"/>
    <s v="US"/>
    <s v="USD"/>
    <n v="1436551200"/>
    <n v="1435181628"/>
    <b v="0"/>
    <n v="17"/>
    <b v="1"/>
    <s v="theater/plays"/>
    <n v="2.02"/>
    <s v="30 USD"/>
    <x v="1"/>
    <s v="plays"/>
    <x v="3450"/>
    <x v="3462"/>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s v="91 CAD"/>
    <x v="1"/>
    <s v="plays"/>
    <x v="3451"/>
    <x v="3463"/>
  </r>
  <r>
    <n v="3464"/>
    <s v="SHE! Is History!"/>
    <s v="Why Do We Know More About Kim Kardashian Than Abigail Adams?  Let's produce and publish a play about women who MAKE and MADE history!"/>
    <n v="5000"/>
    <n v="5116.18"/>
    <x v="0"/>
    <s v="US"/>
    <s v="USD"/>
    <n v="1471921637"/>
    <n v="1469329637"/>
    <b v="0"/>
    <n v="93"/>
    <b v="1"/>
    <s v="theater/plays"/>
    <n v="1.023236"/>
    <s v="55 USD"/>
    <x v="1"/>
    <s v="plays"/>
    <x v="3452"/>
    <x v="3464"/>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s v="57 GBP"/>
    <x v="1"/>
    <s v="plays"/>
    <x v="3453"/>
    <x v="3465"/>
  </r>
  <r>
    <n v="3466"/>
    <s v="Spotlight Youth Theater Production of Wizard"/>
    <s v="The Spotlight Youth Theater is a program where every participant has a moment in the spotlight."/>
    <n v="3500"/>
    <n v="4450"/>
    <x v="0"/>
    <s v="US"/>
    <s v="USD"/>
    <n v="1461108450"/>
    <n v="1455928050"/>
    <b v="0"/>
    <n v="61"/>
    <b v="1"/>
    <s v="theater/plays"/>
    <n v="1.2714285714285714"/>
    <s v="73 USD"/>
    <x v="1"/>
    <s v="plays"/>
    <x v="3454"/>
    <x v="3466"/>
  </r>
  <r>
    <n v="3467"/>
    <s v="Venus in Fur, Los Angeles."/>
    <s v="Venus in Fur, By David Ives."/>
    <n v="3000"/>
    <n v="3030"/>
    <x v="0"/>
    <s v="US"/>
    <s v="USD"/>
    <n v="1426864032"/>
    <n v="1424275632"/>
    <b v="0"/>
    <n v="47"/>
    <b v="1"/>
    <s v="theater/plays"/>
    <n v="1.01"/>
    <s v="64 USD"/>
    <x v="1"/>
    <s v="plays"/>
    <x v="3455"/>
    <x v="3467"/>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s v="716 USD"/>
    <x v="1"/>
    <s v="plays"/>
    <x v="3456"/>
    <x v="3468"/>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s v="50 USD"/>
    <x v="1"/>
    <s v="plays"/>
    <x v="3457"/>
    <x v="3469"/>
  </r>
  <r>
    <n v="3470"/>
    <s v="She Kills Monsters"/>
    <s v="The New Artist's Circle is a theatre company dedicated to bringing the arts to young people."/>
    <n v="250"/>
    <n v="375"/>
    <x v="0"/>
    <s v="US"/>
    <s v="USD"/>
    <n v="1468618680"/>
    <n v="1465345902"/>
    <b v="0"/>
    <n v="9"/>
    <b v="1"/>
    <s v="theater/plays"/>
    <n v="1.5"/>
    <s v="42 USD"/>
    <x v="1"/>
    <s v="plays"/>
    <x v="3458"/>
    <x v="347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s v="36 GBP"/>
    <x v="1"/>
    <s v="plays"/>
    <x v="3459"/>
    <x v="3471"/>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s v="89 USD"/>
    <x v="1"/>
    <s v="plays"/>
    <x v="3460"/>
    <x v="3472"/>
  </r>
  <r>
    <n v="3473"/>
    <s v="King Sisyphus"/>
    <s v="A modern telling of the Greek myth. Sisyphus defies the Gods and attempts to change the world order... but can he overcome his fate?"/>
    <n v="4900"/>
    <n v="4900"/>
    <x v="0"/>
    <s v="US"/>
    <s v="USD"/>
    <n v="1426883220"/>
    <n v="1425067296"/>
    <b v="0"/>
    <n v="33"/>
    <b v="1"/>
    <s v="theater/plays"/>
    <n v="1"/>
    <s v="148 USD"/>
    <x v="1"/>
    <s v="plays"/>
    <x v="3461"/>
    <x v="3473"/>
  </r>
  <r>
    <n v="3474"/>
    <s v="Be Prepared"/>
    <s v="Help us get actor-writer Ian Bonar's debut play - a hilarious, heartbreaking story of grief and loss - to the 2016 Edinburgh Fringe."/>
    <n v="2000"/>
    <n v="2020"/>
    <x v="0"/>
    <s v="GB"/>
    <s v="GBP"/>
    <n v="1469016131"/>
    <n v="1466424131"/>
    <b v="0"/>
    <n v="39"/>
    <b v="1"/>
    <s v="theater/plays"/>
    <n v="1.01"/>
    <s v="52 GBP"/>
    <x v="1"/>
    <s v="plays"/>
    <x v="3462"/>
    <x v="3474"/>
  </r>
  <r>
    <n v="3475"/>
    <s v="Score"/>
    <s v="Score is a musical play inspired by true stories of parents who have recovered from addiction and regained their children."/>
    <n v="300"/>
    <n v="340"/>
    <x v="0"/>
    <s v="GB"/>
    <s v="GBP"/>
    <n v="1414972800"/>
    <n v="1412629704"/>
    <b v="0"/>
    <n v="17"/>
    <b v="1"/>
    <s v="theater/plays"/>
    <n v="1.1333333333333333"/>
    <s v="20 GBP"/>
    <x v="1"/>
    <s v="plays"/>
    <x v="3463"/>
    <x v="3475"/>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s v="52 USD"/>
    <x v="1"/>
    <s v="plays"/>
    <x v="3464"/>
    <x v="3476"/>
  </r>
  <r>
    <n v="3477"/>
    <s v="PCSF's Biannual 24-Hour Play Festival"/>
    <s v="8 ten-minute plays, written, directed, rehearsed, and fully produced in only 24 hours! Are we crazy? You bet we are!"/>
    <n v="1800"/>
    <n v="2076"/>
    <x v="0"/>
    <s v="US"/>
    <s v="USD"/>
    <n v="1431831600"/>
    <n v="1430761243"/>
    <b v="0"/>
    <n v="39"/>
    <b v="1"/>
    <s v="theater/plays"/>
    <n v="1.1533333333333333"/>
    <s v="53 USD"/>
    <x v="1"/>
    <s v="plays"/>
    <x v="3465"/>
    <x v="3477"/>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s v="40 USD"/>
    <x v="1"/>
    <s v="plays"/>
    <x v="3466"/>
    <x v="3478"/>
  </r>
  <r>
    <n v="3479"/>
    <s v="Civil Rogues"/>
    <s v="A new comedy about what happened to a band of foolhardy actors when the Puritans closed the theatres in the 1640s."/>
    <n v="1500"/>
    <n v="1918"/>
    <x v="0"/>
    <s v="GB"/>
    <s v="GBP"/>
    <n v="1403382680"/>
    <n v="1400790680"/>
    <b v="0"/>
    <n v="56"/>
    <b v="1"/>
    <s v="theater/plays"/>
    <n v="1.2786666666666666"/>
    <s v="34 GBP"/>
    <x v="1"/>
    <s v="plays"/>
    <x v="3467"/>
    <x v="3479"/>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s v="165 USD"/>
    <x v="1"/>
    <s v="plays"/>
    <x v="3468"/>
    <x v="348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s v="125 AUD"/>
    <x v="1"/>
    <s v="plays"/>
    <x v="3469"/>
    <x v="3481"/>
  </r>
  <r>
    <n v="3482"/>
    <s v="Old Trunk - Edinburgh 2014"/>
    <s v="Critically-acclaimed new-writing company Old Trunk make their Edinburgh debut alternating their two darkly comic plays."/>
    <n v="3000"/>
    <n v="4150"/>
    <x v="0"/>
    <s v="GB"/>
    <s v="GBP"/>
    <n v="1404671466"/>
    <n v="1402079466"/>
    <b v="0"/>
    <n v="80"/>
    <b v="1"/>
    <s v="theater/plays"/>
    <n v="1.3833333333333333"/>
    <s v="52 GBP"/>
    <x v="1"/>
    <s v="plays"/>
    <x v="3470"/>
    <x v="3482"/>
  </r>
  <r>
    <n v="3483"/>
    <s v="The Faculty Lounge"/>
    <s v="Join 5 high school teachers in the lounge of every high school in America.  Hear what they never say in the classroom."/>
    <n v="3350"/>
    <n v="5358"/>
    <x v="0"/>
    <s v="US"/>
    <s v="USD"/>
    <n v="1404403381"/>
    <n v="1401811381"/>
    <b v="0"/>
    <n v="133"/>
    <b v="1"/>
    <s v="theater/plays"/>
    <n v="1.599402985074627"/>
    <s v="40 USD"/>
    <x v="1"/>
    <s v="plays"/>
    <x v="3471"/>
    <x v="3483"/>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s v="65 USD"/>
    <x v="1"/>
    <s v="plays"/>
    <x v="3472"/>
    <x v="3484"/>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s v="55 USD"/>
    <x v="1"/>
    <s v="plays"/>
    <x v="3473"/>
    <x v="3485"/>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s v="83 USD"/>
    <x v="1"/>
    <s v="plays"/>
    <x v="3474"/>
    <x v="3486"/>
  </r>
  <r>
    <n v="3487"/>
    <s v="Jericho Creek"/>
    <s v="Jericho Creek is an original production by Fledgling Theatre Company which will be performed at The Cockpit Theatre in July 2015"/>
    <n v="2000"/>
    <n v="2555"/>
    <x v="0"/>
    <s v="GB"/>
    <s v="GBP"/>
    <n v="1435185252"/>
    <n v="1432593252"/>
    <b v="0"/>
    <n v="66"/>
    <b v="1"/>
    <s v="theater/plays"/>
    <n v="1.2775000000000001"/>
    <s v="39 GBP"/>
    <x v="1"/>
    <s v="plays"/>
    <x v="3475"/>
    <x v="3487"/>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s v="125 USD"/>
    <x v="1"/>
    <s v="plays"/>
    <x v="3476"/>
    <x v="3488"/>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s v="78 GBP"/>
    <x v="1"/>
    <s v="plays"/>
    <x v="3477"/>
    <x v="3489"/>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s v="47 USD"/>
    <x v="1"/>
    <s v="plays"/>
    <x v="3478"/>
    <x v="349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s v="79 USD"/>
    <x v="1"/>
    <s v="plays"/>
    <x v="3479"/>
    <x v="3491"/>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s v="114 USD"/>
    <x v="1"/>
    <s v="plays"/>
    <x v="3480"/>
    <x v="3492"/>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s v="52 USD"/>
    <x v="1"/>
    <s v="plays"/>
    <x v="3481"/>
    <x v="3493"/>
  </r>
  <r>
    <n v="3494"/>
    <s v="Special in a Bad Way"/>
    <s v="&quot;Special in a Bad Way&quot; is a comedy that questions American Public Schools in their treatment of the so called, 'learning disabled.'"/>
    <n v="400"/>
    <n v="400"/>
    <x v="0"/>
    <s v="US"/>
    <s v="USD"/>
    <n v="1480140000"/>
    <n v="1479186575"/>
    <b v="0"/>
    <n v="13"/>
    <b v="1"/>
    <s v="theater/plays"/>
    <n v="1"/>
    <s v="31 USD"/>
    <x v="1"/>
    <s v="plays"/>
    <x v="3482"/>
    <x v="3494"/>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s v="74 CAD"/>
    <x v="1"/>
    <s v="plays"/>
    <x v="3483"/>
    <x v="3495"/>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s v="48 USD"/>
    <x v="1"/>
    <s v="plays"/>
    <x v="3484"/>
    <x v="349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s v="34 USD"/>
    <x v="1"/>
    <s v="plays"/>
    <x v="3485"/>
    <x v="3497"/>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s v="40 CAD"/>
    <x v="1"/>
    <s v="plays"/>
    <x v="3486"/>
    <x v="3498"/>
  </r>
  <r>
    <n v="3499"/>
    <s v="Fefu and Her Friends"/>
    <s v="Figure 8 Troupe's debut performance! A stunning piece of theatre written by premier female playwright Maria Irene Fornes."/>
    <n v="2000"/>
    <n v="2110"/>
    <x v="0"/>
    <s v="US"/>
    <s v="USD"/>
    <n v="1435733940"/>
    <n v="1431046325"/>
    <b v="0"/>
    <n v="35"/>
    <b v="1"/>
    <s v="theater/plays"/>
    <n v="1.0549999999999999"/>
    <s v="60 USD"/>
    <x v="1"/>
    <s v="plays"/>
    <x v="3487"/>
    <x v="3499"/>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s v="25 USD"/>
    <x v="1"/>
    <s v="plays"/>
    <x v="3488"/>
    <x v="35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s v="36 GBP"/>
    <x v="1"/>
    <s v="plays"/>
    <x v="3489"/>
    <x v="3501"/>
  </r>
  <r>
    <n v="3502"/>
    <s v="Dickhead"/>
    <s v="Dickhead is a play about one man's struggle with the dicks in his head. If you want to know more stop being a twat and put out...please"/>
    <n v="4000"/>
    <n v="4216"/>
    <x v="0"/>
    <s v="US"/>
    <s v="USD"/>
    <n v="1458100740"/>
    <n v="1456862924"/>
    <b v="0"/>
    <n v="31"/>
    <b v="1"/>
    <s v="theater/plays"/>
    <n v="1.054"/>
    <s v="136 USD"/>
    <x v="1"/>
    <s v="plays"/>
    <x v="3490"/>
    <x v="3502"/>
  </r>
  <r>
    <n v="3503"/>
    <s v="Tarantella"/>
    <s v="A group of Sicilian immigrants in New York struggle to deal with conflict from both within the family and from without."/>
    <n v="2500"/>
    <n v="2689"/>
    <x v="0"/>
    <s v="GB"/>
    <s v="GBP"/>
    <n v="1469359728"/>
    <n v="1466767728"/>
    <b v="0"/>
    <n v="38"/>
    <b v="1"/>
    <s v="theater/plays"/>
    <n v="1.0755999999999999"/>
    <s v="71 GBP"/>
    <x v="1"/>
    <s v="plays"/>
    <x v="3491"/>
    <x v="3503"/>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s v="125 USD"/>
    <x v="1"/>
    <s v="plays"/>
    <x v="3492"/>
    <x v="3504"/>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s v="67 USD"/>
    <x v="1"/>
    <s v="plays"/>
    <x v="3493"/>
    <x v="350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s v="105 USD"/>
    <x v="1"/>
    <s v="plays"/>
    <x v="3494"/>
    <x v="3506"/>
  </r>
  <r>
    <n v="3507"/>
    <s v="The Chameleon Fools Theatre Troupe Project"/>
    <s v="Please help our troupe bring our first project from planning to reality! Join us on one exciting ride!"/>
    <n v="10000"/>
    <n v="10440"/>
    <x v="0"/>
    <s v="US"/>
    <s v="USD"/>
    <n v="1464732537"/>
    <n v="1462140537"/>
    <b v="0"/>
    <n v="72"/>
    <b v="1"/>
    <s v="theater/plays"/>
    <n v="1.044"/>
    <s v="145 USD"/>
    <x v="1"/>
    <s v="plays"/>
    <x v="3495"/>
    <x v="3507"/>
  </r>
  <r>
    <n v="3508"/>
    <s v="Roll The Dice Theatre Company"/>
    <s v="Roll The Dice Theatre Company revolves around taking risks in the game of life vicariously through beloved childhood games."/>
    <n v="100"/>
    <n v="180"/>
    <x v="0"/>
    <s v="GB"/>
    <s v="GBP"/>
    <n v="1462914000"/>
    <n v="1460914253"/>
    <b v="0"/>
    <n v="15"/>
    <b v="1"/>
    <s v="theater/plays"/>
    <n v="1.8"/>
    <s v="12 GBP"/>
    <x v="1"/>
    <s v="plays"/>
    <x v="3496"/>
    <x v="3508"/>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s v="97 USD"/>
    <x v="1"/>
    <s v="plays"/>
    <x v="3497"/>
    <x v="3509"/>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s v="60 USD"/>
    <x v="1"/>
    <s v="plays"/>
    <x v="3498"/>
    <x v="3510"/>
  </r>
  <r>
    <n v="3511"/>
    <s v="Silent Planet"/>
    <s v="The world premiere of the first full-length play by Eve Leigh, at the intimate Finborough Theatre in London."/>
    <n v="1500"/>
    <n v="1518"/>
    <x v="0"/>
    <s v="GB"/>
    <s v="GBP"/>
    <n v="1415385000"/>
    <n v="1413406695"/>
    <b v="0"/>
    <n v="19"/>
    <b v="1"/>
    <s v="theater/plays"/>
    <n v="1.012"/>
    <s v="80 GBP"/>
    <x v="1"/>
    <s v="plays"/>
    <x v="3499"/>
    <x v="3511"/>
  </r>
  <r>
    <n v="3512"/>
    <s v="With My Eyes Wide Open"/>
    <s v="We're making a hard hitting, innovative play which will open your eyes to what mental illness is like in the mind of the sufferer."/>
    <n v="1000"/>
    <n v="1000"/>
    <x v="0"/>
    <s v="GB"/>
    <s v="GBP"/>
    <n v="1429789992"/>
    <n v="1424609592"/>
    <b v="0"/>
    <n v="17"/>
    <b v="1"/>
    <s v="theater/plays"/>
    <n v="1"/>
    <s v="59 GBP"/>
    <x v="1"/>
    <s v="plays"/>
    <x v="3500"/>
    <x v="35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s v="75 USD"/>
    <x v="1"/>
    <s v="plays"/>
    <x v="3501"/>
    <x v="351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s v="55 USD"/>
    <x v="1"/>
    <s v="plays"/>
    <x v="3502"/>
    <x v="3514"/>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s v="67 USD"/>
    <x v="1"/>
    <s v="plays"/>
    <x v="3503"/>
    <x v="3515"/>
  </r>
  <r>
    <n v="3516"/>
    <s v="The March of the Bonus Army"/>
    <s v="A new play about a lesser known yet pivotal event in American history, about a group of WWI Veterans fighting for their rights."/>
    <n v="2500"/>
    <n v="2500"/>
    <x v="0"/>
    <s v="US"/>
    <s v="USD"/>
    <n v="1410145200"/>
    <n v="1407197670"/>
    <b v="0"/>
    <n v="11"/>
    <b v="1"/>
    <s v="theater/plays"/>
    <n v="1"/>
    <s v="227 USD"/>
    <x v="1"/>
    <s v="plays"/>
    <x v="3504"/>
    <x v="3516"/>
  </r>
  <r>
    <n v="3517"/>
    <s v="A Bright Room Called Day by Tony Kushner"/>
    <s v="Support an outstanding cast of actors to take on a professional production of a masterpiece of modern theatre"/>
    <n v="4000"/>
    <n v="4000"/>
    <x v="0"/>
    <s v="GB"/>
    <s v="GBP"/>
    <n v="1404471600"/>
    <n v="1401910634"/>
    <b v="0"/>
    <n v="13"/>
    <b v="1"/>
    <s v="theater/plays"/>
    <n v="1"/>
    <s v="308 GBP"/>
    <x v="1"/>
    <s v="plays"/>
    <x v="3505"/>
    <x v="3517"/>
  </r>
  <r>
    <n v="3518"/>
    <s v="BEASTS OF BAVERLY GROVE"/>
    <s v="One play.  Two theaters.  See the story from both sides and then decide for yourself - who are the BEASTS OF BAVERLY GROVE?"/>
    <n v="1500"/>
    <n v="1650.69"/>
    <x v="0"/>
    <s v="US"/>
    <s v="USD"/>
    <n v="1412259660"/>
    <n v="1410461299"/>
    <b v="0"/>
    <n v="33"/>
    <b v="1"/>
    <s v="theater/plays"/>
    <n v="1.10046"/>
    <s v="50 USD"/>
    <x v="1"/>
    <s v="plays"/>
    <x v="3506"/>
    <x v="3518"/>
  </r>
  <r>
    <n v="3519"/>
    <s v="Bookstory"/>
    <s v="Bookstory is a tiny puppet musical with some very big ideas that tells the story of the story in the digital age"/>
    <n v="2000"/>
    <n v="2027"/>
    <x v="0"/>
    <s v="GB"/>
    <s v="GBP"/>
    <n v="1425478950"/>
    <n v="1422886950"/>
    <b v="0"/>
    <n v="28"/>
    <b v="1"/>
    <s v="theater/plays"/>
    <n v="1.0135000000000001"/>
    <s v="72 GBP"/>
    <x v="1"/>
    <s v="plays"/>
    <x v="3507"/>
    <x v="3519"/>
  </r>
  <r>
    <n v="3520"/>
    <s v="Protocols"/>
    <s v="Help us to bring &quot;Protocols&quot; at the 2015 Camden Fringe. The most controversial play of the year."/>
    <n v="2000"/>
    <n v="2015"/>
    <x v="0"/>
    <s v="GB"/>
    <s v="GBP"/>
    <n v="1441547220"/>
    <n v="1439322412"/>
    <b v="0"/>
    <n v="21"/>
    <b v="1"/>
    <s v="theater/plays"/>
    <n v="1.0075000000000001"/>
    <s v="96 GBP"/>
    <x v="1"/>
    <s v="plays"/>
    <x v="3508"/>
    <x v="352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s v="46 USD"/>
    <x v="1"/>
    <s v="plays"/>
    <x v="3509"/>
    <x v="3521"/>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s v="41 GBP"/>
    <x v="1"/>
    <s v="plays"/>
    <x v="3510"/>
    <x v="3522"/>
  </r>
  <r>
    <n v="3523"/>
    <s v="Magnificence"/>
    <s v="An old play about our world. Set in 1970s England, Magnificence is a gut-wrenching story of radicalisation, idealism and pity."/>
    <n v="4000"/>
    <n v="4546"/>
    <x v="0"/>
    <s v="GB"/>
    <s v="GBP"/>
    <n v="1474844400"/>
    <n v="1469871148"/>
    <b v="0"/>
    <n v="80"/>
    <b v="1"/>
    <s v="theater/plays"/>
    <n v="1.1365000000000001"/>
    <s v="57 GBP"/>
    <x v="1"/>
    <s v="plays"/>
    <x v="3511"/>
    <x v="3523"/>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s v="137 USD"/>
    <x v="1"/>
    <s v="plays"/>
    <x v="3512"/>
    <x v="3524"/>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s v="76 USD"/>
    <x v="1"/>
    <s v="plays"/>
    <x v="3453"/>
    <x v="3525"/>
  </r>
  <r>
    <n v="3526"/>
    <s v="Human, Kind Theater Project"/>
    <s v="By day we perform Acts of Kindness, by night we perform free theater, all sustained by the love of our neighbors, not ticket prices."/>
    <n v="3300"/>
    <n v="3366"/>
    <x v="0"/>
    <s v="US"/>
    <s v="USD"/>
    <n v="1461823140"/>
    <n v="1459411371"/>
    <b v="0"/>
    <n v="34"/>
    <b v="1"/>
    <s v="theater/plays"/>
    <n v="1.02"/>
    <s v="99 USD"/>
    <x v="1"/>
    <s v="plays"/>
    <x v="3513"/>
    <x v="352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s v="82 USD"/>
    <x v="1"/>
    <s v="plays"/>
    <x v="3514"/>
    <x v="3527"/>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s v="45 GBP"/>
    <x v="1"/>
    <s v="plays"/>
    <x v="3515"/>
    <x v="352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s v="37 USD"/>
    <x v="1"/>
    <s v="plays"/>
    <x v="3516"/>
    <x v="3529"/>
  </r>
  <r>
    <n v="3530"/>
    <s v="Far From Fiction"/>
    <s v="â€œFar From Fictionâ€ is a powerful play, written by Sally Willis, offering insights into a new understanding of  female psychology."/>
    <n v="2750"/>
    <n v="2750"/>
    <x v="0"/>
    <s v="GB"/>
    <s v="GBP"/>
    <n v="1460318400"/>
    <n v="1457881057"/>
    <b v="0"/>
    <n v="22"/>
    <b v="1"/>
    <s v="theater/plays"/>
    <n v="1"/>
    <s v="125 GBP"/>
    <x v="1"/>
    <s v="plays"/>
    <x v="3517"/>
    <x v="3530"/>
  </r>
  <r>
    <n v="3531"/>
    <s v="The Reinvention of Lily Johnson"/>
    <s v="A political comedy for a crazy election year"/>
    <n v="1000"/>
    <n v="1280"/>
    <x v="0"/>
    <s v="US"/>
    <s v="USD"/>
    <n v="1467301334"/>
    <n v="1464709334"/>
    <b v="0"/>
    <n v="26"/>
    <b v="1"/>
    <s v="theater/plays"/>
    <n v="1.28"/>
    <s v="49 USD"/>
    <x v="1"/>
    <s v="plays"/>
    <x v="3518"/>
    <x v="3531"/>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s v="42 USD"/>
    <x v="1"/>
    <s v="plays"/>
    <x v="3519"/>
    <x v="3532"/>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s v="79 USD"/>
    <x v="1"/>
    <s v="plays"/>
    <x v="3520"/>
    <x v="3533"/>
  </r>
  <r>
    <n v="3534"/>
    <s v="Night of Ashes"/>
    <s v="A Theatrical Prequel to Hell's Rebels, the current Pathfinder Adventure Path from Paizo Publishing"/>
    <n v="5000"/>
    <n v="7810"/>
    <x v="0"/>
    <s v="US"/>
    <s v="USD"/>
    <n v="1443711623"/>
    <n v="1440687623"/>
    <b v="0"/>
    <n v="204"/>
    <b v="1"/>
    <s v="theater/plays"/>
    <n v="1.5620000000000001"/>
    <s v="38 USD"/>
    <x v="1"/>
    <s v="plays"/>
    <x v="3521"/>
    <x v="3534"/>
  </r>
  <r>
    <n v="3535"/>
    <s v="Twelve Angry Women"/>
    <s v="On the 60th anniversary of Twelve Angry Men, 12 female writers create 12 short pieces about what makes them angry."/>
    <n v="2000"/>
    <n v="2063"/>
    <x v="0"/>
    <s v="GB"/>
    <s v="GBP"/>
    <n v="1443808800"/>
    <n v="1441120910"/>
    <b v="0"/>
    <n v="46"/>
    <b v="1"/>
    <s v="theater/plays"/>
    <n v="1.0315000000000001"/>
    <s v="45 GBP"/>
    <x v="1"/>
    <s v="plays"/>
    <x v="1804"/>
    <x v="3535"/>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s v="14 GBP"/>
    <x v="1"/>
    <s v="plays"/>
    <x v="3522"/>
    <x v="3536"/>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s v="44 CAD"/>
    <x v="1"/>
    <s v="plays"/>
    <x v="3523"/>
    <x v="3537"/>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s v="31 GBP"/>
    <x v="1"/>
    <s v="plays"/>
    <x v="3524"/>
    <x v="3538"/>
  </r>
  <r>
    <n v="3539"/>
    <s v="Chokehold"/>
    <s v="A searing new play that takes  an unflinching look at the terrible costs of police shootings in the African American community."/>
    <n v="600"/>
    <n v="718"/>
    <x v="0"/>
    <s v="US"/>
    <s v="USD"/>
    <n v="1473358122"/>
    <n v="1471543722"/>
    <b v="0"/>
    <n v="13"/>
    <b v="1"/>
    <s v="theater/plays"/>
    <n v="1.1966666666666668"/>
    <s v="55 USD"/>
    <x v="1"/>
    <s v="plays"/>
    <x v="3525"/>
    <x v="3539"/>
  </r>
  <r>
    <n v="3540"/>
    <s v="The Silence at the Song's End"/>
    <s v="A brand new stage adaptation of the Libby Purves/Nicholas Heiney book. A new work involving music, poetry and fajitas. #timetochange"/>
    <n v="300"/>
    <n v="369"/>
    <x v="0"/>
    <s v="GB"/>
    <s v="GBP"/>
    <n v="1466899491"/>
    <n v="1464307491"/>
    <b v="0"/>
    <n v="8"/>
    <b v="1"/>
    <s v="theater/plays"/>
    <n v="1.23"/>
    <s v="46 GBP"/>
    <x v="1"/>
    <s v="plays"/>
    <x v="3526"/>
    <x v="354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s v="39 GBP"/>
    <x v="1"/>
    <s v="plays"/>
    <x v="3527"/>
    <x v="3541"/>
  </r>
  <r>
    <n v="3542"/>
    <s v="Gifts of War"/>
    <s v="Ancient Greece. Giddy, champagne soaked debauchery celebrating the Trojan War's end leads to a shocking and deadly surprise."/>
    <n v="5500"/>
    <n v="5623"/>
    <x v="0"/>
    <s v="US"/>
    <s v="USD"/>
    <n v="1410099822"/>
    <n v="1404915822"/>
    <b v="0"/>
    <n v="85"/>
    <b v="1"/>
    <s v="theater/plays"/>
    <n v="1.0223636363636364"/>
    <s v="66 USD"/>
    <x v="1"/>
    <s v="plays"/>
    <x v="3528"/>
    <x v="35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s v="54 EUR"/>
    <x v="1"/>
    <s v="plays"/>
    <x v="3529"/>
    <x v="3543"/>
  </r>
  <r>
    <n v="3544"/>
    <s v="Gruoch, or Lady Macbeth"/>
    <s v="Death &amp; Pretzels presents the world premiere of Paul Pasulka's Gruoch, or Lady Macbeth"/>
    <n v="2500"/>
    <n v="2500"/>
    <x v="0"/>
    <s v="US"/>
    <s v="USD"/>
    <n v="1425758257"/>
    <n v="1423166257"/>
    <b v="0"/>
    <n v="24"/>
    <b v="1"/>
    <s v="theater/plays"/>
    <n v="1"/>
    <s v="104 USD"/>
    <x v="1"/>
    <s v="plays"/>
    <x v="3530"/>
    <x v="3544"/>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s v="31 USD"/>
    <x v="1"/>
    <s v="plays"/>
    <x v="3531"/>
    <x v="3545"/>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s v="59 USD"/>
    <x v="1"/>
    <s v="plays"/>
    <x v="3532"/>
    <x v="3546"/>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s v="119 USD"/>
    <x v="1"/>
    <s v="plays"/>
    <x v="3533"/>
    <x v="3547"/>
  </r>
  <r>
    <n v="3548"/>
    <s v="THE UNDERSTUDY @ WORKING STAGE"/>
    <s v="We're putting together a production of THE UNDERSTUDY by Theresa Rebeck and hope you'll help us share this story."/>
    <n v="2100"/>
    <n v="2140"/>
    <x v="0"/>
    <s v="US"/>
    <s v="USD"/>
    <n v="1457139600"/>
    <n v="1455230214"/>
    <b v="0"/>
    <n v="13"/>
    <b v="1"/>
    <s v="theater/plays"/>
    <n v="1.019047619047619"/>
    <s v="165 USD"/>
    <x v="1"/>
    <s v="plays"/>
    <x v="3534"/>
    <x v="3548"/>
  </r>
  <r>
    <n v="3549"/>
    <s v="The Munitionettes"/>
    <s v="Help us bring to life tales of hardship, danger and community of extraordinary women working in WW1 munitions factories."/>
    <n v="1000"/>
    <n v="1020"/>
    <x v="0"/>
    <s v="GB"/>
    <s v="GBP"/>
    <n v="1441358873"/>
    <n v="1438939673"/>
    <b v="0"/>
    <n v="42"/>
    <b v="1"/>
    <s v="theater/plays"/>
    <n v="1.02"/>
    <s v="24 GBP"/>
    <x v="1"/>
    <s v="plays"/>
    <x v="3535"/>
    <x v="3549"/>
  </r>
  <r>
    <n v="3550"/>
    <s v="MOONFACE"/>
    <s v="MOONFACE explores the formative f***k-ups of adolescence. Fresh, incisive new writing. Monologue, movement and striking naturalism."/>
    <n v="2500"/>
    <n v="2620"/>
    <x v="0"/>
    <s v="GB"/>
    <s v="GBP"/>
    <n v="1462224398"/>
    <n v="1459632398"/>
    <b v="0"/>
    <n v="64"/>
    <b v="1"/>
    <s v="theater/plays"/>
    <n v="1.048"/>
    <s v="41 GBP"/>
    <x v="1"/>
    <s v="plays"/>
    <x v="3536"/>
    <x v="3550"/>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s v="61 USD"/>
    <x v="1"/>
    <s v="plays"/>
    <x v="3537"/>
    <x v="3551"/>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s v="39 GBP"/>
    <x v="1"/>
    <s v="plays"/>
    <x v="3538"/>
    <x v="3552"/>
  </r>
  <r>
    <n v="3553"/>
    <s v="Coming Home"/>
    <s v="Professional actors bring to life the true stories of 5 African-Americans struggling with mental health and their search for healing."/>
    <n v="5500"/>
    <n v="5845"/>
    <x v="0"/>
    <s v="US"/>
    <s v="USD"/>
    <n v="1439337600"/>
    <n v="1436575280"/>
    <b v="0"/>
    <n v="104"/>
    <b v="1"/>
    <s v="theater/plays"/>
    <n v="1.0627272727272727"/>
    <s v="56 USD"/>
    <x v="1"/>
    <s v="plays"/>
    <x v="3539"/>
    <x v="3553"/>
  </r>
  <r>
    <n v="3554"/>
    <s v="MASKS: Off-Broadway Debut"/>
    <s v="MASKS is a dramedy dealing with what it means to be alive, the reliability of identity, and what it means to suffer."/>
    <n v="5000"/>
    <n v="5671.11"/>
    <x v="0"/>
    <s v="US"/>
    <s v="USD"/>
    <n v="1423674000"/>
    <n v="1421025159"/>
    <b v="0"/>
    <n v="53"/>
    <b v="1"/>
    <s v="theater/plays"/>
    <n v="1.1342219999999998"/>
    <s v="107 USD"/>
    <x v="1"/>
    <s v="plays"/>
    <x v="3540"/>
    <x v="3554"/>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s v="171 EUR"/>
    <x v="1"/>
    <s v="plays"/>
    <x v="3541"/>
    <x v="3555"/>
  </r>
  <r>
    <n v="3556"/>
    <s v="Immortal"/>
    <s v="'Immortal', a play about five English Air Bombers in WW2, is an exciting first project for the brand new Production Company, GreanTea."/>
    <n v="2200"/>
    <n v="2210"/>
    <x v="0"/>
    <s v="GB"/>
    <s v="GBP"/>
    <n v="1408289724"/>
    <n v="1403105724"/>
    <b v="0"/>
    <n v="20"/>
    <b v="1"/>
    <s v="theater/plays"/>
    <n v="1.0045454545454546"/>
    <s v="111 GBP"/>
    <x v="1"/>
    <s v="plays"/>
    <x v="3542"/>
    <x v="3556"/>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s v="179 USD"/>
    <x v="1"/>
    <s v="plays"/>
    <x v="3543"/>
    <x v="3557"/>
  </r>
  <r>
    <n v="3558"/>
    <s v="SPILL - A verbatim show about sex"/>
    <s v="We're making a show about sex. Because it's important, everyone wants to talk about it and it's at the start of everything."/>
    <n v="350"/>
    <n v="504"/>
    <x v="0"/>
    <s v="GB"/>
    <s v="GBP"/>
    <n v="1435352400"/>
    <n v="1431718575"/>
    <b v="0"/>
    <n v="22"/>
    <b v="1"/>
    <s v="theater/plays"/>
    <n v="1.44"/>
    <s v="23 GBP"/>
    <x v="1"/>
    <s v="plays"/>
    <x v="3544"/>
    <x v="3558"/>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s v="43 AUD"/>
    <x v="1"/>
    <s v="plays"/>
    <x v="3545"/>
    <x v="3559"/>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s v="47 CAD"/>
    <x v="1"/>
    <s v="plays"/>
    <x v="3546"/>
    <x v="356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s v="47 USD"/>
    <x v="1"/>
    <s v="plays"/>
    <x v="3547"/>
    <x v="356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s v="15 GBP"/>
    <x v="1"/>
    <s v="plays"/>
    <x v="3548"/>
    <x v="356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s v="21 GBP"/>
    <x v="1"/>
    <s v="plays"/>
    <x v="3549"/>
    <x v="3563"/>
  </r>
  <r>
    <n v="3564"/>
    <s v="The Pillowman Aberdeen"/>
    <s v="Multi Award-Winng play THE PILLOWMAN coming to the Arts Centre Theatre, Aberdeen"/>
    <n v="1000"/>
    <n v="1005"/>
    <x v="0"/>
    <s v="GB"/>
    <s v="GBP"/>
    <n v="1444060800"/>
    <n v="1440082649"/>
    <b v="0"/>
    <n v="17"/>
    <b v="1"/>
    <s v="theater/plays"/>
    <n v="1.0049999999999999"/>
    <s v="59 GBP"/>
    <x v="1"/>
    <s v="plays"/>
    <x v="3550"/>
    <x v="3564"/>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s v="98 USD"/>
    <x v="1"/>
    <s v="plays"/>
    <x v="3551"/>
    <x v="3565"/>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s v="55 GBP"/>
    <x v="1"/>
    <s v="plays"/>
    <x v="3552"/>
    <x v="3566"/>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s v="27 GBP"/>
    <x v="1"/>
    <s v="plays"/>
    <x v="3553"/>
    <x v="3567"/>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s v="58 USD"/>
    <x v="1"/>
    <s v="plays"/>
    <x v="3554"/>
    <x v="3568"/>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s v="123 USD"/>
    <x v="1"/>
    <s v="plays"/>
    <x v="3555"/>
    <x v="3569"/>
  </r>
  <r>
    <n v="3570"/>
    <s v="The Lower Depths"/>
    <s v="Theatre Machine presents an all-new adaptation of Maxim Gorky's classic of Russian theatre, The Lower Depths."/>
    <n v="2000"/>
    <n v="2287"/>
    <x v="0"/>
    <s v="US"/>
    <s v="USD"/>
    <n v="1420009200"/>
    <n v="1417593483"/>
    <b v="0"/>
    <n v="26"/>
    <b v="1"/>
    <s v="theater/plays"/>
    <n v="1.1435"/>
    <s v="88 USD"/>
    <x v="1"/>
    <s v="plays"/>
    <x v="3556"/>
    <x v="3570"/>
  </r>
  <r>
    <n v="3571"/>
    <s v="Cans at Theatre503"/>
    <s v="Support Kuleshovâ€™s first full length production; help to build the set and bring a fierce and important new play to life"/>
    <n v="1500"/>
    <n v="1831"/>
    <x v="0"/>
    <s v="GB"/>
    <s v="GBP"/>
    <n v="1414701413"/>
    <n v="1412109413"/>
    <b v="0"/>
    <n v="25"/>
    <b v="1"/>
    <s v="theater/plays"/>
    <n v="1.2206666666666666"/>
    <s v="73 GBP"/>
    <x v="1"/>
    <s v="plays"/>
    <x v="3557"/>
    <x v="3571"/>
  </r>
  <r>
    <n v="3572"/>
    <s v="Monster"/>
    <s v="A darkly comic one woman show by Abram Rooney as part of The Camden Fringe 2015."/>
    <n v="500"/>
    <n v="500"/>
    <x v="0"/>
    <s v="GB"/>
    <s v="GBP"/>
    <n v="1434894082"/>
    <n v="1432302082"/>
    <b v="0"/>
    <n v="9"/>
    <b v="1"/>
    <s v="theater/plays"/>
    <n v="1"/>
    <s v="56 GBP"/>
    <x v="1"/>
    <s v="plays"/>
    <x v="3558"/>
    <x v="3572"/>
  </r>
  <r>
    <n v="3573"/>
    <s v="Licensed To Ill"/>
    <s v="London based theatre makers collaborating to create a new show about the history of HipHop."/>
    <n v="3000"/>
    <n v="3084"/>
    <x v="0"/>
    <s v="GB"/>
    <s v="GBP"/>
    <n v="1415440846"/>
    <n v="1412845246"/>
    <b v="0"/>
    <n v="78"/>
    <b v="1"/>
    <s v="theater/plays"/>
    <n v="1.028"/>
    <s v="40 GBP"/>
    <x v="1"/>
    <s v="plays"/>
    <x v="3559"/>
    <x v="357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s v="137 USD"/>
    <x v="1"/>
    <s v="plays"/>
    <x v="3560"/>
    <x v="3574"/>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s v="99 USD"/>
    <x v="1"/>
    <s v="plays"/>
    <x v="3561"/>
    <x v="3575"/>
  </r>
  <r>
    <n v="3576"/>
    <s v="Vote for Next Season's Shows!"/>
    <s v="Vote here for whatever show you want to see next year! No gimmick, no stretch goals, just a simple vote and a free ticket."/>
    <n v="100"/>
    <n v="100"/>
    <x v="0"/>
    <s v="US"/>
    <s v="USD"/>
    <n v="1480947054"/>
    <n v="1475759454"/>
    <b v="0"/>
    <n v="5"/>
    <b v="1"/>
    <s v="theater/plays"/>
    <n v="1"/>
    <s v="20 USD"/>
    <x v="1"/>
    <s v="plays"/>
    <x v="3562"/>
    <x v="3576"/>
  </r>
  <r>
    <n v="3577"/>
    <s v="The Laramie Project in Utah County"/>
    <s v="Our goal is to bring this story of one town's processing of tragedy and their own community identity to Utah County."/>
    <n v="600"/>
    <n v="780"/>
    <x v="0"/>
    <s v="US"/>
    <s v="USD"/>
    <n v="1430029680"/>
    <n v="1427741583"/>
    <b v="0"/>
    <n v="27"/>
    <b v="1"/>
    <s v="theater/plays"/>
    <n v="1.3"/>
    <s v="29 USD"/>
    <x v="1"/>
    <s v="plays"/>
    <x v="3563"/>
    <x v="3577"/>
  </r>
  <r>
    <n v="3578"/>
    <s v="Home"/>
    <s v="An unsparing, slightly surreal look at the effects of the private rented sector on two young women. Based on real events."/>
    <n v="1500"/>
    <n v="1500.2"/>
    <x v="0"/>
    <s v="GB"/>
    <s v="GBP"/>
    <n v="1462037777"/>
    <n v="1459445777"/>
    <b v="0"/>
    <n v="37"/>
    <b v="1"/>
    <s v="theater/plays"/>
    <n v="1.0001333333333333"/>
    <s v="41 GBP"/>
    <x v="1"/>
    <s v="plays"/>
    <x v="3564"/>
    <x v="3578"/>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s v="36 GBP"/>
    <x v="1"/>
    <s v="plays"/>
    <x v="3565"/>
    <x v="3579"/>
  </r>
  <r>
    <n v="3580"/>
    <s v="Annabel Lost"/>
    <s v="Annabel Lost combines visual art and performance poetry to tell the story of two orphaned refugees, Quetzal and Rhime."/>
    <n v="900"/>
    <n v="1025"/>
    <x v="0"/>
    <s v="US"/>
    <s v="USD"/>
    <n v="1425185940"/>
    <n v="1421900022"/>
    <b v="0"/>
    <n v="27"/>
    <b v="1"/>
    <s v="theater/plays"/>
    <n v="1.1388888888888888"/>
    <s v="38 USD"/>
    <x v="1"/>
    <s v="plays"/>
    <x v="3566"/>
    <x v="358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s v="33 GBP"/>
    <x v="1"/>
    <s v="plays"/>
    <x v="3567"/>
    <x v="3581"/>
  </r>
  <r>
    <n v="3582"/>
    <s v="REALLY REALLY"/>
    <s v="A contemporary American play touching on the scorching realities of growing up in the Millennial generation."/>
    <n v="1000"/>
    <n v="2870"/>
    <x v="0"/>
    <s v="US"/>
    <s v="USD"/>
    <n v="1459822682"/>
    <n v="1458613082"/>
    <b v="0"/>
    <n v="49"/>
    <b v="1"/>
    <s v="theater/plays"/>
    <n v="2.87"/>
    <s v="59 USD"/>
    <x v="1"/>
    <s v="plays"/>
    <x v="3568"/>
    <x v="3582"/>
  </r>
  <r>
    <n v="3583"/>
    <s v="The Tragedy of Mario and Juliet"/>
    <s v="Bumbling architect Romeo and handsome contractor Mario meet their match while building a balcony for Verona, NJ siren, Juliet."/>
    <n v="3000"/>
    <n v="3255"/>
    <x v="0"/>
    <s v="US"/>
    <s v="USD"/>
    <n v="1460970805"/>
    <n v="1455790405"/>
    <b v="0"/>
    <n v="24"/>
    <b v="1"/>
    <s v="theater/plays"/>
    <n v="1.085"/>
    <s v="136 USD"/>
    <x v="1"/>
    <s v="plays"/>
    <x v="3569"/>
    <x v="3583"/>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s v="31 GBP"/>
    <x v="1"/>
    <s v="plays"/>
    <x v="3570"/>
    <x v="3584"/>
  </r>
  <r>
    <n v="3585"/>
    <s v="The Lost Boy (a play)"/>
    <s v="The world premiere of a play, a true story about love, loss, and a man reaching back in time as the only way to move forward."/>
    <n v="3400"/>
    <n v="4050"/>
    <x v="0"/>
    <s v="US"/>
    <s v="USD"/>
    <n v="1419181890"/>
    <n v="1416589890"/>
    <b v="0"/>
    <n v="23"/>
    <b v="1"/>
    <s v="theater/plays"/>
    <n v="1.1911764705882353"/>
    <s v="176 USD"/>
    <x v="1"/>
    <s v="plays"/>
    <x v="3571"/>
    <x v="3585"/>
  </r>
  <r>
    <n v="3586"/>
    <s v="Actors &amp; Musicians who are Blind or Autistic"/>
    <s v="See Theatre In A New Light"/>
    <n v="7500"/>
    <n v="8207"/>
    <x v="0"/>
    <s v="US"/>
    <s v="USD"/>
    <n v="1474649070"/>
    <n v="1469465070"/>
    <b v="0"/>
    <n v="54"/>
    <b v="1"/>
    <s v="theater/plays"/>
    <n v="1.0942666666666667"/>
    <s v="152 USD"/>
    <x v="1"/>
    <s v="plays"/>
    <x v="3572"/>
    <x v="3586"/>
  </r>
  <r>
    <n v="3587"/>
    <s v="Blue Stockings @ The Cockpit Theatre"/>
    <s v="The GSA BA (Hons) Acting class of 2016 are taking a transfer of their GSA Production to The Cockpit Theatre in London"/>
    <n v="500"/>
    <n v="633"/>
    <x v="0"/>
    <s v="GB"/>
    <s v="GBP"/>
    <n v="1467054000"/>
    <n v="1463144254"/>
    <b v="0"/>
    <n v="28"/>
    <b v="1"/>
    <s v="theater/plays"/>
    <n v="1.266"/>
    <s v="23 GBP"/>
    <x v="1"/>
    <s v="plays"/>
    <x v="3573"/>
    <x v="3587"/>
  </r>
  <r>
    <n v="3588"/>
    <s v="MENTAL Play short-tour 2015!"/>
    <s v="Touring the fast-paced, playful and poignant story of three twenty-somethings in a mental-health support group."/>
    <n v="200"/>
    <n v="201"/>
    <x v="0"/>
    <s v="GB"/>
    <s v="GBP"/>
    <n v="1430348400"/>
    <n v="1428436410"/>
    <b v="0"/>
    <n v="11"/>
    <b v="1"/>
    <s v="theater/plays"/>
    <n v="1.0049999999999999"/>
    <s v="18 GBP"/>
    <x v="1"/>
    <s v="plays"/>
    <x v="3574"/>
    <x v="3588"/>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s v="82 USD"/>
    <x v="1"/>
    <s v="plays"/>
    <x v="3575"/>
    <x v="3589"/>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s v="69 GBP"/>
    <x v="1"/>
    <s v="plays"/>
    <x v="3576"/>
    <x v="359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s v="68 USD"/>
    <x v="1"/>
    <s v="plays"/>
    <x v="3577"/>
    <x v="3591"/>
  </r>
  <r>
    <n v="3592"/>
    <s v="boom- a play by Peter Sinn Nachtrieb"/>
    <s v="Sex. Fish. A COMET THAT DESTROYS THE WORLD. boom a play by Peter Sinn Nachtrieb- Feb 19-21 at The Bridge in NYC."/>
    <n v="2000"/>
    <n v="2545"/>
    <x v="0"/>
    <s v="US"/>
    <s v="USD"/>
    <n v="1423630740"/>
    <n v="1418673307"/>
    <b v="0"/>
    <n v="35"/>
    <b v="1"/>
    <s v="theater/plays"/>
    <n v="1.2725"/>
    <s v="73 USD"/>
    <x v="1"/>
    <s v="plays"/>
    <x v="3578"/>
    <x v="3592"/>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s v="77 USD"/>
    <x v="1"/>
    <s v="plays"/>
    <x v="3579"/>
    <x v="3593"/>
  </r>
  <r>
    <n v="3594"/>
    <s v="HEDDA"/>
    <s v="An adaptation that realizes the internal struggle of Ibsenâ€™s most renowned protagonist as she traverses a claustrophobic social world"/>
    <n v="1600"/>
    <n v="2015"/>
    <x v="0"/>
    <s v="US"/>
    <s v="USD"/>
    <n v="1472952982"/>
    <n v="1470792982"/>
    <b v="0"/>
    <n v="36"/>
    <b v="1"/>
    <s v="theater/plays"/>
    <n v="1.2593749999999999"/>
    <s v="56 USD"/>
    <x v="1"/>
    <s v="plays"/>
    <x v="3580"/>
    <x v="3594"/>
  </r>
  <r>
    <n v="3595"/>
    <s v="The Flu Season"/>
    <s v="A new theatre company staging Will Eno's The Flu Season in Seattle"/>
    <n v="2600"/>
    <n v="3081"/>
    <x v="0"/>
    <s v="US"/>
    <s v="USD"/>
    <n v="1426229940"/>
    <n v="1423959123"/>
    <b v="0"/>
    <n v="62"/>
    <b v="1"/>
    <s v="theater/plays"/>
    <n v="1.1850000000000001"/>
    <s v="50 USD"/>
    <x v="1"/>
    <s v="plays"/>
    <x v="3581"/>
    <x v="3595"/>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s v="79 CAD"/>
    <x v="1"/>
    <s v="plays"/>
    <x v="3582"/>
    <x v="3596"/>
  </r>
  <r>
    <n v="3597"/>
    <s v="Akvavit Theatre presents NOTHING OF ME by Arne Lygre"/>
    <s v="&quot;I think that I have my own will. I can stop this, I tell myself. But it's not true.&quot;"/>
    <n v="2500"/>
    <n v="2565"/>
    <x v="0"/>
    <s v="US"/>
    <s v="USD"/>
    <n v="1456984740"/>
    <n v="1455717790"/>
    <b v="0"/>
    <n v="33"/>
    <b v="1"/>
    <s v="theater/plays"/>
    <n v="1.026"/>
    <s v="78 USD"/>
    <x v="1"/>
    <s v="plays"/>
    <x v="3583"/>
    <x v="3597"/>
  </r>
  <r>
    <n v="3598"/>
    <s v="Cinderella"/>
    <s v="River City Theatre Company needs your support as we embark on our thirteenth production, CINDERELLA!"/>
    <n v="1000"/>
    <n v="1101"/>
    <x v="0"/>
    <s v="US"/>
    <s v="USD"/>
    <n v="1409720340"/>
    <n v="1408129822"/>
    <b v="0"/>
    <n v="27"/>
    <b v="1"/>
    <s v="theater/plays"/>
    <n v="1.101"/>
    <s v="41 USD"/>
    <x v="1"/>
    <s v="plays"/>
    <x v="3584"/>
    <x v="3598"/>
  </r>
  <r>
    <n v="3599"/>
    <s v="Promised Land"/>
    <s v="Help Chrysalis get this production off the ground!  An original play, we only need $500 to get this production on its feet!"/>
    <n v="500"/>
    <n v="1010"/>
    <x v="0"/>
    <s v="US"/>
    <s v="USD"/>
    <n v="1440892800"/>
    <n v="1438715077"/>
    <b v="0"/>
    <n v="17"/>
    <b v="1"/>
    <s v="theater/plays"/>
    <n v="2.02"/>
    <s v="59 USD"/>
    <x v="1"/>
    <s v="plays"/>
    <x v="3585"/>
    <x v="3599"/>
  </r>
  <r>
    <n v="3600"/>
    <s v="Pariah"/>
    <s v="The First Play From The Man Who Brought You The Black James Bond!"/>
    <n v="10"/>
    <n v="13"/>
    <x v="0"/>
    <s v="US"/>
    <s v="USD"/>
    <n v="1476390164"/>
    <n v="1473970964"/>
    <b v="0"/>
    <n v="4"/>
    <b v="1"/>
    <s v="theater/plays"/>
    <n v="1.3"/>
    <s v="3 USD"/>
    <x v="1"/>
    <s v="plays"/>
    <x v="3586"/>
    <x v="3600"/>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s v="39 GBP"/>
    <x v="1"/>
    <s v="plays"/>
    <x v="3587"/>
    <x v="360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s v="82 USD"/>
    <x v="1"/>
    <s v="plays"/>
    <x v="3588"/>
    <x v="3602"/>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s v="45 USD"/>
    <x v="1"/>
    <s v="plays"/>
    <x v="3589"/>
    <x v="3603"/>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s v="49 USD"/>
    <x v="1"/>
    <s v="plays"/>
    <x v="3590"/>
    <x v="3604"/>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s v="31 GBP"/>
    <x v="1"/>
    <s v="plays"/>
    <x v="3591"/>
    <x v="3605"/>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s v="61 GBP"/>
    <x v="1"/>
    <s v="plays"/>
    <x v="3592"/>
    <x v="3606"/>
  </r>
  <r>
    <n v="3607"/>
    <s v="E15 at The Pleasance and CPT"/>
    <s v="'E15' is a verbatim project that looks at the story of the Focus E15 Campaign"/>
    <n v="550"/>
    <n v="580"/>
    <x v="0"/>
    <s v="GB"/>
    <s v="GBP"/>
    <n v="1450137600"/>
    <n v="1448924882"/>
    <b v="0"/>
    <n v="20"/>
    <b v="1"/>
    <s v="theater/plays"/>
    <n v="1.0545454545454545"/>
    <s v="29 GBP"/>
    <x v="1"/>
    <s v="plays"/>
    <x v="3593"/>
    <x v="3607"/>
  </r>
  <r>
    <n v="3608"/>
    <s v="Petrification"/>
    <s v="Help us get the show on the road! Petrification is a new play about home, memory and identity and we need your help to tour."/>
    <n v="800"/>
    <n v="800"/>
    <x v="0"/>
    <s v="GB"/>
    <s v="GBP"/>
    <n v="1466172000"/>
    <n v="1463418090"/>
    <b v="0"/>
    <n v="27"/>
    <b v="1"/>
    <s v="theater/plays"/>
    <n v="1"/>
    <s v="30 GBP"/>
    <x v="1"/>
    <s v="plays"/>
    <x v="3594"/>
    <x v="3608"/>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s v="143 GBP"/>
    <x v="1"/>
    <s v="plays"/>
    <x v="3595"/>
    <x v="3609"/>
  </r>
  <r>
    <n v="3610"/>
    <s v="The Florence Company presents 'America'"/>
    <s v="The Florence Company premieres its first stage play at the Chelsea Theatre in London with an original piece of writing"/>
    <n v="1000"/>
    <n v="1623"/>
    <x v="0"/>
    <s v="GB"/>
    <s v="GBP"/>
    <n v="1439806936"/>
    <n v="1437214936"/>
    <b v="0"/>
    <n v="31"/>
    <b v="1"/>
    <s v="theater/plays"/>
    <n v="1.623"/>
    <s v="52 GBP"/>
    <x v="1"/>
    <s v="plays"/>
    <x v="3596"/>
    <x v="3610"/>
  </r>
  <r>
    <n v="3611"/>
    <s v="Xavier Project: Leftovers"/>
    <s v="How do you retain a sense identity after losing your home, your family and your country? Leftovers is a play about refugees in Nairobi."/>
    <n v="2500"/>
    <n v="3400"/>
    <x v="0"/>
    <s v="GB"/>
    <s v="GBP"/>
    <n v="1428483201"/>
    <n v="1425891201"/>
    <b v="0"/>
    <n v="51"/>
    <b v="1"/>
    <s v="theater/plays"/>
    <n v="1.36"/>
    <s v="67 GBP"/>
    <x v="1"/>
    <s v="plays"/>
    <x v="3597"/>
    <x v="361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s v="127 CAD"/>
    <x v="1"/>
    <s v="plays"/>
    <x v="3598"/>
    <x v="3612"/>
  </r>
  <r>
    <n v="3613"/>
    <s v="HIS NAME IS ARTHUR HOLMBERG"/>
    <s v="a woman walks into a bar except she looks like a man and no one's serving drinks. one night only"/>
    <n v="1250"/>
    <n v="1250"/>
    <x v="0"/>
    <s v="US"/>
    <s v="USD"/>
    <n v="1403964574"/>
    <n v="1401372574"/>
    <b v="0"/>
    <n v="20"/>
    <b v="1"/>
    <s v="theater/plays"/>
    <n v="1"/>
    <s v="63 USD"/>
    <x v="1"/>
    <s v="plays"/>
    <x v="3599"/>
    <x v="3613"/>
  </r>
  <r>
    <n v="3614"/>
    <s v="Gruesome Playground Injuries"/>
    <s v="A production of &quot;Gruesome Playground Injuries&quot; by Rajiv Joseph July 24th-August 9th at The Bakery in Denver, CO."/>
    <n v="2500"/>
    <n v="2520"/>
    <x v="0"/>
    <s v="US"/>
    <s v="USD"/>
    <n v="1434675616"/>
    <n v="1432083616"/>
    <b v="0"/>
    <n v="71"/>
    <b v="1"/>
    <s v="theater/plays"/>
    <n v="1.008"/>
    <s v="35 USD"/>
    <x v="1"/>
    <s v="plays"/>
    <x v="3600"/>
    <x v="3614"/>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s v="37 GBP"/>
    <x v="1"/>
    <s v="plays"/>
    <x v="3601"/>
    <x v="3615"/>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s v="69 GBP"/>
    <x v="1"/>
    <s v="plays"/>
    <x v="3602"/>
    <x v="3616"/>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s v="17 GBP"/>
    <x v="1"/>
    <s v="plays"/>
    <x v="3603"/>
    <x v="3617"/>
  </r>
  <r>
    <n v="3618"/>
    <s v="Checkpoint 22"/>
    <s v="The play yet to be described as &quot;A surefire Edinburgh Fringe Festival Cult Hit&quot;. Coming to the Underbelly, Edinburgh, 5th-30th August."/>
    <n v="2000"/>
    <n v="2020"/>
    <x v="0"/>
    <s v="GB"/>
    <s v="GBP"/>
    <n v="1433343850"/>
    <n v="1430751850"/>
    <b v="0"/>
    <n v="56"/>
    <b v="1"/>
    <s v="theater/plays"/>
    <n v="1.01"/>
    <s v="36 GBP"/>
    <x v="1"/>
    <s v="plays"/>
    <x v="3604"/>
    <x v="3618"/>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s v="66 USD"/>
    <x v="1"/>
    <s v="plays"/>
    <x v="3605"/>
    <x v="361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s v="56 USD"/>
    <x v="1"/>
    <s v="plays"/>
    <x v="3606"/>
    <x v="3620"/>
  </r>
  <r>
    <n v="3621"/>
    <s v="EverScape"/>
    <s v="Bare Theatre and Sonorous Road collaborate on the NC debut of  Allan Maule's gamer fantasy play that was extended in New York."/>
    <n v="3000"/>
    <n v="3292"/>
    <x v="0"/>
    <s v="US"/>
    <s v="USD"/>
    <n v="1475269200"/>
    <n v="1473200844"/>
    <b v="0"/>
    <n v="70"/>
    <b v="1"/>
    <s v="theater/plays"/>
    <n v="1.0973333333333333"/>
    <s v="47 USD"/>
    <x v="1"/>
    <s v="plays"/>
    <x v="3607"/>
    <x v="3621"/>
  </r>
  <r>
    <n v="3622"/>
    <s v="Shakespeare's Pericles, Prince of Tyre"/>
    <s v="5 actors. 39 characters. 1 epic adventure. Presented by the Cradle Theatre Company."/>
    <n v="1000"/>
    <n v="1000.99"/>
    <x v="0"/>
    <s v="US"/>
    <s v="USD"/>
    <n v="1411874580"/>
    <n v="1409030371"/>
    <b v="0"/>
    <n v="21"/>
    <b v="1"/>
    <s v="theater/plays"/>
    <n v="1.00099"/>
    <s v="48 USD"/>
    <x v="1"/>
    <s v="plays"/>
    <x v="3608"/>
    <x v="3622"/>
  </r>
  <r>
    <n v="3623"/>
    <s v="Since I've Been Here"/>
    <s v="An original play exploring the complications of romantic relationships in all forms."/>
    <n v="2500"/>
    <n v="3000"/>
    <x v="0"/>
    <s v="US"/>
    <s v="USD"/>
    <n v="1406358000"/>
    <n v="1404841270"/>
    <b v="0"/>
    <n v="34"/>
    <b v="1"/>
    <s v="theater/plays"/>
    <n v="1.2"/>
    <s v="88 USD"/>
    <x v="1"/>
    <s v="plays"/>
    <x v="3609"/>
    <x v="362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s v="81 USD"/>
    <x v="1"/>
    <s v="plays"/>
    <x v="3610"/>
    <x v="3624"/>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s v="39 GBP"/>
    <x v="1"/>
    <s v="plays"/>
    <x v="3611"/>
    <x v="3625"/>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s v="85 GBP"/>
    <x v="1"/>
    <s v="plays"/>
    <x v="3612"/>
    <x v="3626"/>
  </r>
  <r>
    <n v="3627"/>
    <s v="One Shot Theatre Company"/>
    <s v="One Shot Theatre Company is an organization that promotes youth theatre for social change, putting on shows that open a social dialogue"/>
    <n v="2000"/>
    <n v="2000"/>
    <x v="0"/>
    <s v="US"/>
    <s v="USD"/>
    <n v="1463803140"/>
    <n v="1459446487"/>
    <b v="0"/>
    <n v="29"/>
    <b v="1"/>
    <s v="theater/plays"/>
    <n v="1"/>
    <s v="69 USD"/>
    <x v="1"/>
    <s v="plays"/>
    <x v="3613"/>
    <x v="3627"/>
  </r>
  <r>
    <n v="3628"/>
    <s v="Blast From the Past"/>
    <s v="I am asking for public funding to help put together a musical tribute titled &quot;Blast From The Past&quot; reenacting famous HipHop, RnB acts."/>
    <n v="100000"/>
    <n v="0"/>
    <x v="2"/>
    <s v="US"/>
    <s v="USD"/>
    <n v="1450040396"/>
    <n v="1444852796"/>
    <b v="0"/>
    <n v="0"/>
    <b v="0"/>
    <s v="theater/musical"/>
    <n v="0"/>
    <s v="0 USD"/>
    <x v="1"/>
    <s v="musical"/>
    <x v="3614"/>
    <x v="3628"/>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s v="1 USD"/>
    <x v="1"/>
    <s v="musical"/>
    <x v="3615"/>
    <x v="3629"/>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s v="1 GBP"/>
    <x v="1"/>
    <s v="musical"/>
    <x v="3616"/>
    <x v="363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s v="148 USD"/>
    <x v="1"/>
    <s v="musical"/>
    <x v="3617"/>
    <x v="3631"/>
  </r>
  <r>
    <n v="3632"/>
    <s v="Some Enchanted Evening UK TOUR"/>
    <s v="A professional musical revue. First performed in 2013 as a short tour, to be embarking on a full length tour across the UK in 2015!"/>
    <n v="500"/>
    <n v="100"/>
    <x v="2"/>
    <s v="GB"/>
    <s v="GBP"/>
    <n v="1416781749"/>
    <n v="1415053749"/>
    <b v="0"/>
    <n v="1"/>
    <b v="0"/>
    <s v="theater/musical"/>
    <n v="0.2"/>
    <s v="100 GBP"/>
    <x v="1"/>
    <s v="musical"/>
    <x v="3618"/>
    <x v="3632"/>
  </r>
  <r>
    <n v="3633"/>
    <s v="SMOKEY AND THE BANDIT: THE MUSICAL"/>
    <s v="SMOKEY AND THE BANDIT: THE MUSICAL_x000a_The classic film, characters and music you love, on stage, LIVE!"/>
    <n v="5000"/>
    <n v="1762"/>
    <x v="2"/>
    <s v="US"/>
    <s v="USD"/>
    <n v="1479517200"/>
    <n v="1475765867"/>
    <b v="0"/>
    <n v="31"/>
    <b v="0"/>
    <s v="theater/musical"/>
    <n v="0.35239999999999999"/>
    <s v="57 USD"/>
    <x v="1"/>
    <s v="musical"/>
    <x v="3619"/>
    <x v="3633"/>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s v="177 CAD"/>
    <x v="1"/>
    <s v="musical"/>
    <x v="3620"/>
    <x v="3634"/>
  </r>
  <r>
    <n v="3635"/>
    <s v="Mary's Son"/>
    <s v="Mary's Son is a pop opera about Jesus and the hope he brings to all people."/>
    <n v="3500"/>
    <n v="1276"/>
    <x v="2"/>
    <s v="US"/>
    <s v="USD"/>
    <n v="1461186676"/>
    <n v="1458594676"/>
    <b v="0"/>
    <n v="10"/>
    <b v="0"/>
    <s v="theater/musical"/>
    <n v="0.36457142857142855"/>
    <s v="128 USD"/>
    <x v="1"/>
    <s v="musical"/>
    <x v="3621"/>
    <x v="3635"/>
  </r>
  <r>
    <n v="3636"/>
    <s v="The Brother's of B-Block"/>
    <s v="The Brotherâ€™s of B-block is a musical play. A new take on &quot;OZ&quot; _x000a_The Wizard of OZ meets HBO's OZ."/>
    <n v="150000"/>
    <n v="0"/>
    <x v="2"/>
    <s v="US"/>
    <s v="USD"/>
    <n v="1442248829"/>
    <n v="1439224829"/>
    <b v="0"/>
    <n v="0"/>
    <b v="0"/>
    <s v="theater/musical"/>
    <n v="0"/>
    <s v="0 USD"/>
    <x v="1"/>
    <s v="musical"/>
    <x v="3622"/>
    <x v="3636"/>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s v="66 USD"/>
    <x v="1"/>
    <s v="musical"/>
    <x v="3623"/>
    <x v="3637"/>
  </r>
  <r>
    <n v="3638"/>
    <s v="Project Hedwig and the Angry Inch"/>
    <s v="A rock and roll journey that explores love, loss, redemption, duality and ascension."/>
    <n v="3300"/>
    <n v="216"/>
    <x v="2"/>
    <s v="CA"/>
    <s v="CAD"/>
    <n v="1429456132"/>
    <n v="1424275732"/>
    <b v="0"/>
    <n v="2"/>
    <b v="0"/>
    <s v="theater/musical"/>
    <n v="6.545454545454546E-2"/>
    <s v="108 CAD"/>
    <x v="1"/>
    <s v="musical"/>
    <x v="3624"/>
    <x v="3638"/>
  </r>
  <r>
    <n v="3639"/>
    <s v="POE!"/>
    <s v="POE is a tragicomic musical about the life and works of Edgar Poe, with Death as his therapist helping him find peace in the beyond."/>
    <n v="25000"/>
    <n v="1"/>
    <x v="2"/>
    <s v="US"/>
    <s v="USD"/>
    <n v="1475853060"/>
    <n v="1470672906"/>
    <b v="0"/>
    <n v="1"/>
    <b v="0"/>
    <s v="theater/musical"/>
    <n v="4.0000000000000003E-5"/>
    <s v="1 USD"/>
    <x v="1"/>
    <s v="musical"/>
    <x v="3625"/>
    <x v="3639"/>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s v="18 USD"/>
    <x v="1"/>
    <s v="musical"/>
    <x v="3626"/>
    <x v="364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s v="0 USD"/>
    <x v="1"/>
    <s v="musical"/>
    <x v="3627"/>
    <x v="3641"/>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s v="8 EUR"/>
    <x v="1"/>
    <s v="musical"/>
    <x v="3628"/>
    <x v="3642"/>
  </r>
  <r>
    <n v="3643"/>
    <s v="Puberty: The Musical"/>
    <s v="It feels like the first time. Like the very first time everyone's coming-of-age comes to the stage. Think 'Wicked', with bad acne."/>
    <n v="25000"/>
    <n v="0"/>
    <x v="2"/>
    <s v="US"/>
    <s v="USD"/>
    <n v="1447734439"/>
    <n v="1444274839"/>
    <b v="0"/>
    <n v="0"/>
    <b v="0"/>
    <s v="theater/musical"/>
    <n v="0"/>
    <s v="0 USD"/>
    <x v="1"/>
    <s v="musical"/>
    <x v="3629"/>
    <x v="3643"/>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s v="68 USD"/>
    <x v="1"/>
    <s v="musical"/>
    <x v="3630"/>
    <x v="3644"/>
  </r>
  <r>
    <n v="3645"/>
    <s v="If the Shoe Fits"/>
    <s v="This new musical comedy empowers women and girls of all ages to be themselves in their shoes, whatever shoes they choose."/>
    <n v="1000"/>
    <n v="1"/>
    <x v="2"/>
    <s v="CA"/>
    <s v="CAD"/>
    <n v="1479773838"/>
    <n v="1477178238"/>
    <b v="0"/>
    <n v="1"/>
    <b v="0"/>
    <s v="theater/musical"/>
    <n v="1E-3"/>
    <s v="1 CAD"/>
    <x v="1"/>
    <s v="musical"/>
    <x v="3631"/>
    <x v="3645"/>
  </r>
  <r>
    <n v="3646"/>
    <s v="Our Sacred Honor"/>
    <s v="Develop demo materials for new, true story of teen Revolutionary War heroes - for hybrid film/live stage musical"/>
    <n v="10000"/>
    <n v="481"/>
    <x v="2"/>
    <s v="US"/>
    <s v="USD"/>
    <n v="1434497400"/>
    <n v="1431770802"/>
    <b v="0"/>
    <n v="8"/>
    <b v="0"/>
    <s v="theater/musical"/>
    <n v="4.8099999999999997E-2"/>
    <s v="60 USD"/>
    <x v="1"/>
    <s v="musical"/>
    <x v="3632"/>
    <x v="3646"/>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s v="15 GBP"/>
    <x v="1"/>
    <s v="musical"/>
    <x v="3633"/>
    <x v="3647"/>
  </r>
  <r>
    <n v="3648"/>
    <s v="Moth Theater Lives"/>
    <s v="Help Moth Live! Support Moth and its artist collective to achieve its 2014/15 season."/>
    <n v="40000"/>
    <n v="40153"/>
    <x v="0"/>
    <s v="US"/>
    <s v="USD"/>
    <n v="1412492445"/>
    <n v="1409900445"/>
    <b v="0"/>
    <n v="73"/>
    <b v="1"/>
    <s v="theater/plays"/>
    <n v="1.003825"/>
    <s v="550 USD"/>
    <x v="1"/>
    <s v="plays"/>
    <x v="3634"/>
    <x v="3648"/>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s v="98 CAD"/>
    <x v="1"/>
    <s v="plays"/>
    <x v="3635"/>
    <x v="3649"/>
  </r>
  <r>
    <n v="3650"/>
    <s v="Weald at The Finborough Theatre"/>
    <s v="A terse and delicate dissection of male emotions from a rural perspective: fathers and sons, legacy and heritage, molasses and mud."/>
    <n v="500"/>
    <n v="500"/>
    <x v="0"/>
    <s v="GB"/>
    <s v="GBP"/>
    <n v="1454412584"/>
    <n v="1452598184"/>
    <b v="0"/>
    <n v="17"/>
    <b v="1"/>
    <s v="theater/plays"/>
    <n v="1"/>
    <s v="29 GBP"/>
    <x v="1"/>
    <s v="plays"/>
    <x v="3636"/>
    <x v="3650"/>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s v="58 USD"/>
    <x v="1"/>
    <s v="plays"/>
    <x v="3637"/>
    <x v="3651"/>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s v="44 CAD"/>
    <x v="1"/>
    <s v="plays"/>
    <x v="3638"/>
    <x v="3652"/>
  </r>
  <r>
    <n v="3653"/>
    <s v="ALLIE"/>
    <s v="ALLIE is a new dark comedy play which will premiere at the Edinburgh Festival Fringe 2015. Written and produced by Ruaraidh Murray."/>
    <n v="2000"/>
    <n v="2010"/>
    <x v="0"/>
    <s v="GB"/>
    <s v="GBP"/>
    <n v="1438764207"/>
    <n v="1436172207"/>
    <b v="0"/>
    <n v="33"/>
    <b v="1"/>
    <s v="theater/plays"/>
    <n v="1.0049999999999999"/>
    <s v="61 GBP"/>
    <x v="1"/>
    <s v="plays"/>
    <x v="3639"/>
    <x v="365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s v="69 GBP"/>
    <x v="1"/>
    <s v="plays"/>
    <x v="3640"/>
    <x v="3654"/>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s v="74 USD"/>
    <x v="1"/>
    <s v="plays"/>
    <x v="3641"/>
    <x v="3655"/>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s v="115 CHF"/>
    <x v="1"/>
    <s v="plays"/>
    <x v="3642"/>
    <x v="365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s v="111 DKK"/>
    <x v="1"/>
    <s v="plays"/>
    <x v="3643"/>
    <x v="3657"/>
  </r>
  <r>
    <n v="3658"/>
    <s v="Mr. Marmalade"/>
    <s v="Life is hard when your own imaginary friend can't make time for you."/>
    <n v="1500"/>
    <n v="1510"/>
    <x v="0"/>
    <s v="US"/>
    <s v="USD"/>
    <n v="1404273540"/>
    <n v="1400272580"/>
    <b v="0"/>
    <n v="20"/>
    <b v="1"/>
    <s v="theater/plays"/>
    <n v="1.0066666666666666"/>
    <s v="76 USD"/>
    <x v="1"/>
    <s v="plays"/>
    <x v="3644"/>
    <x v="3658"/>
  </r>
  <r>
    <n v="3659"/>
    <s v="Reality of Love Remix (Love in Disguise)"/>
    <s v="We want you to analyze while we dramatize if people who romanticize can recognize true love in a disguise."/>
    <n v="3000"/>
    <n v="3061"/>
    <x v="0"/>
    <s v="US"/>
    <s v="USD"/>
    <n v="1426775940"/>
    <n v="1424414350"/>
    <b v="0"/>
    <n v="13"/>
    <b v="1"/>
    <s v="theater/plays"/>
    <n v="1.0203333333333333"/>
    <s v="235 USD"/>
    <x v="1"/>
    <s v="plays"/>
    <x v="3645"/>
    <x v="3659"/>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s v="11 GBP"/>
    <x v="1"/>
    <s v="plays"/>
    <x v="3646"/>
    <x v="366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s v="93 USD"/>
    <x v="1"/>
    <s v="plays"/>
    <x v="3647"/>
    <x v="3661"/>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s v="203 CAD"/>
    <x v="1"/>
    <s v="plays"/>
    <x v="3648"/>
    <x v="3662"/>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s v="26 GBP"/>
    <x v="1"/>
    <s v="plays"/>
    <x v="3649"/>
    <x v="3663"/>
  </r>
  <r>
    <n v="3664"/>
    <s v="Cubs: an Original Work"/>
    <s v="An Original Short Play: two young women search for answers about sexuality, the history they are taught, and their animal instincts."/>
    <n v="800"/>
    <n v="875"/>
    <x v="0"/>
    <s v="US"/>
    <s v="USD"/>
    <n v="1466056689"/>
    <n v="1464847089"/>
    <b v="0"/>
    <n v="19"/>
    <b v="1"/>
    <s v="theater/plays"/>
    <n v="1.09375"/>
    <s v="46 USD"/>
    <x v="1"/>
    <s v="plays"/>
    <x v="3650"/>
    <x v="3664"/>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s v="51 EUR"/>
    <x v="1"/>
    <s v="plays"/>
    <x v="3651"/>
    <x v="3665"/>
  </r>
  <r>
    <n v="3666"/>
    <s v="Israel LÃ³pez @ Ojai Playwrights Conference"/>
    <s v="Artistic Internship @ Ojai Playwrights Conference"/>
    <n v="1200"/>
    <n v="1200"/>
    <x v="0"/>
    <s v="US"/>
    <s v="USD"/>
    <n v="1406185200"/>
    <n v="1404337382"/>
    <b v="0"/>
    <n v="38"/>
    <b v="1"/>
    <s v="theater/plays"/>
    <n v="1"/>
    <s v="32 USD"/>
    <x v="1"/>
    <s v="plays"/>
    <x v="3652"/>
    <x v="3666"/>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s v="53 GBP"/>
    <x v="1"/>
    <s v="plays"/>
    <x v="3653"/>
    <x v="3667"/>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s v="37 USD"/>
    <x v="1"/>
    <s v="plays"/>
    <x v="3654"/>
    <x v="3668"/>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s v="81 GBP"/>
    <x v="1"/>
    <s v="plays"/>
    <x v="3655"/>
    <x v="3669"/>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s v="20 GBP"/>
    <x v="1"/>
    <s v="plays"/>
    <x v="3656"/>
    <x v="367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s v="88 USD"/>
    <x v="1"/>
    <s v="plays"/>
    <x v="3657"/>
    <x v="3671"/>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s v="53 GBP"/>
    <x v="1"/>
    <s v="plays"/>
    <x v="3658"/>
    <x v="3672"/>
  </r>
  <r>
    <n v="3673"/>
    <s v="CHILD Z"/>
    <s v="Zoe is a teenage girl growing up in a deeply disturbing society. If those paid to protect her aren't listening, then who is?"/>
    <n v="4000"/>
    <n v="4545"/>
    <x v="0"/>
    <s v="GB"/>
    <s v="GBP"/>
    <n v="1415191920"/>
    <n v="1412233497"/>
    <b v="0"/>
    <n v="114"/>
    <b v="1"/>
    <s v="theater/plays"/>
    <n v="1.13625"/>
    <s v="40 GBP"/>
    <x v="1"/>
    <s v="plays"/>
    <x v="3659"/>
    <x v="3673"/>
  </r>
  <r>
    <n v="3674"/>
    <s v="FAUST.hier und jetzt"/>
    <s v="Theaterprojekt 12. Kl. Waldorfschule Essen. 2 junge Regisseure bringen volles Engagement &amp; Zeit ein. FÃ¼r ihre Finanzierung sammeln wir."/>
    <n v="4500"/>
    <n v="4500"/>
    <x v="0"/>
    <s v="DE"/>
    <s v="EUR"/>
    <n v="1472936229"/>
    <n v="1467752229"/>
    <b v="0"/>
    <n v="31"/>
    <b v="1"/>
    <s v="theater/plays"/>
    <n v="1"/>
    <s v="145 EUR"/>
    <x v="1"/>
    <s v="plays"/>
    <x v="3660"/>
    <x v="3674"/>
  </r>
  <r>
    <n v="3675"/>
    <s v="Memoir of a Forgotten Past"/>
    <s v="3 decades, 3 generations, 3 friends, one house. Real Eyes Theatre explore how our lives are influenced by the decades we grow up in."/>
    <n v="50"/>
    <n v="70"/>
    <x v="0"/>
    <s v="GB"/>
    <s v="GBP"/>
    <n v="1463353200"/>
    <n v="1462285182"/>
    <b v="0"/>
    <n v="3"/>
    <b v="1"/>
    <s v="theater/plays"/>
    <n v="1.4"/>
    <s v="23 GBP"/>
    <x v="1"/>
    <s v="plays"/>
    <x v="3661"/>
    <x v="3675"/>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s v="64 USD"/>
    <x v="1"/>
    <s v="plays"/>
    <x v="3662"/>
    <x v="3676"/>
  </r>
  <r>
    <n v="3677"/>
    <s v="Goldfish Memory Productions"/>
    <s v="Goldfish Memory Productions seeks at least $12,000 to begin their first 3 professional projects."/>
    <n v="12000"/>
    <n v="12348.5"/>
    <x v="0"/>
    <s v="US"/>
    <s v="USD"/>
    <n v="1404359940"/>
    <n v="1402580818"/>
    <b v="0"/>
    <n v="199"/>
    <b v="1"/>
    <s v="theater/plays"/>
    <n v="1.0290416666666666"/>
    <s v="62 USD"/>
    <x v="1"/>
    <s v="plays"/>
    <x v="3663"/>
    <x v="3677"/>
  </r>
  <r>
    <n v="3678"/>
    <s v="Some big Some bang"/>
    <s v="The Ugly Collective takes Some big Some bang to the Underbelly Venues at the Edinburgh Fringe!"/>
    <n v="2000"/>
    <n v="2050"/>
    <x v="0"/>
    <s v="GB"/>
    <s v="GBP"/>
    <n v="1433076298"/>
    <n v="1430052298"/>
    <b v="0"/>
    <n v="31"/>
    <b v="1"/>
    <s v="theater/plays"/>
    <n v="1.0249999999999999"/>
    <s v="66 GBP"/>
    <x v="1"/>
    <s v="plays"/>
    <x v="3664"/>
    <x v="367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s v="73 USD"/>
    <x v="1"/>
    <s v="plays"/>
    <x v="3665"/>
    <x v="3679"/>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s v="100 USD"/>
    <x v="1"/>
    <s v="plays"/>
    <x v="3666"/>
    <x v="368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s v="62 USD"/>
    <x v="1"/>
    <s v="plays"/>
    <x v="3667"/>
    <x v="3681"/>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s v="62 USD"/>
    <x v="1"/>
    <s v="plays"/>
    <x v="3668"/>
    <x v="3682"/>
  </r>
  <r>
    <n v="3683"/>
    <s v="A Krumpus Story - World Premiere"/>
    <s v="A Krumpus Story is a dark holiday comedy for anyone who wants a little more spice in their holiday fare."/>
    <n v="3500"/>
    <n v="3880"/>
    <x v="0"/>
    <s v="US"/>
    <s v="USD"/>
    <n v="1476931696"/>
    <n v="1474339696"/>
    <b v="0"/>
    <n v="66"/>
    <b v="1"/>
    <s v="theater/plays"/>
    <n v="1.1085714285714285"/>
    <s v="59 USD"/>
    <x v="1"/>
    <s v="plays"/>
    <x v="3669"/>
    <x v="3683"/>
  </r>
  <r>
    <n v="3684"/>
    <s v="Cassiopeia"/>
    <s v="Thespis Theater Festival presents Cassiopeia: A romantic tale of a bride finding her way to her unknown groom before it is too late."/>
    <n v="750"/>
    <n v="1043"/>
    <x v="0"/>
    <s v="US"/>
    <s v="USD"/>
    <n v="1441167586"/>
    <n v="1438575586"/>
    <b v="0"/>
    <n v="23"/>
    <b v="1"/>
    <s v="theater/plays"/>
    <n v="1.3906666666666667"/>
    <s v="45 USD"/>
    <x v="1"/>
    <s v="plays"/>
    <x v="3670"/>
    <x v="3684"/>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s v="42 USD"/>
    <x v="1"/>
    <s v="plays"/>
    <x v="3671"/>
    <x v="3685"/>
  </r>
  <r>
    <n v="3686"/>
    <s v="Dog sees God by Bert V. Royal @ FSU"/>
    <s v="This October, in association with Rogue Productions at FSU, I will be directing a production of Dog sees God."/>
    <n v="350"/>
    <n v="355"/>
    <x v="0"/>
    <s v="US"/>
    <s v="USD"/>
    <n v="1440820740"/>
    <n v="1439567660"/>
    <b v="0"/>
    <n v="6"/>
    <b v="1"/>
    <s v="theater/plays"/>
    <n v="1.0142857142857142"/>
    <s v="59 USD"/>
    <x v="1"/>
    <s v="plays"/>
    <x v="3672"/>
    <x v="3686"/>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s v="200 USD"/>
    <x v="1"/>
    <s v="plays"/>
    <x v="3673"/>
    <x v="3687"/>
  </r>
  <r>
    <n v="3688"/>
    <s v="The Tulip Tree 2014"/>
    <s v="The Tulip Tree is a project I have been passionate about for 5 years. It is an unforgettable story that has never been told."/>
    <n v="3000"/>
    <n v="3275"/>
    <x v="0"/>
    <s v="GB"/>
    <s v="GBP"/>
    <n v="1407524004"/>
    <n v="1404932004"/>
    <b v="0"/>
    <n v="39"/>
    <b v="1"/>
    <s v="theater/plays"/>
    <n v="1.0916666666666666"/>
    <s v="84 GBP"/>
    <x v="1"/>
    <s v="plays"/>
    <x v="3674"/>
    <x v="3688"/>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s v="57 USD"/>
    <x v="1"/>
    <s v="plays"/>
    <x v="3675"/>
    <x v="3689"/>
  </r>
  <r>
    <n v="3690"/>
    <s v="We Rise"/>
    <s v="A play honoring the lives and legacies of the activists and those remembered at the 1992 ACT UP Ashes Action at The White House"/>
    <n v="1500"/>
    <n v="1800"/>
    <x v="0"/>
    <s v="US"/>
    <s v="USD"/>
    <n v="1417101683"/>
    <n v="1414506083"/>
    <b v="0"/>
    <n v="31"/>
    <b v="1"/>
    <s v="theater/plays"/>
    <n v="1.2"/>
    <s v="58 USD"/>
    <x v="1"/>
    <s v="plays"/>
    <x v="3676"/>
    <x v="3690"/>
  </r>
  <r>
    <n v="3691"/>
    <s v="Most Dangerous Man in America (WEB DuBois) by Amiri  Baraka"/>
    <s v="World Premiere of last play written by Amiri Baraka"/>
    <n v="40000"/>
    <n v="51184"/>
    <x v="0"/>
    <s v="US"/>
    <s v="USD"/>
    <n v="1425272340"/>
    <n v="1421426929"/>
    <b v="0"/>
    <n v="274"/>
    <b v="1"/>
    <s v="theater/plays"/>
    <n v="1.2796000000000001"/>
    <s v="187 USD"/>
    <x v="1"/>
    <s v="plays"/>
    <x v="3677"/>
    <x v="3691"/>
  </r>
  <r>
    <n v="3692"/>
    <s v="An Evening With Durang"/>
    <s v="Help us independently produce two great comedies by Christopher Durang."/>
    <n v="1000"/>
    <n v="1260"/>
    <x v="0"/>
    <s v="US"/>
    <s v="USD"/>
    <n v="1411084800"/>
    <n v="1410304179"/>
    <b v="0"/>
    <n v="17"/>
    <b v="1"/>
    <s v="theater/plays"/>
    <n v="1.26"/>
    <s v="74 USD"/>
    <x v="1"/>
    <s v="plays"/>
    <x v="3678"/>
    <x v="3692"/>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s v="31 GBP"/>
    <x v="1"/>
    <s v="plays"/>
    <x v="3679"/>
    <x v="3693"/>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s v="63 USD"/>
    <x v="1"/>
    <s v="plays"/>
    <x v="3680"/>
    <x v="3694"/>
  </r>
  <r>
    <n v="3695"/>
    <s v="The History Boys at USC"/>
    <s v="Tony-Award Winning Play, The History Boys brought to you by the Independent Student Production Company Narrative Series: Page to Stage!"/>
    <n v="4000"/>
    <n v="4005"/>
    <x v="0"/>
    <s v="US"/>
    <s v="USD"/>
    <n v="1421009610"/>
    <n v="1419281610"/>
    <b v="0"/>
    <n v="33"/>
    <b v="1"/>
    <s v="theater/plays"/>
    <n v="1.00125"/>
    <s v="121 USD"/>
    <x v="1"/>
    <s v="plays"/>
    <x v="3681"/>
    <x v="3695"/>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s v="40 GBP"/>
    <x v="1"/>
    <s v="plays"/>
    <x v="3682"/>
    <x v="3696"/>
  </r>
  <r>
    <n v="3697"/>
    <s v="Sid the tour 2016"/>
    <s v="With your support this one-man show will tour various theatres in the UK - it's a story of hero worship and love beyond the grave."/>
    <n v="2000"/>
    <n v="2160"/>
    <x v="0"/>
    <s v="GB"/>
    <s v="GBP"/>
    <n v="1462878648"/>
    <n v="1461064248"/>
    <b v="0"/>
    <n v="30"/>
    <b v="1"/>
    <s v="theater/plays"/>
    <n v="1.08"/>
    <s v="72 GBP"/>
    <x v="1"/>
    <s v="plays"/>
    <x v="3683"/>
    <x v="3697"/>
  </r>
  <r>
    <n v="3698"/>
    <s v="CORIOLANUS | THE NORMAL HEART @ The Lab Theater"/>
    <s v="Two great political plays, separated in authorship by four hundred years but united in their urgency."/>
    <n v="5000"/>
    <n v="5526"/>
    <x v="0"/>
    <s v="US"/>
    <s v="USD"/>
    <n v="1456946487"/>
    <n v="1454354487"/>
    <b v="0"/>
    <n v="136"/>
    <b v="1"/>
    <s v="theater/plays"/>
    <n v="1.1052"/>
    <s v="41 USD"/>
    <x v="1"/>
    <s v="plays"/>
    <x v="3684"/>
    <x v="3698"/>
  </r>
  <r>
    <n v="3699"/>
    <s v="Tell Me That You Love Me"/>
    <s v="Tell Me That You Love Me, a new play about the love affair between Actress and Writer, with the novel Arch of Triumph as the backdrop"/>
    <n v="2500"/>
    <n v="2520"/>
    <x v="0"/>
    <s v="US"/>
    <s v="USD"/>
    <n v="1413383216"/>
    <n v="1410791216"/>
    <b v="0"/>
    <n v="40"/>
    <b v="1"/>
    <s v="theater/plays"/>
    <n v="1.008"/>
    <s v="63 USD"/>
    <x v="1"/>
    <s v="plays"/>
    <x v="3685"/>
    <x v="3699"/>
  </r>
  <r>
    <n v="3700"/>
    <s v="Generations (Senior Project)"/>
    <s v="Help me produce the play I have written for my senior project!"/>
    <n v="500"/>
    <n v="606"/>
    <x v="0"/>
    <s v="US"/>
    <s v="USD"/>
    <n v="1412092800"/>
    <n v="1409493800"/>
    <b v="0"/>
    <n v="18"/>
    <b v="1"/>
    <s v="theater/plays"/>
    <n v="1.212"/>
    <s v="34 USD"/>
    <x v="1"/>
    <s v="plays"/>
    <x v="3686"/>
    <x v="3700"/>
  </r>
  <r>
    <n v="3701"/>
    <s v="Dog Show"/>
    <s v="Part-silent film, part-thriller, Dog Show sees four actors play a community of dogs and their owners. One autumn, a killer strikes."/>
    <n v="1500"/>
    <n v="1505"/>
    <x v="0"/>
    <s v="GB"/>
    <s v="GBP"/>
    <n v="1433422793"/>
    <n v="1430830793"/>
    <b v="0"/>
    <n v="39"/>
    <b v="1"/>
    <s v="theater/plays"/>
    <n v="1.0033333333333334"/>
    <s v="39 GBP"/>
    <x v="1"/>
    <s v="plays"/>
    <x v="3687"/>
    <x v="3701"/>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s v="156 GBP"/>
    <x v="1"/>
    <s v="plays"/>
    <x v="3688"/>
    <x v="370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s v="43 USD"/>
    <x v="1"/>
    <s v="plays"/>
    <x v="3689"/>
    <x v="3703"/>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s v="15 GBP"/>
    <x v="1"/>
    <s v="plays"/>
    <x v="3690"/>
    <x v="370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s v="84 USD"/>
    <x v="1"/>
    <s v="plays"/>
    <x v="3691"/>
    <x v="3705"/>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s v="140 USD"/>
    <x v="1"/>
    <s v="plays"/>
    <x v="3692"/>
    <x v="3706"/>
  </r>
  <r>
    <n v="3707"/>
    <s v="A KC Fringe World Premiere: DESPERATE ACTS"/>
    <s v="Support this collection of new plays by Kansas City writers and the artists who are bringing it to life!"/>
    <n v="1000"/>
    <n v="1860"/>
    <x v="0"/>
    <s v="US"/>
    <s v="USD"/>
    <n v="1469165160"/>
    <n v="1467335378"/>
    <b v="0"/>
    <n v="23"/>
    <b v="1"/>
    <s v="theater/plays"/>
    <n v="1.86"/>
    <s v="81 USD"/>
    <x v="1"/>
    <s v="plays"/>
    <x v="3693"/>
    <x v="3707"/>
  </r>
  <r>
    <n v="3708"/>
    <s v="Much Ado About Nothing"/>
    <s v="Dear Stone Theater Company brings its inaugural production of Much Ado About Nothing to Logan Square, Chicago. Thanks for watching!"/>
    <n v="700"/>
    <n v="2100"/>
    <x v="0"/>
    <s v="US"/>
    <s v="USD"/>
    <n v="1404444286"/>
    <n v="1403234686"/>
    <b v="0"/>
    <n v="39"/>
    <b v="1"/>
    <s v="theater/plays"/>
    <n v="3"/>
    <s v="54 USD"/>
    <x v="1"/>
    <s v="plays"/>
    <x v="3694"/>
    <x v="3708"/>
  </r>
  <r>
    <n v="3709"/>
    <s v="The Ruby Darlings Show"/>
    <s v="The filthily talented Ruby and Darling, take you on a raunch-tastic musical discovery of life with a vagina. #sayno"/>
    <n v="1000"/>
    <n v="1082.5"/>
    <x v="0"/>
    <s v="GB"/>
    <s v="GBP"/>
    <n v="1403715546"/>
    <n v="1401123546"/>
    <b v="0"/>
    <n v="35"/>
    <b v="1"/>
    <s v="theater/plays"/>
    <n v="1.0825"/>
    <s v="31 GBP"/>
    <x v="1"/>
    <s v="plays"/>
    <x v="3695"/>
    <x v="3709"/>
  </r>
  <r>
    <n v="3710"/>
    <s v="&quot;Loving Alanis&quot; Rocky Mountain Regional Premier"/>
    <s v="A comedy about, life, death, men, women, and the power of a good Kegel."/>
    <n v="1300"/>
    <n v="1835"/>
    <x v="0"/>
    <s v="US"/>
    <s v="USD"/>
    <n v="1428068988"/>
    <n v="1425908988"/>
    <b v="0"/>
    <n v="27"/>
    <b v="1"/>
    <s v="theater/plays"/>
    <n v="1.4115384615384616"/>
    <s v="68 USD"/>
    <x v="1"/>
    <s v="plays"/>
    <x v="3696"/>
    <x v="3710"/>
  </r>
  <r>
    <n v="3711"/>
    <s v="The Youth Shakespeare Project 2014"/>
    <s v="Two teachers and twenty kids bring one of Shakespeare's plays to life!"/>
    <n v="500"/>
    <n v="570"/>
    <x v="0"/>
    <s v="US"/>
    <s v="USD"/>
    <n v="1402848000"/>
    <n v="1400606573"/>
    <b v="0"/>
    <n v="21"/>
    <b v="1"/>
    <s v="theater/plays"/>
    <n v="1.1399999999999999"/>
    <s v="27 USD"/>
    <x v="1"/>
    <s v="plays"/>
    <x v="3174"/>
    <x v="3711"/>
  </r>
  <r>
    <n v="3712"/>
    <s v="IT'S JUST MY LIFE"/>
    <s v="Married, Single, Divorced, Straight, Gay, Transgendered, Birth Mother, Adoptive Mother.... Everyone has a story.  These are ours."/>
    <n v="7500"/>
    <n v="11530"/>
    <x v="0"/>
    <s v="US"/>
    <s v="USD"/>
    <n v="1433055540"/>
    <n v="1431230867"/>
    <b v="0"/>
    <n v="104"/>
    <b v="1"/>
    <s v="theater/plays"/>
    <n v="1.5373333333333334"/>
    <s v="111 USD"/>
    <x v="1"/>
    <s v="plays"/>
    <x v="3697"/>
    <x v="3712"/>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s v="107 USD"/>
    <x v="1"/>
    <s v="plays"/>
    <x v="3698"/>
    <x v="3713"/>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s v="106 USD"/>
    <x v="1"/>
    <s v="plays"/>
    <x v="3699"/>
    <x v="3714"/>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s v="133 GBP"/>
    <x v="1"/>
    <s v="plays"/>
    <x v="3700"/>
    <x v="3715"/>
  </r>
  <r>
    <n v="3716"/>
    <s v="Sylvia (a benefit show)"/>
    <s v="I am raising money to pay for the rights to produce Sylvia by A.R. Gurney. The show will be a fundraiser for Wayside Waifs."/>
    <n v="800"/>
    <n v="1246"/>
    <x v="0"/>
    <s v="US"/>
    <s v="USD"/>
    <n v="1453411109"/>
    <n v="1450819109"/>
    <b v="0"/>
    <n v="24"/>
    <b v="1"/>
    <s v="theater/plays"/>
    <n v="1.5575000000000001"/>
    <s v="52 USD"/>
    <x v="1"/>
    <s v="plays"/>
    <x v="3701"/>
    <x v="3716"/>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s v="310 GBP"/>
    <x v="1"/>
    <s v="plays"/>
    <x v="3702"/>
    <x v="3717"/>
  </r>
  <r>
    <n v="3718"/>
    <s v="PUNK ROCK"/>
    <s v="William Carlisle has the world at his feet but its weight on his shoulders. He is intelligent, articulate and fucked."/>
    <n v="500"/>
    <n v="1197"/>
    <x v="0"/>
    <s v="GB"/>
    <s v="GBP"/>
    <n v="1425057075"/>
    <n v="1422465075"/>
    <b v="0"/>
    <n v="46"/>
    <b v="1"/>
    <s v="theater/plays"/>
    <n v="2.3940000000000001"/>
    <s v="26 GBP"/>
    <x v="1"/>
    <s v="plays"/>
    <x v="3703"/>
    <x v="3718"/>
  </r>
  <r>
    <n v="3719"/>
    <s v="Corium"/>
    <s v="A new piece of physical theatre about love, regret and longing."/>
    <n v="200"/>
    <n v="420"/>
    <x v="0"/>
    <s v="GB"/>
    <s v="GBP"/>
    <n v="1434994266"/>
    <n v="1432402266"/>
    <b v="0"/>
    <n v="4"/>
    <b v="1"/>
    <s v="theater/plays"/>
    <n v="2.1"/>
    <s v="105 GBP"/>
    <x v="1"/>
    <s v="plays"/>
    <x v="3704"/>
    <x v="3719"/>
  </r>
  <r>
    <n v="3720"/>
    <s v="Lakotas and the American Theatre"/>
    <s v="Breaking the American Indian stereotype in the American Theatre."/>
    <n v="3300"/>
    <n v="3449"/>
    <x v="0"/>
    <s v="US"/>
    <s v="USD"/>
    <n v="1435881006"/>
    <n v="1433980206"/>
    <b v="0"/>
    <n v="40"/>
    <b v="1"/>
    <s v="theater/plays"/>
    <n v="1.0451515151515152"/>
    <s v="86 USD"/>
    <x v="1"/>
    <s v="plays"/>
    <x v="3705"/>
    <x v="372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s v="115 USD"/>
    <x v="1"/>
    <s v="plays"/>
    <x v="3706"/>
    <x v="372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s v="48 CAD"/>
    <x v="1"/>
    <s v="plays"/>
    <x v="3707"/>
    <x v="3722"/>
  </r>
  <r>
    <n v="3723"/>
    <s v="Beauty and the Beast"/>
    <s v="Saltmine Theatre Company present Beauty and the Beast:"/>
    <n v="4500"/>
    <n v="4592"/>
    <x v="0"/>
    <s v="GB"/>
    <s v="GBP"/>
    <n v="1417374262"/>
    <n v="1414778662"/>
    <b v="0"/>
    <n v="63"/>
    <b v="1"/>
    <s v="theater/plays"/>
    <n v="1.0204444444444445"/>
    <s v="73 GBP"/>
    <x v="1"/>
    <s v="plays"/>
    <x v="3708"/>
    <x v="372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s v="50 GBP"/>
    <x v="1"/>
    <s v="plays"/>
    <x v="3709"/>
    <x v="3724"/>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s v="25 GBP"/>
    <x v="1"/>
    <s v="plays"/>
    <x v="3710"/>
    <x v="3725"/>
  </r>
  <r>
    <n v="3726"/>
    <s v="Howard's End 3.0"/>
    <s v="A week of rehearsal culminating in a staged reading of our three-actor adaptation of &quot;Howards End,&quot; for potential producers."/>
    <n v="850"/>
    <n v="2879"/>
    <x v="0"/>
    <s v="US"/>
    <s v="USD"/>
    <n v="1461963600"/>
    <n v="1459567371"/>
    <b v="0"/>
    <n v="46"/>
    <b v="1"/>
    <s v="theater/plays"/>
    <n v="3.3870588235294119"/>
    <s v="63 USD"/>
    <x v="1"/>
    <s v="plays"/>
    <x v="3711"/>
    <x v="372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s v="61 USD"/>
    <x v="1"/>
    <s v="plays"/>
    <x v="3712"/>
    <x v="3727"/>
  </r>
  <r>
    <n v="3728"/>
    <s v="Bare Bones Shakespeare 2015-16 Season"/>
    <s v="Bare Bones Shakespeare's first season will start with a DFW school touring show: Romeo and Juliet."/>
    <n v="20000"/>
    <n v="1862"/>
    <x v="2"/>
    <s v="US"/>
    <s v="USD"/>
    <n v="1439957176"/>
    <n v="1437365176"/>
    <b v="0"/>
    <n v="31"/>
    <b v="0"/>
    <s v="theater/plays"/>
    <n v="9.3100000000000002E-2"/>
    <s v="60 USD"/>
    <x v="1"/>
    <s v="plays"/>
    <x v="3713"/>
    <x v="3728"/>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s v="72 USD"/>
    <x v="1"/>
    <s v="plays"/>
    <x v="3714"/>
    <x v="3729"/>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s v="100 USD"/>
    <x v="1"/>
    <s v="plays"/>
    <x v="3715"/>
    <x v="3730"/>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s v="52 USD"/>
    <x v="1"/>
    <s v="plays"/>
    <x v="3716"/>
    <x v="3731"/>
  </r>
  <r>
    <n v="3732"/>
    <s v="Elektra Bekent - Afstudeervoorstelling"/>
    <s v="Mijn solo voorstelling gaat over Elektra (Sophokles) en hoe zij als jongere alles beleeft en meemaakt!"/>
    <n v="850"/>
    <n v="131"/>
    <x v="2"/>
    <s v="NL"/>
    <s v="EUR"/>
    <n v="1422100800"/>
    <n v="1416932133"/>
    <b v="0"/>
    <n v="4"/>
    <b v="0"/>
    <s v="theater/plays"/>
    <n v="0.15411764705882353"/>
    <s v="33 EUR"/>
    <x v="1"/>
    <s v="plays"/>
    <x v="3717"/>
    <x v="3732"/>
  </r>
  <r>
    <n v="3733"/>
    <s v="laughter in the hood"/>
    <s v="want to donate tickets to residents who live in the community that cant afford the 35.00 price of ticket"/>
    <n v="1500"/>
    <n v="0"/>
    <x v="2"/>
    <s v="US"/>
    <s v="USD"/>
    <n v="1429396200"/>
    <n v="1428539708"/>
    <b v="0"/>
    <n v="0"/>
    <b v="0"/>
    <s v="theater/plays"/>
    <n v="0"/>
    <s v="0 USD"/>
    <x v="1"/>
    <s v="plays"/>
    <x v="3718"/>
    <x v="3733"/>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s v="61 USD"/>
    <x v="1"/>
    <s v="plays"/>
    <x v="3719"/>
    <x v="3734"/>
  </r>
  <r>
    <n v="3735"/>
    <s v="Women Beware Women"/>
    <s v="Young Actor's taking on a Jacobean tragedy. Family, betrayal, love, lust, sex and death."/>
    <n v="150"/>
    <n v="20"/>
    <x v="2"/>
    <s v="GB"/>
    <s v="GBP"/>
    <n v="1432831089"/>
    <n v="1430239089"/>
    <b v="0"/>
    <n v="2"/>
    <b v="0"/>
    <s v="theater/plays"/>
    <n v="0.13333333333333333"/>
    <s v="10 GBP"/>
    <x v="1"/>
    <s v="plays"/>
    <x v="3720"/>
    <x v="3735"/>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s v="10 GBP"/>
    <x v="1"/>
    <s v="plays"/>
    <x v="3721"/>
    <x v="3736"/>
  </r>
  <r>
    <n v="3737"/>
    <s v="Measure For Measure"/>
    <s v="The ASU Theatre and Shakespeare Club presents Measure For Measure directed by Jordyn Ochser."/>
    <n v="700"/>
    <n v="150"/>
    <x v="2"/>
    <s v="US"/>
    <s v="USD"/>
    <n v="1447311540"/>
    <n v="1445358903"/>
    <b v="0"/>
    <n v="4"/>
    <b v="0"/>
    <s v="theater/plays"/>
    <n v="0.21428571428571427"/>
    <s v="38 USD"/>
    <x v="1"/>
    <s v="plays"/>
    <x v="3722"/>
    <x v="3737"/>
  </r>
  <r>
    <n v="3738"/>
    <s v="'GULF' - a new play by PIVOT THEATRE"/>
    <s v="A filmic, fast-paced exploration of trust, making its debut at Camden People's Theatre this July."/>
    <n v="1500"/>
    <n v="270"/>
    <x v="2"/>
    <s v="GB"/>
    <s v="GBP"/>
    <n v="1405461600"/>
    <n v="1403562705"/>
    <b v="0"/>
    <n v="6"/>
    <b v="0"/>
    <s v="theater/plays"/>
    <n v="0.18"/>
    <s v="45 GBP"/>
    <x v="1"/>
    <s v="plays"/>
    <x v="3723"/>
    <x v="3738"/>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s v="101 GBP"/>
    <x v="1"/>
    <s v="plays"/>
    <x v="3724"/>
    <x v="3739"/>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s v="26 USD"/>
    <x v="1"/>
    <s v="plays"/>
    <x v="3725"/>
    <x v="3740"/>
  </r>
  <r>
    <n v="3741"/>
    <s v="Open House Theater"/>
    <s v="A small community with a love for theater would like to continue. Help the children of this community continue."/>
    <n v="20000"/>
    <n v="0"/>
    <x v="2"/>
    <s v="US"/>
    <s v="USD"/>
    <n v="1450389950"/>
    <n v="1447797950"/>
    <b v="0"/>
    <n v="0"/>
    <b v="0"/>
    <s v="theater/plays"/>
    <n v="0"/>
    <s v="0 USD"/>
    <x v="1"/>
    <s v="plays"/>
    <x v="3726"/>
    <x v="3741"/>
  </r>
  <r>
    <n v="3742"/>
    <s v="The Jennings Family Reunion"/>
    <s v="In the midst of dealing with sending their son off to the army, Mitch and Melanie Jennings plan a family reunion to ease their sorrow."/>
    <n v="5000"/>
    <n v="100"/>
    <x v="2"/>
    <s v="US"/>
    <s v="USD"/>
    <n v="1409980144"/>
    <n v="1407388144"/>
    <b v="0"/>
    <n v="4"/>
    <b v="0"/>
    <s v="theater/plays"/>
    <n v="0.02"/>
    <s v="25 USD"/>
    <x v="1"/>
    <s v="plays"/>
    <x v="3727"/>
    <x v="3742"/>
  </r>
  <r>
    <n v="3743"/>
    <s v="Down the Mississippi"/>
    <s v="I'm taking the Adventures of Huckleberry Finn puppet show down the Mississippi River!"/>
    <n v="2200"/>
    <n v="0"/>
    <x v="2"/>
    <s v="US"/>
    <s v="USD"/>
    <n v="1404406964"/>
    <n v="1401814964"/>
    <b v="0"/>
    <n v="0"/>
    <b v="0"/>
    <s v="theater/plays"/>
    <n v="0"/>
    <s v="0 USD"/>
    <x v="1"/>
    <s v="plays"/>
    <x v="3728"/>
    <x v="3743"/>
  </r>
  <r>
    <n v="3744"/>
    <s v="The Game's Afoot - Spotlight"/>
    <s v="This summer, The Spotlight Players are celebrating Christmas in July with a presentation of Ken Ludwig's side splitting comedy."/>
    <n v="1200"/>
    <n v="0"/>
    <x v="2"/>
    <s v="US"/>
    <s v="USD"/>
    <n v="1404532740"/>
    <n v="1401823952"/>
    <b v="0"/>
    <n v="0"/>
    <b v="0"/>
    <s v="theater/plays"/>
    <n v="0"/>
    <s v="0 USD"/>
    <x v="1"/>
    <s v="plays"/>
    <x v="3729"/>
    <x v="3744"/>
  </r>
  <r>
    <n v="3745"/>
    <s v="Tyke Theatre Web Show"/>
    <s v="Tyke wants to expand her puppet theater show to weekly online web shows and is looking for backers."/>
    <n v="100"/>
    <n v="10"/>
    <x v="2"/>
    <s v="US"/>
    <s v="USD"/>
    <n v="1407689102"/>
    <n v="1405097102"/>
    <b v="0"/>
    <n v="1"/>
    <b v="0"/>
    <s v="theater/plays"/>
    <n v="0.1"/>
    <s v="10 USD"/>
    <x v="1"/>
    <s v="plays"/>
    <x v="3730"/>
    <x v="3745"/>
  </r>
  <r>
    <n v="3746"/>
    <s v="Stage Play Production - &quot;I Love You to Death&quot;"/>
    <s v="Generational curses CAN be broken...right?"/>
    <n v="8500"/>
    <n v="202"/>
    <x v="2"/>
    <s v="US"/>
    <s v="USD"/>
    <n v="1475918439"/>
    <n v="1473326439"/>
    <b v="0"/>
    <n v="1"/>
    <b v="0"/>
    <s v="theater/plays"/>
    <n v="2.3764705882352941E-2"/>
    <s v="202 USD"/>
    <x v="1"/>
    <s v="plays"/>
    <x v="3731"/>
    <x v="3746"/>
  </r>
  <r>
    <n v="3747"/>
    <s v="Counting Stars"/>
    <s v="The world premiere of an astonishing new play by acclaimed writer Atiha Sen Gupta."/>
    <n v="2500"/>
    <n v="25"/>
    <x v="2"/>
    <s v="GB"/>
    <s v="GBP"/>
    <n v="1436137140"/>
    <n v="1433833896"/>
    <b v="0"/>
    <n v="1"/>
    <b v="0"/>
    <s v="theater/plays"/>
    <n v="0.01"/>
    <s v="25 GBP"/>
    <x v="1"/>
    <s v="plays"/>
    <x v="3732"/>
    <x v="3747"/>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s v="100 USD"/>
    <x v="1"/>
    <s v="musical"/>
    <x v="3733"/>
    <x v="3748"/>
  </r>
  <r>
    <n v="3749"/>
    <s v="Dante's Capstone Project: Who am I?"/>
    <s v="A night of music, fellowship, and a reflection of my experiences over the past 4 years at Ball State University."/>
    <n v="500"/>
    <n v="525"/>
    <x v="0"/>
    <s v="US"/>
    <s v="USD"/>
    <n v="1461902340"/>
    <n v="1459220588"/>
    <b v="0"/>
    <n v="7"/>
    <b v="1"/>
    <s v="theater/musical"/>
    <n v="1.05"/>
    <s v="75 USD"/>
    <x v="1"/>
    <s v="musical"/>
    <x v="3734"/>
    <x v="3749"/>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s v="215 USD"/>
    <x v="1"/>
    <s v="musical"/>
    <x v="3735"/>
    <x v="3750"/>
  </r>
  <r>
    <n v="3751"/>
    <s v="GGC Productions 2016"/>
    <s v="I will be performing in TWO productions to kick off the 2016 season. NEED HELP TO FUND THESE GREAT SHOWS!"/>
    <n v="1000"/>
    <n v="1326"/>
    <x v="0"/>
    <s v="US"/>
    <s v="USD"/>
    <n v="1459641073"/>
    <n v="1454460673"/>
    <b v="0"/>
    <n v="11"/>
    <b v="1"/>
    <s v="theater/musical"/>
    <n v="1.3260000000000001"/>
    <s v="121 USD"/>
    <x v="1"/>
    <s v="musical"/>
    <x v="3736"/>
    <x v="3751"/>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s v="38 GBP"/>
    <x v="1"/>
    <s v="musical"/>
    <x v="3737"/>
    <x v="3752"/>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s v="172 USD"/>
    <x v="1"/>
    <s v="musical"/>
    <x v="3738"/>
    <x v="3753"/>
  </r>
  <r>
    <n v="3754"/>
    <s v="Little Shop of Horrors"/>
    <s v="CitÃ© des Arts needs your help in funding their fall production of the hit musical comedy &quot;Little Shop of Horrors.&quot;"/>
    <n v="2500"/>
    <n v="3000"/>
    <x v="0"/>
    <s v="US"/>
    <s v="USD"/>
    <n v="1406350740"/>
    <n v="1403125737"/>
    <b v="0"/>
    <n v="27"/>
    <b v="1"/>
    <s v="theater/musical"/>
    <n v="1.2"/>
    <s v="111 USD"/>
    <x v="1"/>
    <s v="musical"/>
    <x v="3739"/>
    <x v="3754"/>
  </r>
  <r>
    <n v="3755"/>
    <s v="Retro Rhapsody"/>
    <s v="We have formed an innovative company that aims to create musical comedic performances suitable for a range of venues."/>
    <n v="550"/>
    <n v="713"/>
    <x v="0"/>
    <s v="GB"/>
    <s v="GBP"/>
    <n v="1460753307"/>
    <n v="1458161307"/>
    <b v="0"/>
    <n v="28"/>
    <b v="1"/>
    <s v="theater/musical"/>
    <n v="1.2963636363636364"/>
    <s v="25 GBP"/>
    <x v="1"/>
    <s v="musical"/>
    <x v="3740"/>
    <x v="3755"/>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s v="268 USD"/>
    <x v="1"/>
    <s v="musical"/>
    <x v="3741"/>
    <x v="3756"/>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s v="76 USD"/>
    <x v="1"/>
    <s v="musical"/>
    <x v="3742"/>
    <x v="3757"/>
  </r>
  <r>
    <n v="3758"/>
    <s v="Luigi's Ladies"/>
    <s v="LUIGI'S LADIES: an original one-woman musical comedy"/>
    <n v="1500"/>
    <n v="1535"/>
    <x v="0"/>
    <s v="US"/>
    <s v="USD"/>
    <n v="1400475600"/>
    <n v="1397819938"/>
    <b v="0"/>
    <n v="26"/>
    <b v="1"/>
    <s v="theater/musical"/>
    <n v="1.0233333333333334"/>
    <s v="59 USD"/>
    <x v="1"/>
    <s v="musical"/>
    <x v="3743"/>
    <x v="3758"/>
  </r>
  <r>
    <n v="3759"/>
    <s v="Pared Down Productions"/>
    <s v="A production company specializing in small-scale musicals"/>
    <n v="4000"/>
    <n v="4409.7700000000004"/>
    <x v="0"/>
    <s v="US"/>
    <s v="USD"/>
    <n v="1440556553"/>
    <n v="1435372553"/>
    <b v="0"/>
    <n v="88"/>
    <b v="1"/>
    <s v="theater/musical"/>
    <n v="1.1024425000000002"/>
    <s v="50 USD"/>
    <x v="1"/>
    <s v="musical"/>
    <x v="3744"/>
    <x v="3759"/>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s v="56 USD"/>
    <x v="1"/>
    <s v="musical"/>
    <x v="3745"/>
    <x v="376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s v="167 GBP"/>
    <x v="1"/>
    <s v="musical"/>
    <x v="3746"/>
    <x v="3761"/>
  </r>
  <r>
    <n v="3762"/>
    <s v="iolite the musical"/>
    <s v="We are trying to raise money to perform a musical we have written, called &quot;Iolite&quot;, at the Edinburgh Fringe in 2015."/>
    <n v="1250"/>
    <n v="1328"/>
    <x v="0"/>
    <s v="GB"/>
    <s v="GBP"/>
    <n v="1438543889"/>
    <n v="1436383889"/>
    <b v="0"/>
    <n v="28"/>
    <b v="1"/>
    <s v="theater/musical"/>
    <n v="1.0624"/>
    <s v="47 GBP"/>
    <x v="1"/>
    <s v="musical"/>
    <x v="3747"/>
    <x v="3762"/>
  </r>
  <r>
    <n v="3763"/>
    <s v="[title of show] â€” The Chicago Storefront Premiere"/>
    <s v="A musical about two guys writing a musical about...two guys writing a musical."/>
    <n v="5000"/>
    <n v="5000"/>
    <x v="0"/>
    <s v="US"/>
    <s v="USD"/>
    <n v="1427907626"/>
    <n v="1425319226"/>
    <b v="0"/>
    <n v="77"/>
    <b v="1"/>
    <s v="theater/musical"/>
    <n v="1"/>
    <s v="65 USD"/>
    <x v="1"/>
    <s v="musical"/>
    <x v="3748"/>
    <x v="3763"/>
  </r>
  <r>
    <n v="3764"/>
    <s v="Agape Performing Arts Company, a Ministry of OLG"/>
    <s v="Talented, hard-working performers for Into the Woods JR need your help in renting microphones for our show!"/>
    <n v="1500"/>
    <n v="1500"/>
    <x v="0"/>
    <s v="US"/>
    <s v="USD"/>
    <n v="1464482160"/>
    <n v="1462824832"/>
    <b v="0"/>
    <n v="27"/>
    <b v="1"/>
    <s v="theater/musical"/>
    <n v="1"/>
    <s v="56 USD"/>
    <x v="1"/>
    <s v="musical"/>
    <x v="3749"/>
    <x v="3764"/>
  </r>
  <r>
    <n v="3765"/>
    <s v="Before and After"/>
    <s v="An new musical from Laura Grill &amp; Misha Chowdhury about relationships, Relationships, and the moments that change everything."/>
    <n v="7000"/>
    <n v="7942"/>
    <x v="0"/>
    <s v="US"/>
    <s v="USD"/>
    <n v="1406745482"/>
    <n v="1404153482"/>
    <b v="0"/>
    <n v="107"/>
    <b v="1"/>
    <s v="theater/musical"/>
    <n v="1.1345714285714286"/>
    <s v="74 USD"/>
    <x v="1"/>
    <s v="musical"/>
    <x v="3750"/>
    <x v="3765"/>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s v="107 USD"/>
    <x v="1"/>
    <s v="musical"/>
    <x v="3751"/>
    <x v="3766"/>
  </r>
  <r>
    <n v="3767"/>
    <s v="Accidental Artists Lab"/>
    <s v="A ragtag crew collaborating on a live performance for the first time, with music as their medium and NYC as their inspiration."/>
    <n v="2000"/>
    <n v="2335"/>
    <x v="0"/>
    <s v="US"/>
    <s v="USD"/>
    <n v="1425185940"/>
    <n v="1423960097"/>
    <b v="0"/>
    <n v="56"/>
    <b v="1"/>
    <s v="theater/musical"/>
    <n v="1.1675"/>
    <s v="42 USD"/>
    <x v="1"/>
    <s v="musical"/>
    <x v="3566"/>
    <x v="376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s v="74 USD"/>
    <x v="1"/>
    <s v="musical"/>
    <x v="3752"/>
    <x v="3768"/>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s v="73 USD"/>
    <x v="1"/>
    <s v="musical"/>
    <x v="3753"/>
    <x v="376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s v="100 GBP"/>
    <x v="1"/>
    <s v="musical"/>
    <x v="3754"/>
    <x v="3770"/>
  </r>
  <r>
    <n v="3771"/>
    <s v="COME OUT SWINGIN'!"/>
    <s v="I would like to make a demo recording of six songs from COME OUT SWINGIN'!"/>
    <n v="1000"/>
    <n v="1460"/>
    <x v="0"/>
    <s v="US"/>
    <s v="USD"/>
    <n v="1463529600"/>
    <n v="1462307652"/>
    <b v="0"/>
    <n v="38"/>
    <b v="1"/>
    <s v="theater/musical"/>
    <n v="1.46"/>
    <s v="38 USD"/>
    <x v="1"/>
    <s v="musical"/>
    <x v="3755"/>
    <x v="3771"/>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s v="167 USD"/>
    <x v="1"/>
    <s v="musical"/>
    <x v="3756"/>
    <x v="3772"/>
  </r>
  <r>
    <n v="3773"/>
    <s v="Dundee: A Hip-Hopera"/>
    <s v="A dramatic hip-hopera, inspired from monologues written by the performers."/>
    <n v="5000"/>
    <n v="5410"/>
    <x v="0"/>
    <s v="US"/>
    <s v="USD"/>
    <n v="1479175680"/>
    <n v="1476317247"/>
    <b v="0"/>
    <n v="57"/>
    <b v="1"/>
    <s v="theater/musical"/>
    <n v="1.0820000000000001"/>
    <s v="95 USD"/>
    <x v="1"/>
    <s v="musical"/>
    <x v="3757"/>
    <x v="3773"/>
  </r>
  <r>
    <n v="3774"/>
    <s v="Mabel Moon Goes to Earth!"/>
    <s v="Mabel Moon and her co-pilot Silvertoes are coming to earth in the form of a 35 minute interactive and educational musical adventure  !"/>
    <n v="2500"/>
    <n v="2500"/>
    <x v="0"/>
    <s v="CA"/>
    <s v="CAD"/>
    <n v="1428606055"/>
    <n v="1427223655"/>
    <b v="0"/>
    <n v="25"/>
    <b v="1"/>
    <s v="theater/musical"/>
    <n v="1"/>
    <s v="100 CAD"/>
    <x v="1"/>
    <s v="musical"/>
    <x v="3758"/>
    <x v="3774"/>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s v="143 USD"/>
    <x v="1"/>
    <s v="musical"/>
    <x v="3759"/>
    <x v="3775"/>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s v="91 USD"/>
    <x v="1"/>
    <s v="musical"/>
    <x v="3760"/>
    <x v="3776"/>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s v="49 USD"/>
    <x v="1"/>
    <s v="musical"/>
    <x v="3761"/>
    <x v="3777"/>
  </r>
  <r>
    <n v="3778"/>
    <s v="Give a Puppet a Hand"/>
    <s v="Sponsor an AVENUE Q puppet for The Barn Players April 2015 production."/>
    <n v="2400"/>
    <n v="2521"/>
    <x v="0"/>
    <s v="US"/>
    <s v="USD"/>
    <n v="1423942780"/>
    <n v="1418758780"/>
    <b v="0"/>
    <n v="36"/>
    <b v="1"/>
    <s v="theater/musical"/>
    <n v="1.0504166666666668"/>
    <s v="70 USD"/>
    <x v="1"/>
    <s v="musical"/>
    <x v="3762"/>
    <x v="3778"/>
  </r>
  <r>
    <n v="3779"/>
    <s v="&quot;The Last Adam&quot; A New Musical, NYC reading"/>
    <s v="A fresh, re-telling of the Jesus story for a new generation."/>
    <n v="15000"/>
    <n v="15597"/>
    <x v="0"/>
    <s v="US"/>
    <s v="USD"/>
    <n v="1459010340"/>
    <n v="1456421940"/>
    <b v="0"/>
    <n v="115"/>
    <b v="1"/>
    <s v="theater/musical"/>
    <n v="1.0398000000000001"/>
    <s v="136 USD"/>
    <x v="1"/>
    <s v="musical"/>
    <x v="3763"/>
    <x v="3779"/>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s v="100 USD"/>
    <x v="1"/>
    <s v="musical"/>
    <x v="3764"/>
    <x v="378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s v="95 USD"/>
    <x v="1"/>
    <s v="musical"/>
    <x v="3765"/>
    <x v="3781"/>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s v="75 GBP"/>
    <x v="1"/>
    <s v="musical"/>
    <x v="3766"/>
    <x v="378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s v="64 USD"/>
    <x v="1"/>
    <s v="musical"/>
    <x v="3767"/>
    <x v="3783"/>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s v="115 CAD"/>
    <x v="1"/>
    <s v="musical"/>
    <x v="3768"/>
    <x v="3784"/>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s v="101 GBP"/>
    <x v="1"/>
    <s v="musical"/>
    <x v="3769"/>
    <x v="3785"/>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s v="94 USD"/>
    <x v="1"/>
    <s v="musical"/>
    <x v="3770"/>
    <x v="3786"/>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s v="35 USD"/>
    <x v="1"/>
    <s v="musical"/>
    <x v="3514"/>
    <x v="3787"/>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s v="500 USD"/>
    <x v="1"/>
    <s v="musical"/>
    <x v="3771"/>
    <x v="3788"/>
  </r>
  <r>
    <n v="3789"/>
    <s v="Austen a New Musical Play"/>
    <s v="This fabulous new play explores the little known love life of England's most famous romantic novelist, Jane Austen."/>
    <n v="3550"/>
    <n v="116"/>
    <x v="2"/>
    <s v="GB"/>
    <s v="GBP"/>
    <n v="1434395418"/>
    <n v="1431630618"/>
    <b v="0"/>
    <n v="4"/>
    <b v="0"/>
    <s v="theater/musical"/>
    <n v="3.267605633802817E-2"/>
    <s v="29 GBP"/>
    <x v="1"/>
    <s v="musical"/>
    <x v="3772"/>
    <x v="3789"/>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s v="0 USD"/>
    <x v="1"/>
    <s v="musical"/>
    <x v="3773"/>
    <x v="3790"/>
  </r>
  <r>
    <n v="3791"/>
    <s v="Spin! at The Cumming Playhouse"/>
    <s v="Spin! is an original musical comedy-drama presented by Blue Palm Productions."/>
    <n v="1500"/>
    <n v="0"/>
    <x v="2"/>
    <s v="US"/>
    <s v="USD"/>
    <n v="1404664592"/>
    <n v="1399480592"/>
    <b v="0"/>
    <n v="0"/>
    <b v="0"/>
    <s v="theater/musical"/>
    <n v="0"/>
    <s v="0 USD"/>
    <x v="1"/>
    <s v="musical"/>
    <x v="3774"/>
    <x v="3791"/>
  </r>
  <r>
    <n v="3792"/>
    <s v="BorikÃ©n: The Show"/>
    <s v="A cultural and historic journey through Puerto Rico's music and dance!"/>
    <n v="12500"/>
    <n v="35"/>
    <x v="2"/>
    <s v="US"/>
    <s v="USD"/>
    <n v="1436957022"/>
    <n v="1434365022"/>
    <b v="0"/>
    <n v="2"/>
    <b v="0"/>
    <s v="theater/musical"/>
    <n v="2.8E-3"/>
    <s v="18 USD"/>
    <x v="1"/>
    <s v="musical"/>
    <x v="3775"/>
    <x v="379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s v="174 USD"/>
    <x v="1"/>
    <s v="musical"/>
    <x v="3776"/>
    <x v="379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s v="50 GBP"/>
    <x v="1"/>
    <s v="musical"/>
    <x v="3777"/>
    <x v="3794"/>
  </r>
  <r>
    <n v="3795"/>
    <s v="Duodeca"/>
    <s v="Poppin Productions are currently entering the development stage of their very first production -  &quot;Duodeca&quot;."/>
    <n v="600"/>
    <n v="10"/>
    <x v="2"/>
    <s v="GB"/>
    <s v="GBP"/>
    <n v="1440801000"/>
    <n v="1437042490"/>
    <b v="0"/>
    <n v="2"/>
    <b v="0"/>
    <s v="theater/musical"/>
    <n v="1.6666666666666666E-2"/>
    <s v="5 GBP"/>
    <x v="1"/>
    <s v="musical"/>
    <x v="3778"/>
    <x v="3795"/>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s v="1 USD"/>
    <x v="1"/>
    <s v="musical"/>
    <x v="3779"/>
    <x v="379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s v="145 USD"/>
    <x v="1"/>
    <s v="musical"/>
    <x v="3780"/>
    <x v="379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s v="205 USD"/>
    <x v="1"/>
    <s v="musical"/>
    <x v="3781"/>
    <x v="3798"/>
  </r>
  <r>
    <n v="3799"/>
    <s v="A Story Once Told"/>
    <s v="An original musical on it's way to the stage in Minneapolis, MN. Feel free to ask any questions."/>
    <n v="10000"/>
    <n v="402"/>
    <x v="2"/>
    <s v="US"/>
    <s v="USD"/>
    <n v="1457734843"/>
    <n v="1455142843"/>
    <b v="0"/>
    <n v="4"/>
    <b v="0"/>
    <s v="theater/musical"/>
    <n v="4.02E-2"/>
    <s v="101 USD"/>
    <x v="1"/>
    <s v="musical"/>
    <x v="3782"/>
    <x v="3799"/>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s v="55 USD"/>
    <x v="1"/>
    <s v="musical"/>
    <x v="3783"/>
    <x v="38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s v="47 USD"/>
    <x v="1"/>
    <s v="musical"/>
    <x v="3784"/>
    <x v="3801"/>
  </r>
  <r>
    <n v="3802"/>
    <s v="The Lost Play of William Shakespeare"/>
    <s v="A musical about how Shakespeare was inspired to write only his own plays after the co-authored play Henry VI was taken."/>
    <n v="3000"/>
    <n v="0"/>
    <x v="2"/>
    <s v="US"/>
    <s v="USD"/>
    <n v="1445482906"/>
    <n v="1442890906"/>
    <b v="0"/>
    <n v="0"/>
    <b v="0"/>
    <s v="theater/musical"/>
    <n v="0"/>
    <s v="0 USD"/>
    <x v="1"/>
    <s v="musical"/>
    <x v="3785"/>
    <x v="3802"/>
  </r>
  <r>
    <n v="3803"/>
    <s v="Benjamin Button the Musical Concept Album"/>
    <s v="A fully orchestrated concept album of Benjamin Button the Musical!"/>
    <n v="12000"/>
    <n v="2358"/>
    <x v="2"/>
    <s v="US"/>
    <s v="USD"/>
    <n v="1457133568"/>
    <n v="1454541568"/>
    <b v="0"/>
    <n v="40"/>
    <b v="0"/>
    <s v="theater/musical"/>
    <n v="0.19650000000000001"/>
    <s v="59 USD"/>
    <x v="1"/>
    <s v="musical"/>
    <x v="3786"/>
    <x v="3803"/>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s v="0 USD"/>
    <x v="1"/>
    <s v="musical"/>
    <x v="3787"/>
    <x v="3804"/>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s v="2 USD"/>
    <x v="1"/>
    <s v="musical"/>
    <x v="3788"/>
    <x v="3805"/>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s v="5 AUD"/>
    <x v="1"/>
    <s v="musical"/>
    <x v="3789"/>
    <x v="3806"/>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s v="51 USD"/>
    <x v="1"/>
    <s v="musical"/>
    <x v="3790"/>
    <x v="3807"/>
  </r>
  <r>
    <n v="3808"/>
    <s v="Time at the Bar! The road to Edinburgh"/>
    <s v="Following a sell-out run in Loughborough, Time at the Bar! is heading to this year's Fringe Festival... But we need your help!"/>
    <n v="1000"/>
    <n v="1000"/>
    <x v="0"/>
    <s v="GB"/>
    <s v="GBP"/>
    <n v="1429955619"/>
    <n v="1424775219"/>
    <b v="0"/>
    <n v="24"/>
    <b v="1"/>
    <s v="theater/plays"/>
    <n v="1"/>
    <s v="42 GBP"/>
    <x v="1"/>
    <s v="plays"/>
    <x v="3791"/>
    <x v="3808"/>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s v="53 GBP"/>
    <x v="1"/>
    <s v="plays"/>
    <x v="3792"/>
    <x v="3809"/>
  </r>
  <r>
    <n v="3810"/>
    <s v="Romeo &amp; Juliet"/>
    <s v="Theater students of UMass present a large-scale theater collaboration that will revolutionize the way you see Shakespeare."/>
    <n v="1500"/>
    <n v="1826"/>
    <x v="0"/>
    <s v="US"/>
    <s v="USD"/>
    <n v="1426965758"/>
    <n v="1424377358"/>
    <b v="0"/>
    <n v="26"/>
    <b v="1"/>
    <s v="theater/plays"/>
    <n v="1.2173333333333334"/>
    <s v="70 USD"/>
    <x v="1"/>
    <s v="plays"/>
    <x v="3793"/>
    <x v="3810"/>
  </r>
  <r>
    <n v="3811"/>
    <s v="The Merchant of Venice"/>
    <s v="The University of Exeter Shakespeare Society is touring its acclaimed show The Merchant of Venice to Stratford-upon-Avon!"/>
    <n v="250"/>
    <n v="825"/>
    <x v="0"/>
    <s v="GB"/>
    <s v="GBP"/>
    <n v="1464692400"/>
    <n v="1461769373"/>
    <b v="0"/>
    <n v="19"/>
    <b v="1"/>
    <s v="theater/plays"/>
    <n v="3.3"/>
    <s v="43 GBP"/>
    <x v="1"/>
    <s v="plays"/>
    <x v="3794"/>
    <x v="3811"/>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s v="199 CAD"/>
    <x v="1"/>
    <s v="plays"/>
    <x v="2551"/>
    <x v="3812"/>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s v="79 USD"/>
    <x v="1"/>
    <s v="plays"/>
    <x v="3795"/>
    <x v="3813"/>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s v="62 USD"/>
    <x v="1"/>
    <s v="plays"/>
    <x v="3532"/>
    <x v="3814"/>
  </r>
  <r>
    <n v="3815"/>
    <s v="The Canterbury Shakespeare Festival - first season"/>
    <s v="Come and help us make the Canterbury Shakespeare Festival a reality"/>
    <n v="1000"/>
    <n v="1000.01"/>
    <x v="0"/>
    <s v="GB"/>
    <s v="GBP"/>
    <n v="1440111600"/>
    <n v="1437545657"/>
    <b v="0"/>
    <n v="20"/>
    <b v="1"/>
    <s v="theater/plays"/>
    <n v="1.0000100000000001"/>
    <s v="50 GBP"/>
    <x v="1"/>
    <s v="plays"/>
    <x v="3796"/>
    <x v="3815"/>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s v="48 USD"/>
    <x v="1"/>
    <s v="plays"/>
    <x v="3797"/>
    <x v="381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s v="107 USD"/>
    <x v="1"/>
    <s v="plays"/>
    <x v="3798"/>
    <x v="3817"/>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s v="57 USD"/>
    <x v="1"/>
    <s v="plays"/>
    <x v="3799"/>
    <x v="3818"/>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s v="41 USD"/>
    <x v="1"/>
    <s v="plays"/>
    <x v="3800"/>
    <x v="3819"/>
  </r>
  <r>
    <n v="3820"/>
    <s v="TUSENTACK THEATRE"/>
    <s v="Tusentack Theatre is a professional theatre company providing opportunities to adults who access Mental Health Services."/>
    <n v="300"/>
    <n v="430"/>
    <x v="0"/>
    <s v="GB"/>
    <s v="GBP"/>
    <n v="1436110717"/>
    <n v="1433518717"/>
    <b v="0"/>
    <n v="20"/>
    <b v="1"/>
    <s v="theater/plays"/>
    <n v="1.4333333333333333"/>
    <s v="22 GBP"/>
    <x v="1"/>
    <s v="plays"/>
    <x v="3801"/>
    <x v="382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s v="80 USD"/>
    <x v="1"/>
    <s v="plays"/>
    <x v="3802"/>
    <x v="3821"/>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s v="72 EUR"/>
    <x v="1"/>
    <s v="plays"/>
    <x v="3803"/>
    <x v="3822"/>
  </r>
  <r>
    <n v="3823"/>
    <s v="FEED"/>
    <s v="Feed, a new play by Garrett Markgraf (based on the novel by M.T. Anderson), Directed by Anna Marck at Oakland University."/>
    <n v="2500"/>
    <n v="2650"/>
    <x v="0"/>
    <s v="US"/>
    <s v="USD"/>
    <n v="1437364740"/>
    <n v="1434405044"/>
    <b v="0"/>
    <n v="41"/>
    <b v="1"/>
    <s v="theater/plays"/>
    <n v="1.06"/>
    <s v="65 USD"/>
    <x v="1"/>
    <s v="plays"/>
    <x v="3804"/>
    <x v="3823"/>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s v="39 GBP"/>
    <x v="1"/>
    <s v="plays"/>
    <x v="3805"/>
    <x v="3824"/>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s v="108 USD"/>
    <x v="1"/>
    <s v="plays"/>
    <x v="3806"/>
    <x v="3825"/>
  </r>
  <r>
    <n v="3826"/>
    <s v="DAY OF THE DOG by Blue Sparrow Theatre Company"/>
    <s v="This is the story about the Westons. One family who live with mental illness on a daily basis."/>
    <n v="600"/>
    <n v="715"/>
    <x v="0"/>
    <s v="GB"/>
    <s v="GBP"/>
    <n v="1430993394"/>
    <n v="1428401394"/>
    <b v="0"/>
    <n v="26"/>
    <b v="1"/>
    <s v="theater/plays"/>
    <n v="1.1916666666666667"/>
    <s v="28 GBP"/>
    <x v="1"/>
    <s v="plays"/>
    <x v="3807"/>
    <x v="382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s v="70 GBP"/>
    <x v="1"/>
    <s v="plays"/>
    <x v="3808"/>
    <x v="3827"/>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s v="179 USD"/>
    <x v="1"/>
    <s v="plays"/>
    <x v="3809"/>
    <x v="3828"/>
  </r>
  <r>
    <n v="3829"/>
    <s v="Returning Home."/>
    <s v="A play that illustrates the symptoms of PTSD, shows its effect on families, and demonstrates some of the difficulties of treating it."/>
    <n v="500"/>
    <n v="501"/>
    <x v="0"/>
    <s v="US"/>
    <s v="USD"/>
    <n v="1472676371"/>
    <n v="1470948371"/>
    <b v="0"/>
    <n v="8"/>
    <b v="1"/>
    <s v="theater/plays"/>
    <n v="1.002"/>
    <s v="63 USD"/>
    <x v="1"/>
    <s v="plays"/>
    <x v="3810"/>
    <x v="3829"/>
  </r>
  <r>
    <n v="3830"/>
    <s v="Run Away"/>
    <s v="The Aeon Theatre company is producing another original play by Parker Hale at the Manhattan Reportory Theatre"/>
    <n v="100"/>
    <n v="225"/>
    <x v="0"/>
    <s v="US"/>
    <s v="USD"/>
    <n v="1464371211"/>
    <n v="1463161611"/>
    <b v="0"/>
    <n v="3"/>
    <b v="1"/>
    <s v="theater/plays"/>
    <n v="2.25"/>
    <s v="75 USD"/>
    <x v="1"/>
    <s v="plays"/>
    <x v="3811"/>
    <x v="383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s v="59 USD"/>
    <x v="1"/>
    <s v="plays"/>
    <x v="3812"/>
    <x v="383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s v="140 USD"/>
    <x v="1"/>
    <s v="plays"/>
    <x v="3813"/>
    <x v="383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s v="70 CAD"/>
    <x v="1"/>
    <s v="plays"/>
    <x v="3814"/>
    <x v="3833"/>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s v="57 GBP"/>
    <x v="1"/>
    <s v="plays"/>
    <x v="3815"/>
    <x v="3834"/>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s v="40 GBP"/>
    <x v="1"/>
    <s v="plays"/>
    <x v="3816"/>
    <x v="3835"/>
  </r>
  <r>
    <n v="3836"/>
    <s v="Home (The Place Where My Stuff Resides)"/>
    <s v="&quot;The surveyor said the foundation was shaky&quot;. A woman finds what it means to rebuild her marriage."/>
    <n v="800"/>
    <n v="900"/>
    <x v="0"/>
    <s v="US"/>
    <s v="USD"/>
    <n v="1470197340"/>
    <n v="1467497652"/>
    <b v="0"/>
    <n v="14"/>
    <b v="1"/>
    <s v="theater/plays"/>
    <n v="1.125"/>
    <s v="64 USD"/>
    <x v="1"/>
    <s v="plays"/>
    <x v="3817"/>
    <x v="3836"/>
  </r>
  <r>
    <n v="3837"/>
    <s v="Farcical Elements Presents Boeing-Boeing"/>
    <s v="A high-flying French farce with the thrust of a well-tuned jet engine"/>
    <n v="2000"/>
    <n v="2042"/>
    <x v="0"/>
    <s v="GB"/>
    <s v="GBP"/>
    <n v="1435947758"/>
    <n v="1432837358"/>
    <b v="0"/>
    <n v="17"/>
    <b v="1"/>
    <s v="theater/plays"/>
    <n v="1.0209999999999999"/>
    <s v="120 GBP"/>
    <x v="1"/>
    <s v="plays"/>
    <x v="3818"/>
    <x v="3837"/>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s v="1008 SEK"/>
    <x v="1"/>
    <s v="plays"/>
    <x v="3819"/>
    <x v="3838"/>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s v="63 USD"/>
    <x v="1"/>
    <s v="plays"/>
    <x v="3820"/>
    <x v="3839"/>
  </r>
  <r>
    <n v="3840"/>
    <s v="Tonight I'll be April"/>
    <s v="A gritty play looking at a modern day relationship, highlighting issues of mental health and abuse suffered by men."/>
    <n v="1"/>
    <n v="65"/>
    <x v="0"/>
    <s v="GB"/>
    <s v="GBP"/>
    <n v="1459180229"/>
    <n v="1457023829"/>
    <b v="0"/>
    <n v="3"/>
    <b v="1"/>
    <s v="theater/plays"/>
    <n v="65"/>
    <s v="22 GBP"/>
    <x v="1"/>
    <s v="plays"/>
    <x v="3821"/>
    <x v="3840"/>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s v="26 USD"/>
    <x v="1"/>
    <s v="plays"/>
    <x v="3822"/>
    <x v="3841"/>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s v="48 GBP"/>
    <x v="1"/>
    <s v="plays"/>
    <x v="3823"/>
    <x v="384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s v="56 USD"/>
    <x v="1"/>
    <s v="plays"/>
    <x v="3824"/>
    <x v="384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s v="81 USD"/>
    <x v="1"/>
    <s v="plays"/>
    <x v="3825"/>
    <x v="3844"/>
  </r>
  <r>
    <n v="3845"/>
    <s v="Marilyn Madness &amp; Me"/>
    <s v="He met Marilyn. He became obsessed with Norma Jean. That changed everything._x000a__x000a_                                A play by Frank Furino"/>
    <n v="40000"/>
    <n v="842"/>
    <x v="2"/>
    <s v="US"/>
    <s v="USD"/>
    <n v="1443711774"/>
    <n v="1441119774"/>
    <b v="1"/>
    <n v="12"/>
    <b v="0"/>
    <s v="theater/plays"/>
    <n v="2.1049999999999999E-2"/>
    <s v="70 USD"/>
    <x v="1"/>
    <s v="plays"/>
    <x v="3826"/>
    <x v="3845"/>
  </r>
  <r>
    <n v="3846"/>
    <s v="My Insane Shakespeare"/>
    <s v="My Insane Shakespeare. An original play by Arthur Elbakyan premiering October 13th at United Solo, New York City."/>
    <n v="7000"/>
    <n v="189"/>
    <x v="2"/>
    <s v="US"/>
    <s v="USD"/>
    <n v="1412405940"/>
    <n v="1409721542"/>
    <b v="1"/>
    <n v="8"/>
    <b v="0"/>
    <s v="theater/plays"/>
    <n v="2.7E-2"/>
    <s v="24 USD"/>
    <x v="1"/>
    <s v="plays"/>
    <x v="3827"/>
    <x v="3846"/>
  </r>
  <r>
    <n v="3847"/>
    <s v="Madame X"/>
    <s v="The production of the original play &quot;Madame X&quot; by Amanda Davison. Inspired by the painting by John Singer Sargent."/>
    <n v="10500"/>
    <n v="1697"/>
    <x v="2"/>
    <s v="US"/>
    <s v="USD"/>
    <n v="1437283391"/>
    <n v="1433395391"/>
    <b v="1"/>
    <n v="9"/>
    <b v="0"/>
    <s v="theater/plays"/>
    <n v="0.16161904761904761"/>
    <s v="189 USD"/>
    <x v="1"/>
    <s v="plays"/>
    <x v="3828"/>
    <x v="3847"/>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s v="50 USD"/>
    <x v="1"/>
    <s v="plays"/>
    <x v="3829"/>
    <x v="3848"/>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s v="75 EUR"/>
    <x v="1"/>
    <s v="plays"/>
    <x v="3830"/>
    <x v="3849"/>
  </r>
  <r>
    <n v="3850"/>
    <s v="The Vagina Monologues 2015"/>
    <s v="V-Day is a global activist movement to end violence against women and girls."/>
    <n v="1000"/>
    <n v="38"/>
    <x v="2"/>
    <s v="US"/>
    <s v="USD"/>
    <n v="1420081143"/>
    <n v="1417489143"/>
    <b v="1"/>
    <n v="4"/>
    <b v="0"/>
    <s v="theater/plays"/>
    <n v="3.7999999999999999E-2"/>
    <s v="10 USD"/>
    <x v="1"/>
    <s v="plays"/>
    <x v="3831"/>
    <x v="3850"/>
  </r>
  <r>
    <n v="3851"/>
    <s v="Waving Goodbye"/>
    <s v="A play about the horrible choices we have to make every day. Should we take a risk, or take the road most travelled?"/>
    <n v="2500"/>
    <n v="852"/>
    <x v="2"/>
    <s v="GB"/>
    <s v="GBP"/>
    <n v="1437129179"/>
    <n v="1434537179"/>
    <b v="1"/>
    <n v="24"/>
    <b v="0"/>
    <s v="theater/plays"/>
    <n v="0.34079999999999999"/>
    <s v="36 GBP"/>
    <x v="1"/>
    <s v="plays"/>
    <x v="3832"/>
    <x v="3851"/>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s v="10 USD"/>
    <x v="1"/>
    <s v="plays"/>
    <x v="3833"/>
    <x v="3852"/>
  </r>
  <r>
    <n v="3853"/>
    <s v="The Original Laughter Therapist"/>
    <s v="A dose of One-woman &quot;Dramedy&quot; to cure those daily blues is just what the doctor ordered!"/>
    <n v="100000"/>
    <n v="26"/>
    <x v="2"/>
    <s v="US"/>
    <s v="USD"/>
    <n v="1409602178"/>
    <n v="1406578178"/>
    <b v="0"/>
    <n v="2"/>
    <b v="0"/>
    <s v="theater/plays"/>
    <n v="2.5999999999999998E-4"/>
    <s v="13 USD"/>
    <x v="1"/>
    <s v="plays"/>
    <x v="3834"/>
    <x v="3853"/>
  </r>
  <r>
    <n v="3854"/>
    <s v="The Case Of Soghomon Tehlirian"/>
    <s v="A play dedicated to the 100th anniversary of the Armenian Genocide."/>
    <n v="11000"/>
    <n v="1788"/>
    <x v="2"/>
    <s v="US"/>
    <s v="USD"/>
    <n v="1431206058"/>
    <n v="1428614058"/>
    <b v="0"/>
    <n v="20"/>
    <b v="0"/>
    <s v="theater/plays"/>
    <n v="0.16254545454545455"/>
    <s v="89 USD"/>
    <x v="1"/>
    <s v="plays"/>
    <x v="3835"/>
    <x v="3854"/>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s v="25 USD"/>
    <x v="1"/>
    <s v="plays"/>
    <x v="3836"/>
    <x v="3855"/>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s v="1 USD"/>
    <x v="1"/>
    <s v="plays"/>
    <x v="3837"/>
    <x v="3856"/>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s v="65 USD"/>
    <x v="1"/>
    <s v="plays"/>
    <x v="3838"/>
    <x v="3857"/>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s v="10 GBP"/>
    <x v="1"/>
    <s v="plays"/>
    <x v="3839"/>
    <x v="3858"/>
  </r>
  <r>
    <n v="3859"/>
    <s v="What Dreams Were Made Of"/>
    <s v="This is a play that will have each and everyone that sees it thinking about the dreams they had growing up. It's a dramady"/>
    <n v="2500"/>
    <n v="1"/>
    <x v="2"/>
    <s v="US"/>
    <s v="USD"/>
    <n v="1403730000"/>
    <n v="1401485207"/>
    <b v="0"/>
    <n v="1"/>
    <b v="0"/>
    <s v="theater/plays"/>
    <n v="4.0000000000000002E-4"/>
    <s v="1 USD"/>
    <x v="1"/>
    <s v="plays"/>
    <x v="3840"/>
    <x v="3859"/>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s v="82 USD"/>
    <x v="1"/>
    <s v="plays"/>
    <x v="3841"/>
    <x v="3860"/>
  </r>
  <r>
    <n v="3861"/>
    <s v="READY OR NOT HERE I COME"/>
    <s v="THE COMING OF THE LORD!"/>
    <n v="2000"/>
    <n v="100"/>
    <x v="2"/>
    <s v="US"/>
    <s v="USD"/>
    <n v="1415828820"/>
    <n v="1412258977"/>
    <b v="0"/>
    <n v="1"/>
    <b v="0"/>
    <s v="theater/plays"/>
    <n v="0.05"/>
    <s v="100 USD"/>
    <x v="1"/>
    <s v="plays"/>
    <x v="3842"/>
    <x v="3861"/>
  </r>
  <r>
    <n v="3862"/>
    <s v="The Container Play"/>
    <s v="The hit immersive theatre experience of England comes to Corpus Christi!"/>
    <n v="7500"/>
    <n v="1"/>
    <x v="2"/>
    <s v="US"/>
    <s v="USD"/>
    <n v="1473699540"/>
    <n v="1472451356"/>
    <b v="0"/>
    <n v="1"/>
    <b v="0"/>
    <s v="theater/plays"/>
    <n v="1.3333333333333334E-4"/>
    <s v="1 USD"/>
    <x v="1"/>
    <s v="plays"/>
    <x v="3843"/>
    <x v="3862"/>
  </r>
  <r>
    <n v="3863"/>
    <s v="Umma Yemaya"/>
    <s v="Umma Yemaya is  a play that examines the challenges of unconventional love. The Lady  and the Artist create their own world for love."/>
    <n v="6000"/>
    <n v="0"/>
    <x v="2"/>
    <s v="US"/>
    <s v="USD"/>
    <n v="1446739905"/>
    <n v="1441552305"/>
    <b v="0"/>
    <n v="0"/>
    <b v="0"/>
    <s v="theater/plays"/>
    <n v="0"/>
    <s v="0 USD"/>
    <x v="1"/>
    <s v="plays"/>
    <x v="3844"/>
    <x v="3863"/>
  </r>
  <r>
    <n v="3864"/>
    <s v="Grammar Land Performances"/>
    <s v="I want to create a theatrical performance of the book Grammar Land and present it at schools to help children learn proper grammar."/>
    <n v="5000"/>
    <n v="60"/>
    <x v="2"/>
    <s v="US"/>
    <s v="USD"/>
    <n v="1447799054"/>
    <n v="1445203454"/>
    <b v="0"/>
    <n v="3"/>
    <b v="0"/>
    <s v="theater/plays"/>
    <n v="1.2E-2"/>
    <s v="20 USD"/>
    <x v="1"/>
    <s v="plays"/>
    <x v="3845"/>
    <x v="3864"/>
  </r>
  <r>
    <n v="3865"/>
    <s v="Fellatia's-Fantastic-Fun-Time-Show"/>
    <s v="Sissy Entertainment delivers a delicious cabaret that blends comedic monologue, song, and traditional sketch comedy."/>
    <n v="2413"/>
    <n v="650"/>
    <x v="2"/>
    <s v="CA"/>
    <s v="CAD"/>
    <n v="1409376600"/>
    <n v="1405957098"/>
    <b v="0"/>
    <n v="14"/>
    <b v="0"/>
    <s v="theater/plays"/>
    <n v="0.26937422295897223"/>
    <s v="46 CAD"/>
    <x v="1"/>
    <s v="plays"/>
    <x v="3846"/>
    <x v="3865"/>
  </r>
  <r>
    <n v="3866"/>
    <s v="a feminine ending, brought to you by the East End Theatre Co"/>
    <s v="A funny, moving, witty piece about a girl, her oboe, and her dreams."/>
    <n v="2000"/>
    <n v="11"/>
    <x v="2"/>
    <s v="US"/>
    <s v="USD"/>
    <n v="1458703740"/>
    <n v="1454453021"/>
    <b v="0"/>
    <n v="2"/>
    <b v="0"/>
    <s v="theater/plays"/>
    <n v="5.4999999999999997E-3"/>
    <s v="6 USD"/>
    <x v="1"/>
    <s v="plays"/>
    <x v="3847"/>
    <x v="3866"/>
  </r>
  <r>
    <n v="3867"/>
    <s v="RUSSIAN PLAY &quot;HOW TO BE BRAVE&quot;"/>
    <s v="What do you know about Russian Culture? Our project helps the American children to find out about Russian literature."/>
    <n v="2000"/>
    <n v="251"/>
    <x v="2"/>
    <s v="US"/>
    <s v="USD"/>
    <n v="1466278339"/>
    <n v="1463686339"/>
    <b v="0"/>
    <n v="5"/>
    <b v="0"/>
    <s v="theater/plays"/>
    <n v="0.1255"/>
    <s v="50 USD"/>
    <x v="1"/>
    <s v="plays"/>
    <x v="3848"/>
    <x v="3867"/>
  </r>
  <r>
    <n v="3868"/>
    <s v="1000 words (Canceled)"/>
    <s v="New collection of music by Scott Evan Davis!"/>
    <n v="5000"/>
    <n v="10"/>
    <x v="1"/>
    <s v="GB"/>
    <s v="GBP"/>
    <n v="1410191405"/>
    <n v="1408031405"/>
    <b v="0"/>
    <n v="1"/>
    <b v="0"/>
    <s v="theater/musical"/>
    <n v="2E-3"/>
    <s v="10 GBP"/>
    <x v="1"/>
    <s v="musical"/>
    <x v="3849"/>
    <x v="3868"/>
  </r>
  <r>
    <n v="3869"/>
    <s v="The Masturbation Musical (Canceled)"/>
    <s v="A Musical about 3 women who pursue their Pleasure and end up finding themselves."/>
    <n v="13111"/>
    <n v="452"/>
    <x v="1"/>
    <s v="US"/>
    <s v="USD"/>
    <n v="1426302660"/>
    <n v="1423761792"/>
    <b v="0"/>
    <n v="15"/>
    <b v="0"/>
    <s v="theater/musical"/>
    <n v="3.44748684310884E-2"/>
    <s v="30 USD"/>
    <x v="1"/>
    <s v="musical"/>
    <x v="3850"/>
    <x v="3869"/>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s v="150 USD"/>
    <x v="1"/>
    <s v="musical"/>
    <x v="3851"/>
    <x v="3870"/>
  </r>
  <r>
    <n v="3871"/>
    <s v="Pocket Monsters: A Musical Parody (Canceled)"/>
    <s v="Our musical is finally ready to come to life, and we're raising funds to help make that happen!"/>
    <n v="1500"/>
    <n v="40"/>
    <x v="1"/>
    <s v="US"/>
    <s v="USD"/>
    <n v="1490809450"/>
    <n v="1485629050"/>
    <b v="0"/>
    <n v="3"/>
    <b v="0"/>
    <s v="theater/musical"/>
    <n v="2.6666666666666668E-2"/>
    <s v="13 USD"/>
    <x v="1"/>
    <s v="musical"/>
    <x v="3852"/>
    <x v="3871"/>
  </r>
  <r>
    <n v="3872"/>
    <s v="Shining Star Players (Canceled)"/>
    <s v="We are a brand new theatrical teen production company, and we need enough money to put on our first musical production."/>
    <n v="15000"/>
    <n v="0"/>
    <x v="1"/>
    <s v="US"/>
    <s v="USD"/>
    <n v="1439522996"/>
    <n v="1435202996"/>
    <b v="0"/>
    <n v="0"/>
    <b v="0"/>
    <s v="theater/musical"/>
    <n v="0"/>
    <s v="0 USD"/>
    <x v="1"/>
    <s v="musical"/>
    <x v="3853"/>
    <x v="3872"/>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s v="0 USD"/>
    <x v="1"/>
    <s v="musical"/>
    <x v="3854"/>
    <x v="3873"/>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s v="0 NZD"/>
    <x v="1"/>
    <s v="musical"/>
    <x v="3855"/>
    <x v="3874"/>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s v="0 DKK"/>
    <x v="1"/>
    <s v="musical"/>
    <x v="3856"/>
    <x v="387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s v="45 GBP"/>
    <x v="1"/>
    <s v="musical"/>
    <x v="3857"/>
    <x v="387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s v="89 USD"/>
    <x v="1"/>
    <s v="musical"/>
    <x v="3858"/>
    <x v="3877"/>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s v="10 USD"/>
    <x v="1"/>
    <s v="musical"/>
    <x v="3859"/>
    <x v="3878"/>
  </r>
  <r>
    <n v="3879"/>
    <s v="Theatre 'Portable' Royal (Canceled)"/>
    <s v="Theatre â€˜Portableâ€™ Royal is a portable, fully working, 40 seater theatre which will tour the UK and beyond!"/>
    <n v="15000"/>
    <n v="0"/>
    <x v="1"/>
    <s v="GB"/>
    <s v="GBP"/>
    <n v="1422218396"/>
    <n v="1419626396"/>
    <b v="0"/>
    <n v="0"/>
    <b v="0"/>
    <s v="theater/musical"/>
    <n v="0"/>
    <s v="0 GBP"/>
    <x v="1"/>
    <s v="musical"/>
    <x v="3860"/>
    <x v="3879"/>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s v="58 GBP"/>
    <x v="1"/>
    <s v="musical"/>
    <x v="3792"/>
    <x v="3880"/>
  </r>
  <r>
    <n v="3881"/>
    <s v="My Real Mother's Name is... (Canceled)"/>
    <s v="A musical journey coming to the Blue Venue at the 2017 Orlando Fringe Festival!"/>
    <n v="500"/>
    <n v="25"/>
    <x v="1"/>
    <s v="US"/>
    <s v="USD"/>
    <n v="1487550399"/>
    <n v="1484958399"/>
    <b v="0"/>
    <n v="1"/>
    <b v="0"/>
    <s v="theater/musical"/>
    <n v="0.05"/>
    <s v="25 USD"/>
    <x v="1"/>
    <s v="musical"/>
    <x v="3861"/>
    <x v="388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s v="0 AUD"/>
    <x v="1"/>
    <s v="musical"/>
    <x v="3862"/>
    <x v="3882"/>
  </r>
  <r>
    <n v="3883"/>
    <s v="CAGED - A New Musical (Canceled)"/>
    <s v="CAGED - A New Musical is the story of One Passion, One Voice, One Dream. - One man's quest to become the woman he always wanted to be."/>
    <n v="15000"/>
    <n v="0"/>
    <x v="1"/>
    <s v="GB"/>
    <s v="GBP"/>
    <n v="1409668069"/>
    <n v="1407076069"/>
    <b v="0"/>
    <n v="0"/>
    <b v="0"/>
    <s v="theater/musical"/>
    <n v="0"/>
    <s v="0 GBP"/>
    <x v="1"/>
    <s v="musical"/>
    <x v="3863"/>
    <x v="388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s v="0 USD"/>
    <x v="1"/>
    <s v="musical"/>
    <x v="3864"/>
    <x v="388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s v="0 USD"/>
    <x v="1"/>
    <s v="musical"/>
    <x v="3865"/>
    <x v="3885"/>
  </r>
  <r>
    <n v="3886"/>
    <s v="a (Canceled)"/>
    <n v="1"/>
    <n v="10000"/>
    <n v="0"/>
    <x v="1"/>
    <s v="AU"/>
    <s v="AUD"/>
    <n v="1418275702"/>
    <n v="1415683702"/>
    <b v="0"/>
    <n v="0"/>
    <b v="0"/>
    <s v="theater/musical"/>
    <n v="0"/>
    <s v="0 AUD"/>
    <x v="1"/>
    <s v="musical"/>
    <x v="3866"/>
    <x v="388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s v="18 USD"/>
    <x v="1"/>
    <s v="musical"/>
    <x v="3867"/>
    <x v="388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s v="39 GBP"/>
    <x v="1"/>
    <s v="plays"/>
    <x v="3868"/>
    <x v="388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s v="13 USD"/>
    <x v="1"/>
    <s v="plays"/>
    <x v="3869"/>
    <x v="388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s v="316 USD"/>
    <x v="1"/>
    <s v="plays"/>
    <x v="3870"/>
    <x v="3890"/>
  </r>
  <r>
    <n v="3891"/>
    <s v="Out of the Box: A Mime Story"/>
    <s v="A comedy about a mime who dreams of becoming a stand up comedian."/>
    <n v="800"/>
    <n v="260"/>
    <x v="2"/>
    <s v="US"/>
    <s v="USD"/>
    <n v="1427086740"/>
    <n v="1424488244"/>
    <b v="0"/>
    <n v="7"/>
    <b v="0"/>
    <s v="theater/plays"/>
    <n v="0.32500000000000001"/>
    <s v="37 USD"/>
    <x v="1"/>
    <s v="plays"/>
    <x v="3871"/>
    <x v="389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s v="0 USD"/>
    <x v="1"/>
    <s v="plays"/>
    <x v="3872"/>
    <x v="3892"/>
  </r>
  <r>
    <n v="3893"/>
    <s v="MY PRIVATE REVOLUTION"/>
    <s v="An inspiring story of a young girl's journey from childhood to adulthood told through monologue, dialogue, poetry and music and dance."/>
    <n v="50000"/>
    <n v="10775"/>
    <x v="2"/>
    <s v="US"/>
    <s v="USD"/>
    <n v="1404194400"/>
    <n v="1400600840"/>
    <b v="0"/>
    <n v="84"/>
    <b v="0"/>
    <s v="theater/plays"/>
    <n v="0.2155"/>
    <s v="128 USD"/>
    <x v="1"/>
    <s v="plays"/>
    <x v="3873"/>
    <x v="389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s v="47 USD"/>
    <x v="1"/>
    <s v="plays"/>
    <x v="3874"/>
    <x v="3894"/>
  </r>
  <r>
    <n v="3895"/>
    <s v="Vestige"/>
    <s v="A Transgender makeup artist calls into question the loyalty of her best friend in a 1980's circus while dealing with her dying mother."/>
    <n v="1000"/>
    <n v="50"/>
    <x v="2"/>
    <s v="US"/>
    <s v="USD"/>
    <n v="1425103218"/>
    <n v="1422424818"/>
    <b v="0"/>
    <n v="1"/>
    <b v="0"/>
    <s v="theater/plays"/>
    <n v="0.05"/>
    <s v="50 USD"/>
    <x v="1"/>
    <s v="plays"/>
    <x v="3875"/>
    <x v="3895"/>
  </r>
  <r>
    <n v="3896"/>
    <s v="Yorick and Company"/>
    <s v="Yorick and Co. is a comedy about a struggling theatre company whose mysterious benefactor starts haunting the show!"/>
    <n v="1600"/>
    <n v="170"/>
    <x v="2"/>
    <s v="US"/>
    <s v="USD"/>
    <n v="1402979778"/>
    <n v="1401770178"/>
    <b v="0"/>
    <n v="4"/>
    <b v="0"/>
    <s v="theater/plays"/>
    <n v="0.10625"/>
    <s v="43 USD"/>
    <x v="1"/>
    <s v="plays"/>
    <x v="3876"/>
    <x v="389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s v="44 NZD"/>
    <x v="1"/>
    <s v="plays"/>
    <x v="3877"/>
    <x v="389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s v="51 GBP"/>
    <x v="1"/>
    <s v="plays"/>
    <x v="3878"/>
    <x v="3898"/>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s v="63 USD"/>
    <x v="1"/>
    <s v="plays"/>
    <x v="3879"/>
    <x v="3899"/>
  </r>
  <r>
    <n v="3900"/>
    <s v="HUB Theatre Group presents John Logan's RED"/>
    <s v="HUB Theatre Group collaborates with local artists to present John Logan's RED to the community."/>
    <n v="2500"/>
    <n v="135"/>
    <x v="2"/>
    <s v="US"/>
    <s v="USD"/>
    <n v="1433988791"/>
    <n v="1431396791"/>
    <b v="0"/>
    <n v="5"/>
    <b v="0"/>
    <s v="theater/plays"/>
    <n v="5.3999999999999999E-2"/>
    <s v="27 USD"/>
    <x v="1"/>
    <s v="plays"/>
    <x v="3880"/>
    <x v="390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s v="25 USD"/>
    <x v="1"/>
    <s v="plays"/>
    <x v="3881"/>
    <x v="390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s v="47 GBP"/>
    <x v="1"/>
    <s v="plays"/>
    <x v="3882"/>
    <x v="3902"/>
  </r>
  <r>
    <n v="3903"/>
    <s v="Know Thy Law"/>
    <s v="Based on the novel â€œKnow Thy Lawâ€, this powerful play gives the insight and understanding of the power of knowing the law of the land."/>
    <n v="1500"/>
    <n v="0"/>
    <x v="2"/>
    <s v="US"/>
    <s v="USD"/>
    <n v="1439581080"/>
    <n v="1435709765"/>
    <b v="0"/>
    <n v="0"/>
    <b v="0"/>
    <s v="theater/plays"/>
    <n v="0"/>
    <s v="0 USD"/>
    <x v="1"/>
    <s v="plays"/>
    <x v="3883"/>
    <x v="3903"/>
  </r>
  <r>
    <n v="3904"/>
    <s v="Black America from Prophets to Pimps"/>
    <s v="A play that will cover 4000 years of black history."/>
    <n v="10000"/>
    <n v="3"/>
    <x v="2"/>
    <s v="US"/>
    <s v="USD"/>
    <n v="1429074240"/>
    <n v="1427866200"/>
    <b v="0"/>
    <n v="2"/>
    <b v="0"/>
    <s v="theater/plays"/>
    <n v="2.9999999999999997E-4"/>
    <s v="2 USD"/>
    <x v="1"/>
    <s v="plays"/>
    <x v="3884"/>
    <x v="390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s v="25 GBP"/>
    <x v="1"/>
    <s v="plays"/>
    <x v="3885"/>
    <x v="3905"/>
  </r>
  <r>
    <n v="3906"/>
    <s v="First Draft Theatre"/>
    <s v="We will workshop, stage and develop new writing, devised work and adaptations. A joyful leap into the possibilities of an idea!"/>
    <n v="1500"/>
    <n v="1010"/>
    <x v="2"/>
    <s v="GB"/>
    <s v="GBP"/>
    <n v="1435325100"/>
    <n v="1432072893"/>
    <b v="0"/>
    <n v="16"/>
    <b v="0"/>
    <s v="theater/plays"/>
    <n v="0.67333333333333334"/>
    <s v="63 GBP"/>
    <x v="1"/>
    <s v="plays"/>
    <x v="3886"/>
    <x v="3906"/>
  </r>
  <r>
    <n v="3907"/>
    <s v="Burqa&amp;Rifle: A Drama: Two Women, Two Cultues, Two Histories"/>
    <s v="Burqa&amp;Rifle dramatizes the  encounter between two women -- a vigilante and a convert to Islam."/>
    <n v="1000"/>
    <n v="153"/>
    <x v="2"/>
    <s v="US"/>
    <s v="USD"/>
    <n v="1414354080"/>
    <n v="1411587606"/>
    <b v="0"/>
    <n v="4"/>
    <b v="0"/>
    <s v="theater/plays"/>
    <n v="0.153"/>
    <s v="38 USD"/>
    <x v="1"/>
    <s v="plays"/>
    <x v="3887"/>
    <x v="390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s v="16 USD"/>
    <x v="1"/>
    <s v="plays"/>
    <x v="3888"/>
    <x v="3908"/>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s v="34 USD"/>
    <x v="1"/>
    <s v="plays"/>
    <x v="3889"/>
    <x v="3909"/>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s v="62 USD"/>
    <x v="1"/>
    <s v="plays"/>
    <x v="3890"/>
    <x v="3910"/>
  </r>
  <r>
    <n v="3911"/>
    <s v="Ministers of Grace"/>
    <s v="â€˜Ministers of Graceâ€™ imagines what the movie Ghostbusters would be like if written by William Shakespeare."/>
    <n v="8000"/>
    <n v="2993"/>
    <x v="2"/>
    <s v="US"/>
    <s v="USD"/>
    <n v="1417033777"/>
    <n v="1414438177"/>
    <b v="0"/>
    <n v="36"/>
    <b v="0"/>
    <s v="theater/plays"/>
    <n v="0.37412499999999999"/>
    <s v="83 USD"/>
    <x v="1"/>
    <s v="plays"/>
    <x v="3891"/>
    <x v="3911"/>
  </r>
  <r>
    <n v="3912"/>
    <s v="JoLee Productions"/>
    <s v="Producing &amp; directing Jake's Women by Neil Simon opening July 9 and running through July 26 for Sonoma Arts Live"/>
    <n v="15000"/>
    <n v="1"/>
    <x v="2"/>
    <s v="US"/>
    <s v="USD"/>
    <n v="1429936500"/>
    <n v="1424759330"/>
    <b v="0"/>
    <n v="1"/>
    <b v="0"/>
    <s v="theater/plays"/>
    <n v="6.666666666666667E-5"/>
    <s v="1 USD"/>
    <x v="1"/>
    <s v="plays"/>
    <x v="3892"/>
    <x v="391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s v="143 USD"/>
    <x v="1"/>
    <s v="plays"/>
    <x v="3893"/>
    <x v="391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s v="34 GBP"/>
    <x v="1"/>
    <s v="plays"/>
    <x v="3894"/>
    <x v="3914"/>
  </r>
  <r>
    <n v="3915"/>
    <s v="Hardcross"/>
    <s v="Following the enormous success of Hardcross, we are looking for new ways to bring this wonderful play to a wider audience."/>
    <n v="1500"/>
    <n v="5"/>
    <x v="2"/>
    <s v="GB"/>
    <s v="GBP"/>
    <n v="1464824309"/>
    <n v="1462232309"/>
    <b v="0"/>
    <n v="1"/>
    <b v="0"/>
    <s v="theater/plays"/>
    <n v="3.3333333333333335E-3"/>
    <s v="5 GBP"/>
    <x v="1"/>
    <s v="plays"/>
    <x v="3895"/>
    <x v="3915"/>
  </r>
  <r>
    <n v="3916"/>
    <s v="Final exam"/>
    <s v="We're a small group of University students who need a little help making our final exam production the best product possible."/>
    <n v="2000"/>
    <n v="0"/>
    <x v="2"/>
    <s v="DK"/>
    <s v="DKK"/>
    <n v="1464952752"/>
    <n v="1462360752"/>
    <b v="0"/>
    <n v="0"/>
    <b v="0"/>
    <s v="theater/plays"/>
    <n v="0"/>
    <s v="0 DKK"/>
    <x v="1"/>
    <s v="plays"/>
    <x v="3896"/>
    <x v="3916"/>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s v="10 GBP"/>
    <x v="1"/>
    <s v="plays"/>
    <x v="3897"/>
    <x v="3917"/>
  </r>
  <r>
    <n v="3918"/>
    <s v="The Singing Teacher"/>
    <s v="A fantastic new comedy coming to the West End 2014.  An Alan Ayckbourn meets Richard Curtis style comedy. Who knew singing was therapy!"/>
    <n v="60000"/>
    <n v="120"/>
    <x v="2"/>
    <s v="GB"/>
    <s v="GBP"/>
    <n v="1407168000"/>
    <n v="1406131023"/>
    <b v="0"/>
    <n v="3"/>
    <b v="0"/>
    <s v="theater/plays"/>
    <n v="2E-3"/>
    <s v="40 GBP"/>
    <x v="1"/>
    <s v="plays"/>
    <x v="3898"/>
    <x v="3918"/>
  </r>
  <r>
    <n v="3919"/>
    <s v="After The Blue"/>
    <s v="Two sisters living in a Cornish seaside town attempt to hide and escape from a life- circle of deceit, abuse, incest and revenge."/>
    <n v="5000"/>
    <n v="90"/>
    <x v="2"/>
    <s v="GB"/>
    <s v="GBP"/>
    <n v="1453075200"/>
    <n v="1450628773"/>
    <b v="0"/>
    <n v="3"/>
    <b v="0"/>
    <s v="theater/plays"/>
    <n v="1.7999999999999999E-2"/>
    <s v="30 GBP"/>
    <x v="1"/>
    <s v="plays"/>
    <x v="3899"/>
    <x v="3919"/>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s v="45 GBP"/>
    <x v="1"/>
    <s v="plays"/>
    <x v="3900"/>
    <x v="392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s v="0 GBP"/>
    <x v="1"/>
    <s v="plays"/>
    <x v="3901"/>
    <x v="392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s v="10 USD"/>
    <x v="1"/>
    <s v="plays"/>
    <x v="3902"/>
    <x v="392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s v="81 GBP"/>
    <x v="1"/>
    <s v="plays"/>
    <x v="3903"/>
    <x v="392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s v="57 USD"/>
    <x v="1"/>
    <s v="plays"/>
    <x v="3904"/>
    <x v="3924"/>
  </r>
  <r>
    <n v="3925"/>
    <s v="Help Save High School Theater"/>
    <s v="Help Save High School Theater Program_x000a_Your donations will be used to purchase props, build sets, and costumes."/>
    <n v="150"/>
    <n v="15"/>
    <x v="2"/>
    <s v="US"/>
    <s v="USD"/>
    <n v="1406753639"/>
    <n v="1404161639"/>
    <b v="0"/>
    <n v="3"/>
    <b v="0"/>
    <s v="theater/plays"/>
    <n v="0.1"/>
    <s v="5 USD"/>
    <x v="1"/>
    <s v="plays"/>
    <x v="3905"/>
    <x v="3925"/>
  </r>
  <r>
    <n v="3926"/>
    <s v="Caryl Churchill's 'Top Girls' - NSW HSC Text"/>
    <s v="Producing syllabus-relevant theatre targeted to HSC students on the NSW Central Coast"/>
    <n v="5000"/>
    <n v="15"/>
    <x v="2"/>
    <s v="AU"/>
    <s v="AUD"/>
    <n v="1419645748"/>
    <n v="1417053748"/>
    <b v="0"/>
    <n v="1"/>
    <b v="0"/>
    <s v="theater/plays"/>
    <n v="3.0000000000000001E-3"/>
    <s v="15 AUD"/>
    <x v="1"/>
    <s v="plays"/>
    <x v="3906"/>
    <x v="392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s v="13 GBP"/>
    <x v="1"/>
    <s v="plays"/>
    <x v="3907"/>
    <x v="3927"/>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s v="93 USD"/>
    <x v="1"/>
    <s v="plays"/>
    <x v="3908"/>
    <x v="392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s v="32 USD"/>
    <x v="1"/>
    <s v="plays"/>
    <x v="3909"/>
    <x v="3929"/>
  </r>
  <r>
    <n v="3930"/>
    <s v="Foundry Theatre Brisbane"/>
    <s v="We are a new and exciting semi-pro  theatre company who will support &amp; hire local actors &amp; writers in Brisbane &amp; Queensland."/>
    <n v="10000"/>
    <n v="0"/>
    <x v="2"/>
    <s v="AU"/>
    <s v="AUD"/>
    <n v="1459490400"/>
    <n v="1457078868"/>
    <b v="0"/>
    <n v="0"/>
    <b v="0"/>
    <s v="theater/plays"/>
    <n v="0"/>
    <s v="0 AUD"/>
    <x v="1"/>
    <s v="plays"/>
    <x v="3910"/>
    <x v="3930"/>
  </r>
  <r>
    <n v="3931"/>
    <s v="Still I Weep"/>
    <s v="An original stage play designed to bring to light the long-term effects on adult survivors of childhood sexual abuse. We do survive!"/>
    <n v="8000"/>
    <n v="0"/>
    <x v="2"/>
    <s v="US"/>
    <s v="USD"/>
    <n v="1441510707"/>
    <n v="1439350707"/>
    <b v="0"/>
    <n v="0"/>
    <b v="0"/>
    <s v="theater/plays"/>
    <n v="0"/>
    <s v="0 USD"/>
    <x v="1"/>
    <s v="plays"/>
    <x v="3911"/>
    <x v="393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s v="1 USD"/>
    <x v="1"/>
    <s v="plays"/>
    <x v="3912"/>
    <x v="3932"/>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s v="92 USD"/>
    <x v="1"/>
    <s v="plays"/>
    <x v="3913"/>
    <x v="3933"/>
  </r>
  <r>
    <n v="3934"/>
    <s v="&quot;A Measure of Normalcy&quot;"/>
    <s v="Lost youth and lost souls struggle to find meaning amid dingy basements, vanishing malls, and a bleak Midwestern summer."/>
    <n v="5000"/>
    <n v="550"/>
    <x v="2"/>
    <s v="US"/>
    <s v="USD"/>
    <n v="1443704400"/>
    <n v="1439827639"/>
    <b v="0"/>
    <n v="12"/>
    <b v="0"/>
    <s v="theater/plays"/>
    <n v="0.11"/>
    <s v="46 USD"/>
    <x v="1"/>
    <s v="plays"/>
    <x v="3914"/>
    <x v="393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s v="57 GBP"/>
    <x v="1"/>
    <s v="plays"/>
    <x v="3915"/>
    <x v="3935"/>
  </r>
  <r>
    <n v="3936"/>
    <s v="End Breast Cancer"/>
    <s v="This stage play is a true story about one woman's fight against breast cancer while still having to deal with the adversities of life."/>
    <n v="20000"/>
    <n v="0"/>
    <x v="2"/>
    <s v="US"/>
    <s v="USD"/>
    <n v="1480576720"/>
    <n v="1477981120"/>
    <b v="0"/>
    <n v="0"/>
    <b v="0"/>
    <s v="theater/plays"/>
    <n v="0"/>
    <s v="0 USD"/>
    <x v="1"/>
    <s v="plays"/>
    <x v="3916"/>
    <x v="3936"/>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s v="249 USD"/>
    <x v="1"/>
    <s v="plays"/>
    <x v="3917"/>
    <x v="3937"/>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s v="79 USD"/>
    <x v="1"/>
    <s v="plays"/>
    <x v="3918"/>
    <x v="3938"/>
  </r>
  <r>
    <n v="3939"/>
    <s v="'Potter.' Funding 2015"/>
    <s v="'Potter.' is a parody of the popular Harry Potter series allowing aspiring actors a chance to work in a professional production."/>
    <n v="5000"/>
    <n v="5"/>
    <x v="2"/>
    <s v="AU"/>
    <s v="AUD"/>
    <n v="1412656200"/>
    <n v="1412328979"/>
    <b v="0"/>
    <n v="1"/>
    <b v="0"/>
    <s v="theater/plays"/>
    <n v="1E-3"/>
    <s v="5 AUD"/>
    <x v="1"/>
    <s v="plays"/>
    <x v="3919"/>
    <x v="3939"/>
  </r>
  <r>
    <n v="3940"/>
    <s v="Attraction"/>
    <s v="A Stage Play that will bring you to the edge of your seat , leave you thinkin and will also have you laughing while enjoyin the talent"/>
    <n v="5000"/>
    <n v="11"/>
    <x v="2"/>
    <s v="US"/>
    <s v="USD"/>
    <n v="1420199351"/>
    <n v="1416311351"/>
    <b v="0"/>
    <n v="2"/>
    <b v="0"/>
    <s v="theater/plays"/>
    <n v="2.2000000000000001E-3"/>
    <s v="6 USD"/>
    <x v="1"/>
    <s v="plays"/>
    <x v="3920"/>
    <x v="394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s v="25 USD"/>
    <x v="1"/>
    <s v="plays"/>
    <x v="3921"/>
    <x v="3941"/>
  </r>
  <r>
    <n v="3942"/>
    <s v="Epic Proportions"/>
    <s v="In the 30's, two brothers, Benny and Phil, who go to the Arizona desert to be extras in a huge Biblical epic. Riotous comedy!"/>
    <n v="1200"/>
    <n v="0"/>
    <x v="2"/>
    <s v="US"/>
    <s v="USD"/>
    <n v="1434490914"/>
    <n v="1429306914"/>
    <b v="0"/>
    <n v="0"/>
    <b v="0"/>
    <s v="theater/plays"/>
    <n v="0"/>
    <s v="0 USD"/>
    <x v="1"/>
    <s v="plays"/>
    <x v="3922"/>
    <x v="394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s v="137 USD"/>
    <x v="1"/>
    <s v="plays"/>
    <x v="3923"/>
    <x v="394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s v="0 USD"/>
    <x v="1"/>
    <s v="plays"/>
    <x v="3924"/>
    <x v="394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s v="5 USD"/>
    <x v="1"/>
    <s v="plays"/>
    <x v="3925"/>
    <x v="3945"/>
  </r>
  <r>
    <n v="3946"/>
    <s v="DR. Mecurio's Mythical Marvels &amp; Beastiry"/>
    <s v="Dr. Mecurio's is an original work of fantasy designed and written for the stage."/>
    <n v="6000"/>
    <n v="195"/>
    <x v="2"/>
    <s v="US"/>
    <s v="USD"/>
    <n v="1425110400"/>
    <n v="1422388822"/>
    <b v="0"/>
    <n v="5"/>
    <b v="0"/>
    <s v="theater/plays"/>
    <n v="3.2500000000000001E-2"/>
    <s v="39 USD"/>
    <x v="1"/>
    <s v="plays"/>
    <x v="3926"/>
    <x v="394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s v="51 USD"/>
    <x v="1"/>
    <s v="plays"/>
    <x v="3927"/>
    <x v="3947"/>
  </r>
  <r>
    <n v="3948"/>
    <s v="The Barbican Photography Trip 2015"/>
    <s v="A group of 12 friends, separated by time, space, state borders and oceans want to head to London for the adventure of a lifetime."/>
    <n v="30000"/>
    <n v="0"/>
    <x v="2"/>
    <s v="AU"/>
    <s v="AUD"/>
    <n v="1410076123"/>
    <n v="1404892123"/>
    <b v="0"/>
    <n v="0"/>
    <b v="0"/>
    <s v="theater/plays"/>
    <n v="0"/>
    <s v="0 AUD"/>
    <x v="1"/>
    <s v="plays"/>
    <x v="3928"/>
    <x v="394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s v="49 AUD"/>
    <x v="1"/>
    <s v="plays"/>
    <x v="3929"/>
    <x v="394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s v="25 USD"/>
    <x v="1"/>
    <s v="plays"/>
    <x v="3930"/>
    <x v="395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s v="1 EUR"/>
    <x v="1"/>
    <s v="plays"/>
    <x v="3931"/>
    <x v="395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s v="25 USD"/>
    <x v="1"/>
    <s v="plays"/>
    <x v="3932"/>
    <x v="3952"/>
  </r>
  <r>
    <n v="3953"/>
    <s v="A Time Pirate's Love"/>
    <s v="Actors and actresses are needed to help me create a stage play. A stage play needs to be adapted from the book I wrote."/>
    <n v="17600"/>
    <n v="0"/>
    <x v="2"/>
    <s v="US"/>
    <s v="USD"/>
    <n v="1469834940"/>
    <n v="1467162586"/>
    <b v="0"/>
    <n v="0"/>
    <b v="0"/>
    <s v="theater/plays"/>
    <n v="0"/>
    <s v="0 USD"/>
    <x v="1"/>
    <s v="plays"/>
    <x v="3933"/>
    <x v="3953"/>
  </r>
  <r>
    <n v="3954"/>
    <s v="City of Joy"/>
    <s v="Despite hunger and conditions of a Calcutta slum, the people there know that life is precious. They have named it â€˜City of Joy.â€™"/>
    <n v="25000"/>
    <n v="0"/>
    <x v="2"/>
    <s v="CA"/>
    <s v="CAD"/>
    <n v="1405352264"/>
    <n v="1400168264"/>
    <b v="0"/>
    <n v="0"/>
    <b v="0"/>
    <s v="theater/plays"/>
    <n v="0"/>
    <s v="0 CAD"/>
    <x v="1"/>
    <s v="plays"/>
    <x v="3934"/>
    <x v="395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s v="53 USD"/>
    <x v="1"/>
    <s v="plays"/>
    <x v="3935"/>
    <x v="3955"/>
  </r>
  <r>
    <n v="3956"/>
    <s v="The Woman in Me"/>
    <s v="This saucy stage play chronicles the highs and lows of my life involving gangs, drugs and prison. The story is a transforming ministry."/>
    <n v="5500"/>
    <n v="0"/>
    <x v="2"/>
    <s v="US"/>
    <s v="USD"/>
    <n v="1461543600"/>
    <n v="1459203727"/>
    <b v="0"/>
    <n v="0"/>
    <b v="0"/>
    <s v="theater/plays"/>
    <n v="0"/>
    <s v="0 USD"/>
    <x v="1"/>
    <s v="plays"/>
    <x v="3936"/>
    <x v="395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s v="7 USD"/>
    <x v="1"/>
    <s v="plays"/>
    <x v="3937"/>
    <x v="395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s v="40 USD"/>
    <x v="1"/>
    <s v="plays"/>
    <x v="3938"/>
    <x v="395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s v="24 USD"/>
    <x v="1"/>
    <s v="plays"/>
    <x v="3939"/>
    <x v="3959"/>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s v="11 USD"/>
    <x v="1"/>
    <s v="plays"/>
    <x v="3940"/>
    <x v="3960"/>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s v="11 GBP"/>
    <x v="1"/>
    <s v="plays"/>
    <x v="3941"/>
    <x v="396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s v="15 GBP"/>
    <x v="1"/>
    <s v="plays"/>
    <x v="3942"/>
    <x v="3962"/>
  </r>
  <r>
    <n v="3963"/>
    <s v="Une minute de silence"/>
    <s v="les effets de censeur sur l'immigration.Ã§a c'est une piÃ¨ce de l'histoire de la rÃ©volution en Iran jusqu'Ã  des meurtres en sÃ©rie en 1999"/>
    <n v="10000"/>
    <n v="0"/>
    <x v="2"/>
    <s v="CA"/>
    <s v="CAD"/>
    <n v="1447821717"/>
    <n v="1445226117"/>
    <b v="0"/>
    <n v="0"/>
    <b v="0"/>
    <s v="theater/plays"/>
    <n v="0"/>
    <s v="0 CAD"/>
    <x v="1"/>
    <s v="plays"/>
    <x v="3943"/>
    <x v="3963"/>
  </r>
  <r>
    <n v="3964"/>
    <s v="MAMA'Z BA-B: The StagePlay"/>
    <s v="&quot;MAMA'Z BA-B&quot; is the story of Marcus Williams who struggles to find a place for himself as a young black male."/>
    <n v="2000"/>
    <n v="126"/>
    <x v="2"/>
    <s v="US"/>
    <s v="USD"/>
    <n v="1429460386"/>
    <n v="1424279986"/>
    <b v="0"/>
    <n v="3"/>
    <b v="0"/>
    <s v="theater/plays"/>
    <n v="6.3E-2"/>
    <s v="42 USD"/>
    <x v="1"/>
    <s v="plays"/>
    <x v="3944"/>
    <x v="396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s v="71 USD"/>
    <x v="1"/>
    <s v="plays"/>
    <x v="3945"/>
    <x v="3965"/>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s v="23 USD"/>
    <x v="1"/>
    <s v="plays"/>
    <x v="3946"/>
    <x v="396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s v="41 USD"/>
    <x v="1"/>
    <s v="plays"/>
    <x v="3947"/>
    <x v="396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s v="48 USD"/>
    <x v="1"/>
    <s v="plays"/>
    <x v="3948"/>
    <x v="396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s v="35 USD"/>
    <x v="1"/>
    <s v="plays"/>
    <x v="3949"/>
    <x v="396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s v="6 USD"/>
    <x v="1"/>
    <s v="plays"/>
    <x v="3950"/>
    <x v="3970"/>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s v="23 USD"/>
    <x v="1"/>
    <s v="plays"/>
    <x v="3951"/>
    <x v="3971"/>
  </r>
  <r>
    <n v="3972"/>
    <s v="Valkyrie Theatre Company"/>
    <s v="We're a horror based theatre company in Oklahoma City beginning our first season of shows."/>
    <n v="1000"/>
    <n v="211"/>
    <x v="2"/>
    <s v="US"/>
    <s v="USD"/>
    <n v="1423186634"/>
    <n v="1418002634"/>
    <b v="0"/>
    <n v="8"/>
    <b v="0"/>
    <s v="theater/plays"/>
    <n v="0.21099999999999999"/>
    <s v="26 USD"/>
    <x v="1"/>
    <s v="plays"/>
    <x v="3952"/>
    <x v="397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s v="106 USD"/>
    <x v="1"/>
    <s v="plays"/>
    <x v="3953"/>
    <x v="3973"/>
  </r>
  <r>
    <n v="3974"/>
    <s v="The Taming of the Shrew"/>
    <s v="We are performing Shakespeare's &quot;The Taming of the Shrew&quot; in its original Elizabethan setting at the Oxford Shakespeare Festival."/>
    <n v="1000"/>
    <n v="320"/>
    <x v="2"/>
    <s v="GB"/>
    <s v="GBP"/>
    <n v="1464872848"/>
    <n v="1462280848"/>
    <b v="0"/>
    <n v="11"/>
    <b v="0"/>
    <s v="theater/plays"/>
    <n v="0.32"/>
    <s v="29 GBP"/>
    <x v="1"/>
    <s v="plays"/>
    <x v="3954"/>
    <x v="3974"/>
  </r>
  <r>
    <n v="3975"/>
    <s v="Moon Over Mangroves"/>
    <s v="Four homeless Key West men are to be given a boat, but fates twist until only the moon and mangroves witness their earthly demise."/>
    <n v="678"/>
    <n v="0"/>
    <x v="2"/>
    <s v="US"/>
    <s v="USD"/>
    <n v="1468442898"/>
    <n v="1465850898"/>
    <b v="0"/>
    <n v="0"/>
    <b v="0"/>
    <s v="theater/plays"/>
    <n v="0"/>
    <s v="0 USD"/>
    <x v="1"/>
    <s v="plays"/>
    <x v="3955"/>
    <x v="3975"/>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s v="62 USD"/>
    <x v="1"/>
    <s v="plays"/>
    <x v="3956"/>
    <x v="397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s v="218 USD"/>
    <x v="1"/>
    <s v="plays"/>
    <x v="3957"/>
    <x v="3977"/>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s v="27 USD"/>
    <x v="1"/>
    <s v="plays"/>
    <x v="3958"/>
    <x v="397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s v="18 GBP"/>
    <x v="1"/>
    <s v="plays"/>
    <x v="3959"/>
    <x v="397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s v="64 USD"/>
    <x v="1"/>
    <s v="plays"/>
    <x v="3960"/>
    <x v="3980"/>
  </r>
  <r>
    <n v="3981"/>
    <s v="BEIRUT, LADY OF LEBANON"/>
    <s v="A Theatrical Production Celebrating the Lebanese Culture and the Human Spirit in Time of War."/>
    <n v="30000"/>
    <n v="1225"/>
    <x v="2"/>
    <s v="US"/>
    <s v="USD"/>
    <n v="1468729149"/>
    <n v="1463545149"/>
    <b v="0"/>
    <n v="7"/>
    <b v="0"/>
    <s v="theater/plays"/>
    <n v="4.0833333333333333E-2"/>
    <s v="175 USD"/>
    <x v="1"/>
    <s v="plays"/>
    <x v="3961"/>
    <x v="398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s v="34 GBP"/>
    <x v="1"/>
    <s v="plays"/>
    <x v="3962"/>
    <x v="398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s v="84 USD"/>
    <x v="1"/>
    <s v="plays"/>
    <x v="3963"/>
    <x v="398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s v="10 GBP"/>
    <x v="1"/>
    <s v="plays"/>
    <x v="3964"/>
    <x v="398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s v="34 USD"/>
    <x v="1"/>
    <s v="plays"/>
    <x v="3965"/>
    <x v="3985"/>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s v="38 GBP"/>
    <x v="1"/>
    <s v="plays"/>
    <x v="3966"/>
    <x v="3986"/>
  </r>
  <r>
    <n v="3987"/>
    <s v="Write Now 5"/>
    <s v="Write Now 5 is a new writing festival in south east London promoting new work from emerging playwrights."/>
    <n v="400"/>
    <n v="151"/>
    <x v="2"/>
    <s v="GB"/>
    <s v="GBP"/>
    <n v="1400278290"/>
    <n v="1399414290"/>
    <b v="0"/>
    <n v="13"/>
    <b v="0"/>
    <s v="theater/plays"/>
    <n v="0.3775"/>
    <s v="12 GBP"/>
    <x v="1"/>
    <s v="plays"/>
    <x v="3967"/>
    <x v="3987"/>
  </r>
  <r>
    <n v="3988"/>
    <s v="Folk-Tales: What Stories Do Your Folks Tell?"/>
    <s v="An evening of of stories based both in myth and truth."/>
    <n v="1500"/>
    <n v="32"/>
    <x v="2"/>
    <s v="US"/>
    <s v="USD"/>
    <n v="1440813413"/>
    <n v="1439517413"/>
    <b v="0"/>
    <n v="4"/>
    <b v="0"/>
    <s v="theater/plays"/>
    <n v="2.1333333333333333E-2"/>
    <s v="8 USD"/>
    <x v="1"/>
    <s v="plays"/>
    <x v="3968"/>
    <x v="3988"/>
  </r>
  <r>
    <n v="3989"/>
    <s v="A Gentleman, A Lady and A Thug"/>
    <s v="I love to write. I have written and published my first book and everyone that read it enjoyed it. My dream is to one day write movies"/>
    <n v="3000"/>
    <n v="0"/>
    <x v="2"/>
    <s v="US"/>
    <s v="USD"/>
    <n v="1447009181"/>
    <n v="1444413581"/>
    <b v="0"/>
    <n v="0"/>
    <b v="0"/>
    <s v="theater/plays"/>
    <n v="0"/>
    <s v="0 USD"/>
    <x v="1"/>
    <s v="plays"/>
    <x v="3969"/>
    <x v="398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s v="23 GBP"/>
    <x v="1"/>
    <s v="plays"/>
    <x v="3970"/>
    <x v="3990"/>
  </r>
  <r>
    <n v="3991"/>
    <s v="NTACTheatre - North Texas Actor's Collaborative Theatre"/>
    <s v="North Texas first actor-driven theatre company needs your help"/>
    <n v="500"/>
    <n v="100"/>
    <x v="2"/>
    <s v="US"/>
    <s v="USD"/>
    <n v="1433086082"/>
    <n v="1430494082"/>
    <b v="0"/>
    <n v="1"/>
    <b v="0"/>
    <s v="theater/plays"/>
    <n v="0.2"/>
    <s v="100 USD"/>
    <x v="1"/>
    <s v="plays"/>
    <x v="3971"/>
    <x v="3991"/>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s v="60 USD"/>
    <x v="1"/>
    <s v="plays"/>
    <x v="3972"/>
    <x v="3992"/>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s v="3 USD"/>
    <x v="1"/>
    <s v="plays"/>
    <x v="3973"/>
    <x v="3993"/>
  </r>
  <r>
    <n v="3994"/>
    <s v="Poles Apart - A Play in 2 Acts"/>
    <s v="Is Henson willing to dare risk a theatrical speaking tour of his North Pole adventures...and more?"/>
    <n v="2000"/>
    <n v="5"/>
    <x v="2"/>
    <s v="US"/>
    <s v="USD"/>
    <n v="1405761690"/>
    <n v="1403169690"/>
    <b v="0"/>
    <n v="1"/>
    <b v="0"/>
    <s v="theater/plays"/>
    <n v="2.5000000000000001E-3"/>
    <s v="5 USD"/>
    <x v="1"/>
    <s v="plays"/>
    <x v="3974"/>
    <x v="399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s v="18 GBP"/>
    <x v="1"/>
    <s v="plays"/>
    <x v="3975"/>
    <x v="399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s v="29 USD"/>
    <x v="1"/>
    <s v="plays"/>
    <x v="3976"/>
    <x v="3996"/>
  </r>
  <r>
    <n v="3997"/>
    <s v="'Working Play Title'"/>
    <s v="We aim to produce a Professional Published Play for two days in October 2015 on Fri 30th &amp; Sat 31st with three performances in total."/>
    <n v="3000"/>
    <n v="0"/>
    <x v="2"/>
    <s v="GB"/>
    <s v="GBP"/>
    <n v="1428222221"/>
    <n v="1425633821"/>
    <b v="0"/>
    <n v="0"/>
    <b v="0"/>
    <s v="theater/plays"/>
    <n v="0"/>
    <s v="0 GBP"/>
    <x v="1"/>
    <s v="plays"/>
    <x v="3977"/>
    <x v="3997"/>
  </r>
  <r>
    <n v="3998"/>
    <s v="Forsaken Angels-A New Play"/>
    <s v="Forsaken Angels, a powerful new play by William Leary, author of DCMTA's Best Of 2014 Play Masquerade."/>
    <n v="1250"/>
    <n v="715"/>
    <x v="2"/>
    <s v="US"/>
    <s v="USD"/>
    <n v="1427580426"/>
    <n v="1424992026"/>
    <b v="0"/>
    <n v="12"/>
    <b v="0"/>
    <s v="theater/plays"/>
    <n v="0.57199999999999995"/>
    <s v="60 USD"/>
    <x v="1"/>
    <s v="plays"/>
    <x v="3978"/>
    <x v="399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s v="83 USD"/>
    <x v="1"/>
    <s v="plays"/>
    <x v="3979"/>
    <x v="3999"/>
  </r>
  <r>
    <n v="4000"/>
    <s v="The Escorts"/>
    <s v="An Enticing Trip into the World of Assisted Dying"/>
    <n v="8000"/>
    <n v="10"/>
    <x v="2"/>
    <s v="US"/>
    <s v="USD"/>
    <n v="1462631358"/>
    <n v="1457450958"/>
    <b v="0"/>
    <n v="1"/>
    <b v="0"/>
    <s v="theater/plays"/>
    <n v="1.25E-3"/>
    <s v="10 USD"/>
    <x v="1"/>
    <s v="plays"/>
    <x v="3980"/>
    <x v="400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s v="32 GBP"/>
    <x v="1"/>
    <s v="plays"/>
    <x v="1748"/>
    <x v="4001"/>
  </r>
  <r>
    <n v="4002"/>
    <s v="Terry Pratchett's Wyrd Sisters"/>
    <s v="Bring Wyrd Sisters, a comedy of Shakespearean proportions, to small-town Texas. Loosely parodies the â€œScottish Play.â€"/>
    <n v="1250"/>
    <n v="23"/>
    <x v="2"/>
    <s v="US"/>
    <s v="USD"/>
    <n v="1411779761"/>
    <n v="1409187761"/>
    <b v="0"/>
    <n v="4"/>
    <b v="0"/>
    <s v="theater/plays"/>
    <n v="1.84E-2"/>
    <s v="6 USD"/>
    <x v="1"/>
    <s v="plays"/>
    <x v="3981"/>
    <x v="4002"/>
  </r>
  <r>
    <n v="4003"/>
    <s v="MAMA BA-B: The Stage Play"/>
    <s v="&quot;MAMA'Z BA-B&quot; is the story of Marcus Williams who struggles to find a place for himself as a young black male."/>
    <n v="2000"/>
    <n v="201"/>
    <x v="2"/>
    <s v="US"/>
    <s v="USD"/>
    <n v="1424009147"/>
    <n v="1421417147"/>
    <b v="0"/>
    <n v="2"/>
    <b v="0"/>
    <s v="theater/plays"/>
    <n v="0.10050000000000001"/>
    <s v="101 USD"/>
    <x v="1"/>
    <s v="plays"/>
    <x v="3982"/>
    <x v="4003"/>
  </r>
  <r>
    <n v="4004"/>
    <s v="South Florida Tours"/>
    <s v="Help Launch The Queen Into South Florida!"/>
    <n v="500"/>
    <n v="1"/>
    <x v="2"/>
    <s v="US"/>
    <s v="USD"/>
    <n v="1412740457"/>
    <n v="1410148457"/>
    <b v="0"/>
    <n v="1"/>
    <b v="0"/>
    <s v="theater/plays"/>
    <n v="2E-3"/>
    <s v="1 USD"/>
    <x v="1"/>
    <s v="plays"/>
    <x v="3983"/>
    <x v="4004"/>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s v="20 USD"/>
    <x v="1"/>
    <s v="plays"/>
    <x v="3984"/>
    <x v="40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s v="2 USD"/>
    <x v="1"/>
    <s v="plays"/>
    <x v="3985"/>
    <x v="4006"/>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s v="5 USD"/>
    <x v="1"/>
    <s v="plays"/>
    <x v="3986"/>
    <x v="4007"/>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s v="15 GBP"/>
    <x v="1"/>
    <s v="plays"/>
    <x v="3987"/>
    <x v="4008"/>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s v="25 GBP"/>
    <x v="1"/>
    <s v="plays"/>
    <x v="3988"/>
    <x v="4009"/>
  </r>
  <r>
    <n v="4010"/>
    <s v="The Connection Play 2014"/>
    <s v="JUNTO Productions is proud to present our first production, the premiere of The Connection, a play by Jeffrey Paul."/>
    <n v="7200"/>
    <n v="1742"/>
    <x v="2"/>
    <s v="US"/>
    <s v="USD"/>
    <n v="1414348166"/>
    <n v="1412879366"/>
    <b v="0"/>
    <n v="38"/>
    <b v="0"/>
    <s v="theater/plays"/>
    <n v="0.24194444444444443"/>
    <s v="46 USD"/>
    <x v="1"/>
    <s v="plays"/>
    <x v="3989"/>
    <x v="4010"/>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s v="5 GBP"/>
    <x v="1"/>
    <s v="plays"/>
    <x v="3990"/>
    <x v="4011"/>
  </r>
  <r>
    <n v="4012"/>
    <s v="The Butterfly Catcher"/>
    <s v="LEELA IS A 14 YEAR OLD GIRL. JONAH IS A 56 YEAR OLD MAN. IT'S BEEN GOING ON FOR 3 YEARS. HERE COMES THE NIGHT OF VIOLENT RECKONING."/>
    <n v="575"/>
    <n v="0"/>
    <x v="2"/>
    <s v="GB"/>
    <s v="GBP"/>
    <n v="1430571849"/>
    <n v="1427979849"/>
    <b v="0"/>
    <n v="0"/>
    <b v="0"/>
    <s v="theater/plays"/>
    <n v="0"/>
    <s v="0 GBP"/>
    <x v="1"/>
    <s v="plays"/>
    <x v="3991"/>
    <x v="4012"/>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s v="13 USD"/>
    <x v="1"/>
    <s v="plays"/>
    <x v="3992"/>
    <x v="4013"/>
  </r>
  <r>
    <n v="4014"/>
    <s v="Ministry theater"/>
    <s v="I am trying to put together a ministry theater company for junior / high schoolers that which puts on free shows in the SoCal area."/>
    <n v="9000"/>
    <n v="0"/>
    <x v="2"/>
    <s v="US"/>
    <s v="USD"/>
    <n v="1457157269"/>
    <n v="1455861269"/>
    <b v="0"/>
    <n v="0"/>
    <b v="0"/>
    <s v="theater/plays"/>
    <n v="0"/>
    <s v="0 USD"/>
    <x v="1"/>
    <s v="plays"/>
    <x v="3993"/>
    <x v="4014"/>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s v="1 USD"/>
    <x v="1"/>
    <s v="plays"/>
    <x v="3994"/>
    <x v="4015"/>
  </r>
  <r>
    <n v="4016"/>
    <s v="MENTAL Play"/>
    <s v="A new play and project exploring challenges faced by young adults struggling with mental health issues in contemporary Britain."/>
    <n v="500"/>
    <n v="70"/>
    <x v="2"/>
    <s v="GB"/>
    <s v="GBP"/>
    <n v="1410987400"/>
    <n v="1408395400"/>
    <b v="0"/>
    <n v="7"/>
    <b v="0"/>
    <s v="theater/plays"/>
    <n v="0.14000000000000001"/>
    <s v="10 GBP"/>
    <x v="1"/>
    <s v="plays"/>
    <x v="3995"/>
    <x v="4016"/>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s v="53 USD"/>
    <x v="1"/>
    <s v="plays"/>
    <x v="3996"/>
    <x v="4017"/>
  </r>
  <r>
    <n v="4018"/>
    <s v="Time Please Fringe"/>
    <s v="Funding for a production of Time Please at the Brighton Fringe 2017... and beyond."/>
    <n v="1500"/>
    <n v="130"/>
    <x v="2"/>
    <s v="GB"/>
    <s v="GBP"/>
    <n v="1475877108"/>
    <n v="1473285108"/>
    <b v="0"/>
    <n v="4"/>
    <b v="0"/>
    <s v="theater/plays"/>
    <n v="8.666666666666667E-2"/>
    <s v="33 GBP"/>
    <x v="1"/>
    <s v="plays"/>
    <x v="3997"/>
    <x v="401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s v="7 USD"/>
    <x v="1"/>
    <s v="plays"/>
    <x v="3998"/>
    <x v="4019"/>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s v="33 USD"/>
    <x v="1"/>
    <s v="plays"/>
    <x v="3999"/>
    <x v="4020"/>
  </r>
  <r>
    <n v="4021"/>
    <s v="Angels in Houston"/>
    <s v="Help a group of actors end bigotry in Houston, TX by supporting a  full production of Angels in America."/>
    <n v="15000"/>
    <n v="125"/>
    <x v="2"/>
    <s v="US"/>
    <s v="USD"/>
    <n v="1414360358"/>
    <n v="1409176358"/>
    <b v="0"/>
    <n v="2"/>
    <b v="0"/>
    <s v="theater/plays"/>
    <n v="8.3333333333333332E-3"/>
    <s v="63 USD"/>
    <x v="1"/>
    <s v="plays"/>
    <x v="4000"/>
    <x v="4021"/>
  </r>
  <r>
    <n v="4022"/>
    <s v="The Merchant of Venice as Shakespeare Heard It"/>
    <s v="Help us produce a video of the first Original Pronunciation Merchant of Venice."/>
    <n v="18000"/>
    <n v="12521"/>
    <x v="2"/>
    <s v="US"/>
    <s v="USD"/>
    <n v="1422759240"/>
    <n v="1418824867"/>
    <b v="0"/>
    <n v="197"/>
    <b v="0"/>
    <s v="theater/plays"/>
    <n v="0.69561111111111107"/>
    <s v="64 USD"/>
    <x v="1"/>
    <s v="plays"/>
    <x v="4001"/>
    <x v="4022"/>
  </r>
  <r>
    <n v="4023"/>
    <s v="Forgive &amp; Forget"/>
    <s v="An original gospel stage play that explores the pain and hurt caused by those who struggle to forgive others!"/>
    <n v="7000"/>
    <n v="0"/>
    <x v="2"/>
    <s v="US"/>
    <s v="USD"/>
    <n v="1458860363"/>
    <n v="1454975963"/>
    <b v="0"/>
    <n v="0"/>
    <b v="0"/>
    <s v="theater/plays"/>
    <n v="0"/>
    <s v="0 USD"/>
    <x v="1"/>
    <s v="plays"/>
    <x v="4002"/>
    <x v="40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s v="10 USD"/>
    <x v="1"/>
    <s v="plays"/>
    <x v="4003"/>
    <x v="4024"/>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s v="63 EUR"/>
    <x v="1"/>
    <s v="plays"/>
    <x v="4004"/>
    <x v="4025"/>
  </r>
  <r>
    <n v="4026"/>
    <s v="Speak to my Soul: A Montage of Voices"/>
    <s v="This is a play that voices that stories of the black experience in America using spoken word, song and dance."/>
    <n v="4000"/>
    <n v="0"/>
    <x v="2"/>
    <s v="US"/>
    <s v="USD"/>
    <n v="1449247439"/>
    <n v="1444059839"/>
    <b v="0"/>
    <n v="0"/>
    <b v="0"/>
    <s v="theater/plays"/>
    <n v="0"/>
    <s v="0 USD"/>
    <x v="1"/>
    <s v="plays"/>
    <x v="4005"/>
    <x v="402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s v="31 USD"/>
    <x v="1"/>
    <s v="plays"/>
    <x v="4006"/>
    <x v="4027"/>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s v="51 USD"/>
    <x v="1"/>
    <s v="plays"/>
    <x v="4007"/>
    <x v="4028"/>
  </r>
  <r>
    <n v="4029"/>
    <s v="Next 2 the Stage"/>
    <s v="A theater complex that educates as we entertain.  We will provide shows that inspire and theater classes that motivate."/>
    <n v="20000"/>
    <n v="0"/>
    <x v="2"/>
    <s v="US"/>
    <s v="USD"/>
    <n v="1450053370"/>
    <n v="1447461370"/>
    <b v="0"/>
    <n v="0"/>
    <b v="0"/>
    <s v="theater/plays"/>
    <n v="0"/>
    <s v="0 USD"/>
    <x v="1"/>
    <s v="plays"/>
    <x v="4008"/>
    <x v="4029"/>
  </r>
  <r>
    <n v="4030"/>
    <s v="The Martin and Lewis Tribute Show"/>
    <s v="The world's best and only tribute to Dean Martin and Jerry Lewis_x000a_ bringing back the Music, Laughter and the Love."/>
    <n v="2500"/>
    <n v="400"/>
    <x v="2"/>
    <s v="US"/>
    <s v="USD"/>
    <n v="1454525340"/>
    <n v="1452008599"/>
    <b v="0"/>
    <n v="6"/>
    <b v="0"/>
    <s v="theater/plays"/>
    <n v="0.16"/>
    <s v="67 USD"/>
    <x v="1"/>
    <s v="plays"/>
    <x v="4009"/>
    <x v="403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s v="0 USD"/>
    <x v="1"/>
    <s v="plays"/>
    <x v="4010"/>
    <x v="403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s v="59 USD"/>
    <x v="1"/>
    <s v="plays"/>
    <x v="4011"/>
    <x v="4032"/>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s v="65 GBP"/>
    <x v="1"/>
    <s v="plays"/>
    <x v="4012"/>
    <x v="4033"/>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s v="100 USD"/>
    <x v="1"/>
    <s v="plays"/>
    <x v="4013"/>
    <x v="4034"/>
  </r>
  <r>
    <n v="4035"/>
    <s v="The Lost Boy"/>
    <s v="&quot;Stories are where you go to look for the truth of your own life.&quot; (Frank Delaney)"/>
    <n v="10000"/>
    <n v="3685"/>
    <x v="2"/>
    <s v="US"/>
    <s v="USD"/>
    <n v="1413925887"/>
    <n v="1411333887"/>
    <b v="0"/>
    <n v="25"/>
    <b v="0"/>
    <s v="theater/plays"/>
    <n v="0.36849999999999999"/>
    <s v="147 USD"/>
    <x v="1"/>
    <s v="plays"/>
    <x v="4014"/>
    <x v="4035"/>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s v="166 USD"/>
    <x v="1"/>
    <s v="plays"/>
    <x v="4015"/>
    <x v="4036"/>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s v="40 USD"/>
    <x v="1"/>
    <s v="plays"/>
    <x v="4016"/>
    <x v="4037"/>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s v="75 USD"/>
    <x v="1"/>
    <s v="plays"/>
    <x v="4017"/>
    <x v="4038"/>
  </r>
  <r>
    <n v="4039"/>
    <s v="Defiant Entertainment presents: The Park Bench"/>
    <s v="Help stage an original One Act Play that brings awareness to Alzheimer's in its debut performance."/>
    <n v="500"/>
    <n v="300"/>
    <x v="2"/>
    <s v="US"/>
    <s v="USD"/>
    <n v="1448949540"/>
    <n v="1446048367"/>
    <b v="0"/>
    <n v="5"/>
    <b v="0"/>
    <s v="theater/plays"/>
    <n v="0.6"/>
    <s v="60 USD"/>
    <x v="1"/>
    <s v="plays"/>
    <x v="4018"/>
    <x v="4039"/>
  </r>
  <r>
    <n v="4040"/>
    <s v="The Last Encore Musical"/>
    <s v="This nationally published book, set in the 70â€™s, tells the untold story of singers and a friendly reunion visit turning bad."/>
    <n v="8000"/>
    <n v="2500"/>
    <x v="2"/>
    <s v="US"/>
    <s v="USD"/>
    <n v="1437188400"/>
    <n v="1432100004"/>
    <b v="0"/>
    <n v="2"/>
    <b v="0"/>
    <s v="theater/plays"/>
    <n v="0.3125"/>
    <s v="1250 USD"/>
    <x v="1"/>
    <s v="plays"/>
    <x v="4019"/>
    <x v="4040"/>
  </r>
  <r>
    <n v="4041"/>
    <s v="In the Land of Gold"/>
    <s v="A bold, colouful, vibrant play centred around the last remaining monarchy of Africa."/>
    <n v="5000"/>
    <n v="21"/>
    <x v="2"/>
    <s v="GB"/>
    <s v="GBP"/>
    <n v="1473160954"/>
    <n v="1467976954"/>
    <b v="0"/>
    <n v="2"/>
    <b v="0"/>
    <s v="theater/plays"/>
    <n v="4.1999999999999997E-3"/>
    <s v="11 GBP"/>
    <x v="1"/>
    <s v="plays"/>
    <x v="4020"/>
    <x v="4041"/>
  </r>
  <r>
    <n v="4042"/>
    <s v="Messages"/>
    <s v="Acting group and production for inner city youth, about inner city youth. The problems and stuation that they see everyday."/>
    <n v="10000"/>
    <n v="21"/>
    <x v="2"/>
    <s v="US"/>
    <s v="USD"/>
    <n v="1421781360"/>
    <n v="1419213664"/>
    <b v="0"/>
    <n v="3"/>
    <b v="0"/>
    <s v="theater/plays"/>
    <n v="2.0999999999999999E-3"/>
    <s v="7 USD"/>
    <x v="1"/>
    <s v="plays"/>
    <x v="4021"/>
    <x v="4042"/>
  </r>
  <r>
    <n v="4043"/>
    <s v="Not making potato salad here!"/>
    <s v="This could be my last play, need to bring my son out to see it before it's over.  Need to fly him here from BC"/>
    <n v="300"/>
    <n v="0"/>
    <x v="2"/>
    <s v="CA"/>
    <s v="CAD"/>
    <n v="1416524325"/>
    <n v="1415228325"/>
    <b v="0"/>
    <n v="0"/>
    <b v="0"/>
    <s v="theater/plays"/>
    <n v="0"/>
    <s v="0 CAD"/>
    <x v="1"/>
    <s v="plays"/>
    <x v="4022"/>
    <x v="4043"/>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s v="56 USD"/>
    <x v="1"/>
    <s v="plays"/>
    <x v="4023"/>
    <x v="4044"/>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s v="1 AUD"/>
    <x v="1"/>
    <s v="plays"/>
    <x v="4024"/>
    <x v="4045"/>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s v="38 USD"/>
    <x v="1"/>
    <s v="plays"/>
    <x v="4025"/>
    <x v="4046"/>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s v="28 USD"/>
    <x v="1"/>
    <s v="plays"/>
    <x v="4026"/>
    <x v="4047"/>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s v="33 GBP"/>
    <x v="1"/>
    <s v="plays"/>
    <x v="4027"/>
    <x v="4048"/>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s v="16 USD"/>
    <x v="1"/>
    <s v="plays"/>
    <x v="4028"/>
    <x v="4049"/>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s v="1 USD"/>
    <x v="1"/>
    <s v="plays"/>
    <x v="4029"/>
    <x v="4050"/>
  </r>
  <r>
    <n v="4051"/>
    <s v="Phantom of the Kun Opera"/>
    <s v="It is a heart-breaking life story of Wu family who tries to preserve the gem of Chinese Kun Opera through generations."/>
    <n v="500"/>
    <n v="0"/>
    <x v="2"/>
    <s v="US"/>
    <s v="USD"/>
    <n v="1399618380"/>
    <n v="1399058797"/>
    <b v="0"/>
    <n v="0"/>
    <b v="0"/>
    <s v="theater/plays"/>
    <n v="0"/>
    <s v="0 USD"/>
    <x v="1"/>
    <s v="plays"/>
    <x v="4030"/>
    <x v="4051"/>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s v="87 USD"/>
    <x v="1"/>
    <s v="plays"/>
    <x v="4031"/>
    <x v="4052"/>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s v="55 GBP"/>
    <x v="1"/>
    <s v="plays"/>
    <x v="4032"/>
    <x v="405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s v="0 USD"/>
    <x v="1"/>
    <s v="plays"/>
    <x v="4033"/>
    <x v="4054"/>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s v="42 GBP"/>
    <x v="1"/>
    <s v="plays"/>
    <x v="4034"/>
    <x v="4055"/>
  </r>
  <r>
    <n v="4056"/>
    <s v="American Pride"/>
    <s v="American Pride is a play centered on the Poetry of one Iraq War veteran, and follows her journey through war and back home."/>
    <n v="1500"/>
    <n v="795"/>
    <x v="2"/>
    <s v="US"/>
    <s v="USD"/>
    <n v="1467575940"/>
    <n v="1465856639"/>
    <b v="0"/>
    <n v="9"/>
    <b v="0"/>
    <s v="theater/plays"/>
    <n v="0.53"/>
    <s v="88 USD"/>
    <x v="1"/>
    <s v="plays"/>
    <x v="4035"/>
    <x v="405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s v="129 GBP"/>
    <x v="1"/>
    <s v="plays"/>
    <x v="4036"/>
    <x v="4057"/>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s v="24 USD"/>
    <x v="1"/>
    <s v="plays"/>
    <x v="3268"/>
    <x v="4058"/>
  </r>
  <r>
    <n v="4059"/>
    <s v="The Million Dollar Shot"/>
    <s v="A very Canadian children's play inspired by the tradition of British pantomimes like Aladdin, and the Nutcracker."/>
    <n v="10000"/>
    <n v="250"/>
    <x v="2"/>
    <s v="CA"/>
    <s v="CAD"/>
    <n v="1410836400"/>
    <n v="1408116152"/>
    <b v="0"/>
    <n v="7"/>
    <b v="0"/>
    <s v="theater/plays"/>
    <n v="2.5000000000000001E-2"/>
    <s v="36 CAD"/>
    <x v="1"/>
    <s v="plays"/>
    <x v="4037"/>
    <x v="4059"/>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s v="57 CAD"/>
    <x v="1"/>
    <s v="plays"/>
    <x v="4038"/>
    <x v="4060"/>
  </r>
  <r>
    <n v="4061"/>
    <s v="PRODUCE the Stage Play SKYLAR'S SYNDROME by Gavin Kayner"/>
    <s v="SKYLAR'S SYNDROME is a tremendous psychodrama by master playwright Gavin Kayner!"/>
    <n v="525"/>
    <n v="0"/>
    <x v="2"/>
    <s v="US"/>
    <s v="USD"/>
    <n v="1461205423"/>
    <n v="1456025023"/>
    <b v="0"/>
    <n v="0"/>
    <b v="0"/>
    <s v="theater/plays"/>
    <n v="0"/>
    <s v="0 USD"/>
    <x v="1"/>
    <s v="plays"/>
    <x v="4039"/>
    <x v="4061"/>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s v="163 USD"/>
    <x v="1"/>
    <s v="plays"/>
    <x v="4040"/>
    <x v="406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s v="15 GBP"/>
    <x v="1"/>
    <s v="plays"/>
    <x v="4041"/>
    <x v="406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s v="64 AUD"/>
    <x v="1"/>
    <s v="plays"/>
    <x v="4042"/>
    <x v="4064"/>
  </r>
  <r>
    <n v="4065"/>
    <s v="A Midsummer's Night's Dream"/>
    <s v="A classical/ fantasy version of midsummers done by professionally trained actors in Tulsa!"/>
    <n v="4000"/>
    <n v="27"/>
    <x v="2"/>
    <s v="US"/>
    <s v="USD"/>
    <n v="1407883811"/>
    <n v="1405291811"/>
    <b v="0"/>
    <n v="4"/>
    <b v="0"/>
    <s v="theater/plays"/>
    <n v="6.7499999999999999E-3"/>
    <s v="7 USD"/>
    <x v="1"/>
    <s v="plays"/>
    <x v="4043"/>
    <x v="4065"/>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s v="25 USD"/>
    <x v="1"/>
    <s v="plays"/>
    <x v="4044"/>
    <x v="406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s v="179 USD"/>
    <x v="1"/>
    <s v="plays"/>
    <x v="4045"/>
    <x v="4067"/>
  </r>
  <r>
    <n v="4068"/>
    <s v="Produce BELLE DAME SANS MERCI a stage play"/>
    <s v="Be a PRODUCER of the Original stage play BELLE DAME SANS MERCI by Michael Fenlason! :-) :-( !"/>
    <n v="3495"/>
    <n v="34.950000000000003"/>
    <x v="2"/>
    <s v="US"/>
    <s v="USD"/>
    <n v="1484348700"/>
    <n v="1481756855"/>
    <b v="0"/>
    <n v="1"/>
    <b v="0"/>
    <s v="theater/plays"/>
    <n v="0.01"/>
    <s v="35 USD"/>
    <x v="1"/>
    <s v="plays"/>
    <x v="4046"/>
    <x v="4068"/>
  </r>
  <r>
    <n v="4069"/>
    <s v="The Pendulum Swings"/>
    <s v="'The Pendulum Swings' is a three-act dark comedy that sees Frank and Michael await their execution on Death Row."/>
    <n v="1250"/>
    <n v="430"/>
    <x v="2"/>
    <s v="GB"/>
    <s v="GBP"/>
    <n v="1425124800"/>
    <n v="1421596356"/>
    <b v="0"/>
    <n v="13"/>
    <b v="0"/>
    <s v="theater/plays"/>
    <n v="0.34399999999999997"/>
    <s v="33 GBP"/>
    <x v="1"/>
    <s v="plays"/>
    <x v="4047"/>
    <x v="4069"/>
  </r>
  <r>
    <n v="4070"/>
    <s v="Southern Utah University: V-Day 2015"/>
    <s v="V-Day Southern Utah University 2015 and Second Studio Players presents: The Vagina Monologues"/>
    <n v="1000"/>
    <n v="165"/>
    <x v="2"/>
    <s v="US"/>
    <s v="USD"/>
    <n v="1425178800"/>
    <n v="1422374420"/>
    <b v="0"/>
    <n v="6"/>
    <b v="0"/>
    <s v="theater/plays"/>
    <n v="0.16500000000000001"/>
    <s v="28 USD"/>
    <x v="1"/>
    <s v="plays"/>
    <x v="4048"/>
    <x v="4070"/>
  </r>
  <r>
    <n v="4071"/>
    <s v="ATEMPORAL"/>
    <s v="ExÃ¡men final de alumnos del Centro de CapacitaciÃ³n de la ANDA. Son extractos de obras: El JardÃ­n de los CerezoS, Madre Coraje y Casa"/>
    <n v="20000"/>
    <n v="0"/>
    <x v="2"/>
    <s v="MX"/>
    <s v="MXN"/>
    <n v="1482779931"/>
    <n v="1480187931"/>
    <b v="0"/>
    <n v="0"/>
    <b v="0"/>
    <s v="theater/plays"/>
    <n v="0"/>
    <s v="0 MXN"/>
    <x v="1"/>
    <s v="plays"/>
    <x v="4049"/>
    <x v="407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s v="2 GBP"/>
    <x v="1"/>
    <s v="plays"/>
    <x v="4050"/>
    <x v="4072"/>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s v="19 USD"/>
    <x v="1"/>
    <s v="plays"/>
    <x v="4051"/>
    <x v="4073"/>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s v="35 GBP"/>
    <x v="1"/>
    <s v="plays"/>
    <x v="4052"/>
    <x v="4074"/>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s v="44 GBP"/>
    <x v="1"/>
    <s v="plays"/>
    <x v="4053"/>
    <x v="4075"/>
  </r>
  <r>
    <n v="4076"/>
    <s v="The Walls of Jericho ( A Voice for Warrior Families)"/>
    <s v="A play to raise awareness about the effects of mental illness on a military family in the Cold War area."/>
    <n v="700"/>
    <n v="0"/>
    <x v="2"/>
    <s v="US"/>
    <s v="USD"/>
    <n v="1413921060"/>
    <n v="1411499149"/>
    <b v="0"/>
    <n v="0"/>
    <b v="0"/>
    <s v="theater/plays"/>
    <n v="0"/>
    <s v="0 USD"/>
    <x v="1"/>
    <s v="plays"/>
    <x v="4054"/>
    <x v="407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s v="223 USD"/>
    <x v="1"/>
    <s v="plays"/>
    <x v="4055"/>
    <x v="4077"/>
  </r>
  <r>
    <n v="4078"/>
    <s v="Theatre Memoire"/>
    <s v="Theatre Memoire are a High Wycombe based theatre company. Performing plays about multi-culturalism and interconectedness."/>
    <n v="250"/>
    <n v="0"/>
    <x v="2"/>
    <s v="GB"/>
    <s v="GBP"/>
    <n v="1485543242"/>
    <n v="1482951242"/>
    <b v="0"/>
    <n v="0"/>
    <b v="0"/>
    <s v="theater/plays"/>
    <n v="0"/>
    <s v="0 GBP"/>
    <x v="1"/>
    <s v="plays"/>
    <x v="4056"/>
    <x v="4078"/>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s v="5 USD"/>
    <x v="1"/>
    <s v="plays"/>
    <x v="4057"/>
    <x v="4079"/>
  </r>
  <r>
    <n v="4080"/>
    <s v="Uncommonnotions"/>
    <s v="&quot;Uncommonnotion&quot;. is a collections of short humors stories, I want to develop into plays, interest has been shown in this idea."/>
    <n v="3000"/>
    <n v="0"/>
    <x v="2"/>
    <s v="US"/>
    <s v="USD"/>
    <n v="1465930440"/>
    <n v="1463849116"/>
    <b v="0"/>
    <n v="0"/>
    <b v="0"/>
    <s v="theater/plays"/>
    <n v="0"/>
    <s v="0 USD"/>
    <x v="1"/>
    <s v="plays"/>
    <x v="4058"/>
    <x v="408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s v="29 USD"/>
    <x v="1"/>
    <s v="plays"/>
    <x v="4059"/>
    <x v="4081"/>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s v="2 USD"/>
    <x v="1"/>
    <s v="plays"/>
    <x v="4060"/>
    <x v="4082"/>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s v="127 USD"/>
    <x v="1"/>
    <s v="plays"/>
    <x v="4061"/>
    <x v="4083"/>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s v="10 EUR"/>
    <x v="1"/>
    <s v="plays"/>
    <x v="4062"/>
    <x v="4084"/>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s v="10 USD"/>
    <x v="1"/>
    <s v="plays"/>
    <x v="4063"/>
    <x v="4085"/>
  </r>
  <r>
    <n v="4086"/>
    <s v="Carpe Diem Theater Troupe"/>
    <s v="Our theater troupe needs your help to put on a unique production of Hamlet! Pledge to help young actors learn and refine their skills!"/>
    <n v="1000"/>
    <n v="47"/>
    <x v="2"/>
    <s v="US"/>
    <s v="USD"/>
    <n v="1448078400"/>
    <n v="1445985299"/>
    <b v="0"/>
    <n v="5"/>
    <b v="0"/>
    <s v="theater/plays"/>
    <n v="4.7E-2"/>
    <s v="9 USD"/>
    <x v="1"/>
    <s v="plays"/>
    <x v="4064"/>
    <x v="4086"/>
  </r>
  <r>
    <n v="4087"/>
    <s v="Stage Production &quot;The Nail Shop&quot;"/>
    <s v="Comedy Stage Play"/>
    <n v="9600"/>
    <n v="0"/>
    <x v="2"/>
    <s v="US"/>
    <s v="USD"/>
    <n v="1468777786"/>
    <n v="1466185786"/>
    <b v="0"/>
    <n v="0"/>
    <b v="0"/>
    <s v="theater/plays"/>
    <n v="0"/>
    <s v="0 USD"/>
    <x v="1"/>
    <s v="plays"/>
    <x v="4065"/>
    <x v="4087"/>
  </r>
  <r>
    <n v="4088"/>
    <s v="Community Theatre Project-Children's Show (Arthur)"/>
    <s v="Young persons theatre company working in deprived area seeking funding for children's theatrical production."/>
    <n v="2000"/>
    <n v="216"/>
    <x v="2"/>
    <s v="GB"/>
    <s v="GBP"/>
    <n v="1421403960"/>
    <n v="1418827324"/>
    <b v="0"/>
    <n v="3"/>
    <b v="0"/>
    <s v="theater/plays"/>
    <n v="0.108"/>
    <s v="72 GBP"/>
    <x v="1"/>
    <s v="plays"/>
    <x v="4066"/>
    <x v="4088"/>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s v="30 USD"/>
    <x v="1"/>
    <s v="plays"/>
    <x v="4067"/>
    <x v="4089"/>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s v="11 USD"/>
    <x v="1"/>
    <s v="plays"/>
    <x v="4068"/>
    <x v="409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s v="26 USD"/>
    <x v="1"/>
    <s v="plays"/>
    <x v="4069"/>
    <x v="4091"/>
  </r>
  <r>
    <n v="4092"/>
    <s v="A CRY FOR HELP"/>
    <s v="&quot;A Cry for Help is Riveting, Inspiring, and Mesmerizing. You will laugh, cry, and be thinking about your own Cry for Help&quot;"/>
    <n v="110000"/>
    <n v="20"/>
    <x v="2"/>
    <s v="US"/>
    <s v="USD"/>
    <n v="1428205247"/>
    <n v="1423024847"/>
    <b v="0"/>
    <n v="1"/>
    <b v="0"/>
    <s v="theater/plays"/>
    <n v="1.8181818181818181E-4"/>
    <s v="20 USD"/>
    <x v="1"/>
    <s v="plays"/>
    <x v="4070"/>
    <x v="409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s v="15 GBP"/>
    <x v="1"/>
    <s v="plays"/>
    <x v="4071"/>
    <x v="409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s v="91 USD"/>
    <x v="1"/>
    <s v="plays"/>
    <x v="4072"/>
    <x v="4094"/>
  </r>
  <r>
    <n v="4095"/>
    <s v="LOPE ENAMORADO"/>
    <s v="Proyecto teatral dirigido por MartÃ­n Acosta que habla y reflexiona sobre el amor y su naturaleza."/>
    <n v="30000"/>
    <n v="800"/>
    <x v="2"/>
    <s v="MX"/>
    <s v="MXN"/>
    <n v="1482108350"/>
    <n v="1479516350"/>
    <b v="0"/>
    <n v="1"/>
    <b v="0"/>
    <s v="theater/plays"/>
    <n v="2.6666666666666668E-2"/>
    <s v="800 MXN"/>
    <x v="1"/>
    <s v="plays"/>
    <x v="4073"/>
    <x v="4095"/>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s v="80 GBP"/>
    <x v="1"/>
    <s v="plays"/>
    <x v="4074"/>
    <x v="4096"/>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s v="0 GBP"/>
    <x v="1"/>
    <s v="plays"/>
    <x v="4075"/>
    <x v="4097"/>
  </r>
  <r>
    <n v="4098"/>
    <s v="Life is simple"/>
    <s v="Community Youth play, written by and performed by the youth about finding joy in the simple things in life"/>
    <n v="75000"/>
    <n v="0"/>
    <x v="2"/>
    <s v="US"/>
    <s v="USD"/>
    <n v="1465060797"/>
    <n v="1462468797"/>
    <b v="0"/>
    <n v="0"/>
    <b v="0"/>
    <s v="theater/plays"/>
    <n v="0"/>
    <s v="0 USD"/>
    <x v="1"/>
    <s v="plays"/>
    <x v="4076"/>
    <x v="4098"/>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s v="50 USD"/>
    <x v="1"/>
    <s v="plays"/>
    <x v="4077"/>
    <x v="4099"/>
  </r>
  <r>
    <n v="4100"/>
    <s v="America is at the Mall: A Play in Three Acts"/>
    <s v="How does war change a family?  A peek into one family's kitchen as their soldier fights in Iraq."/>
    <n v="270"/>
    <n v="0"/>
    <x v="2"/>
    <s v="US"/>
    <s v="USD"/>
    <n v="1414205990"/>
    <n v="1413341990"/>
    <b v="0"/>
    <n v="0"/>
    <b v="0"/>
    <s v="theater/plays"/>
    <n v="0"/>
    <s v="0 USD"/>
    <x v="1"/>
    <s v="plays"/>
    <x v="4078"/>
    <x v="410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s v="0 USD"/>
    <x v="1"/>
    <s v="plays"/>
    <x v="4079"/>
    <x v="4101"/>
  </r>
  <r>
    <n v="4102"/>
    <s v="4th Wall Theatre Project"/>
    <s v="Local Community theater to get up and running in the Idaho Falls area. Something new, something different!"/>
    <n v="500"/>
    <n v="137"/>
    <x v="2"/>
    <s v="US"/>
    <s v="USD"/>
    <n v="1463343673"/>
    <n v="1460751673"/>
    <b v="0"/>
    <n v="6"/>
    <b v="0"/>
    <s v="theater/plays"/>
    <n v="0.27400000000000002"/>
    <s v="23 USD"/>
    <x v="1"/>
    <s v="plays"/>
    <x v="4080"/>
    <x v="4102"/>
  </r>
  <r>
    <n v="4103"/>
    <s v="Weather Men"/>
    <s v="Weather Men is a play, written by Nathan Black.  A comedy/drama that explores the question of 'why people stay together?'"/>
    <n v="1000"/>
    <n v="100"/>
    <x v="2"/>
    <s v="US"/>
    <s v="USD"/>
    <n v="1440613920"/>
    <n v="1435953566"/>
    <b v="0"/>
    <n v="6"/>
    <b v="0"/>
    <s v="theater/plays"/>
    <n v="0.1"/>
    <s v="17 USD"/>
    <x v="1"/>
    <s v="plays"/>
    <x v="4081"/>
    <x v="4103"/>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s v="46 AUD"/>
    <x v="1"/>
    <s v="plays"/>
    <x v="4082"/>
    <x v="410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s v="383 MXN"/>
    <x v="1"/>
    <s v="plays"/>
    <x v="4083"/>
    <x v="4105"/>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s v="107 USD"/>
    <x v="1"/>
    <s v="plays"/>
    <x v="4084"/>
    <x v="4106"/>
  </r>
  <r>
    <n v="4107"/>
    <s v="Sacrifice"/>
    <s v="A new dramatic comedy dealing with a father's unwillingness to let go of his past causes major problems for the future of his daughter."/>
    <n v="2000"/>
    <n v="41"/>
    <x v="2"/>
    <s v="US"/>
    <s v="USD"/>
    <n v="1411596001"/>
    <n v="1409608801"/>
    <b v="0"/>
    <n v="4"/>
    <b v="0"/>
    <s v="theater/plays"/>
    <n v="2.0500000000000001E-2"/>
    <s v="10 USD"/>
    <x v="1"/>
    <s v="plays"/>
    <x v="4085"/>
    <x v="4107"/>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s v="59 USD"/>
    <x v="1"/>
    <s v="plays"/>
    <x v="4086"/>
    <x v="4108"/>
  </r>
  <r>
    <n v="4109"/>
    <s v="Jack the Lad"/>
    <s v="Jack the Lad - a new play that explores how far the boundaries of friendship will stretch when morality and loyalties clash."/>
    <n v="500"/>
    <n v="0"/>
    <x v="2"/>
    <s v="GB"/>
    <s v="GBP"/>
    <n v="1448805404"/>
    <n v="1446209804"/>
    <b v="0"/>
    <n v="0"/>
    <b v="0"/>
    <s v="theater/plays"/>
    <n v="0"/>
    <s v="0 GBP"/>
    <x v="1"/>
    <s v="plays"/>
    <x v="4087"/>
    <x v="4109"/>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s v="14 GBP"/>
    <x v="1"/>
    <s v="plays"/>
    <x v="4088"/>
    <x v="4110"/>
  </r>
  <r>
    <n v="4111"/>
    <s v="REBORN IN LOVE"/>
    <s v="REBORN IN LOVE is the sequel to REBORN FROM ABOVE: A Tale of Eternal Love.  This is part two, of a One-Act play series."/>
    <n v="3000"/>
    <n v="94"/>
    <x v="2"/>
    <s v="US"/>
    <s v="USD"/>
    <n v="1424747740"/>
    <n v="1422155740"/>
    <b v="0"/>
    <n v="6"/>
    <b v="0"/>
    <s v="theater/plays"/>
    <n v="3.1333333333333331E-2"/>
    <s v="16 USD"/>
    <x v="1"/>
    <s v="plays"/>
    <x v="4089"/>
    <x v="411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s v="1 EUR"/>
    <x v="1"/>
    <s v="plays"/>
    <x v="4090"/>
    <x v="411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s v="1 USD"/>
    <x v="1"/>
    <s v="plays"/>
    <x v="4091"/>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E8C36C-1D00-4C36-9951-630CDB94695E}" name="PivotTable1"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4:F15"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7" format="0" series="1">
      <pivotArea type="data" outline="0" fieldPosition="0">
        <references count="2">
          <reference field="4294967294" count="1" selected="0">
            <x v="0"/>
          </reference>
          <reference field="5"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7"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478460-6BBA-472D-8F2E-F315A0FDC481}" name="PivotTable2"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E90DA9-ADF7-49EB-9C34-D8DA320F736F}" name="PivotTable10"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5:E19"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numFmtId="14" showAll="0">
      <items count="4093">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t="default"/>
      </items>
    </pivotField>
    <pivotField axis="axisRow" numFmtId="14" showAll="0">
      <items count="15">
        <item x="0"/>
        <item x="1"/>
        <item x="2"/>
        <item x="3"/>
        <item x="4"/>
        <item x="5"/>
        <item x="6"/>
        <item x="7"/>
        <item x="8"/>
        <item x="9"/>
        <item x="10"/>
        <item x="11"/>
        <item x="12"/>
        <item x="13"/>
        <item t="default"/>
      </items>
    </pivotField>
    <pivotField showAll="0">
      <items count="7">
        <item sd="0" x="0"/>
        <item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3">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A1:U4115"/>
  <sheetViews>
    <sheetView topLeftCell="C1" zoomScale="57" zoomScaleNormal="55" workbookViewId="0">
      <selection activeCell="W11" sqref="W11"/>
    </sheetView>
  </sheetViews>
  <sheetFormatPr defaultRowHeight="11.75" customHeight="1" x14ac:dyDescent="0.45"/>
  <cols>
    <col min="2" max="2" width="38.3984375" style="3" customWidth="1"/>
    <col min="3" max="3" width="40.265625" style="3" customWidth="1"/>
    <col min="5" max="5" width="16.3984375" customWidth="1"/>
    <col min="6" max="6" width="12.9296875" bestFit="1" customWidth="1"/>
    <col min="7" max="7" width="7.33203125" bestFit="1" customWidth="1"/>
    <col min="8" max="8" width="8.1328125" bestFit="1" customWidth="1"/>
    <col min="9" max="9" width="11.53125" bestFit="1" customWidth="1"/>
    <col min="10" max="10" width="17.86328125" customWidth="1"/>
    <col min="11" max="11" width="8.86328125" bestFit="1" customWidth="1"/>
    <col min="12" max="12" width="12.9296875" bestFit="1" customWidth="1"/>
    <col min="13" max="13" width="8.265625" bestFit="1" customWidth="1"/>
    <col min="14" max="14" width="25.46484375" bestFit="1" customWidth="1"/>
    <col min="15" max="15" width="13.73046875" style="5" bestFit="1" customWidth="1"/>
    <col min="16" max="16" width="15.59765625" style="6" bestFit="1" customWidth="1"/>
    <col min="17" max="17" width="11.53125" bestFit="1" customWidth="1"/>
    <col min="18" max="18" width="11.6640625" bestFit="1" customWidth="1"/>
    <col min="19" max="19" width="20.53125" customWidth="1"/>
    <col min="20" max="20" width="21.9296875" bestFit="1" customWidth="1"/>
    <col min="21" max="21" width="12.59765625" style="8" bestFit="1" customWidth="1"/>
  </cols>
  <sheetData>
    <row r="1" spans="1:21" ht="11.75" customHeight="1" x14ac:dyDescent="0.4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c r="U1" s="8" t="s">
        <v>8380</v>
      </c>
    </row>
    <row r="2" spans="1:21" ht="11.75" customHeight="1" x14ac:dyDescent="0.45">
      <c r="A2">
        <v>0</v>
      </c>
      <c r="B2" s="3" t="s">
        <v>2</v>
      </c>
      <c r="C2" s="3" t="s">
        <v>4111</v>
      </c>
      <c r="D2">
        <v>8500</v>
      </c>
      <c r="E2">
        <v>11633</v>
      </c>
      <c r="F2" t="s">
        <v>8219</v>
      </c>
      <c r="G2" t="s">
        <v>8224</v>
      </c>
      <c r="H2" t="s">
        <v>8246</v>
      </c>
      <c r="I2">
        <v>1437620400</v>
      </c>
      <c r="J2">
        <v>1434931811</v>
      </c>
      <c r="K2" t="b">
        <v>0</v>
      </c>
      <c r="L2">
        <v>182</v>
      </c>
      <c r="M2" t="b">
        <v>1</v>
      </c>
      <c r="N2" t="s">
        <v>8265</v>
      </c>
      <c r="O2" s="5">
        <f>E2/D2*100%</f>
        <v>1.3685882352941177</v>
      </c>
      <c r="P2" s="9" t="str">
        <f>IFERROR(ROUND(E2/L2,0),0)&amp;" "&amp;H2</f>
        <v>64 USD</v>
      </c>
      <c r="Q2" t="s">
        <v>8310</v>
      </c>
      <c r="R2" t="s">
        <v>8311</v>
      </c>
      <c r="S2" s="12">
        <f>(((I2/60)/60)/24)+DATE(1970,1,1)+(-8/24)</f>
        <v>42207.791666666664</v>
      </c>
      <c r="T2" s="12">
        <f>(((J2/60)/60)/24)+DATE(1970,1,1)+(-8/24)</f>
        <v>42176.673738425925</v>
      </c>
      <c r="U2" s="8">
        <f>S2-T2</f>
        <v>31.117928240739275</v>
      </c>
    </row>
    <row r="3" spans="1:21" ht="11.75" customHeight="1" x14ac:dyDescent="0.45">
      <c r="A3">
        <v>1</v>
      </c>
      <c r="B3" s="3" t="s">
        <v>3</v>
      </c>
      <c r="C3" s="3" t="s">
        <v>4112</v>
      </c>
      <c r="D3">
        <v>10275</v>
      </c>
      <c r="E3">
        <v>14653</v>
      </c>
      <c r="F3" t="s">
        <v>8219</v>
      </c>
      <c r="G3" t="s">
        <v>8224</v>
      </c>
      <c r="H3" t="s">
        <v>8246</v>
      </c>
      <c r="I3">
        <v>1488464683</v>
      </c>
      <c r="J3">
        <v>1485872683</v>
      </c>
      <c r="K3" t="b">
        <v>0</v>
      </c>
      <c r="L3">
        <v>79</v>
      </c>
      <c r="M3" t="b">
        <v>1</v>
      </c>
      <c r="N3" t="s">
        <v>8265</v>
      </c>
      <c r="O3" s="5">
        <f>E3/D3*100%</f>
        <v>1.4260827250608272</v>
      </c>
      <c r="P3" s="9" t="str">
        <f>IFERROR(ROUND(E3/L3,0),0)&amp;" "&amp;H3</f>
        <v>185 USD</v>
      </c>
      <c r="Q3" t="s">
        <v>8310</v>
      </c>
      <c r="R3" t="s">
        <v>8311</v>
      </c>
      <c r="S3" s="12">
        <f>(((I3/60)/60)/24)+DATE(1970,1,1)+(-8/24)</f>
        <v>42796.267164351848</v>
      </c>
      <c r="T3" s="12">
        <f>(((J3/60)/60)/24)+DATE(1970,1,1)+(-8/24)</f>
        <v>42766.267164351848</v>
      </c>
      <c r="U3" s="8">
        <f t="shared" ref="U3:U66" si="0">S3-T3</f>
        <v>30</v>
      </c>
    </row>
    <row r="4" spans="1:21" ht="11.75" customHeight="1" x14ac:dyDescent="0.45">
      <c r="A4">
        <v>2</v>
      </c>
      <c r="B4" s="3" t="s">
        <v>4</v>
      </c>
      <c r="C4" s="3" t="s">
        <v>4113</v>
      </c>
      <c r="D4">
        <v>500</v>
      </c>
      <c r="E4">
        <v>525</v>
      </c>
      <c r="F4" t="s">
        <v>8219</v>
      </c>
      <c r="G4" t="s">
        <v>8225</v>
      </c>
      <c r="H4" t="s">
        <v>8247</v>
      </c>
      <c r="I4">
        <v>1455555083</v>
      </c>
      <c r="J4">
        <v>1454691083</v>
      </c>
      <c r="K4" t="b">
        <v>0</v>
      </c>
      <c r="L4">
        <v>35</v>
      </c>
      <c r="M4" t="b">
        <v>1</v>
      </c>
      <c r="N4" t="s">
        <v>8265</v>
      </c>
      <c r="O4" s="5">
        <f>E4/D4*100%</f>
        <v>1.05</v>
      </c>
      <c r="P4" s="9" t="str">
        <f>IFERROR(ROUND(E4/L4,0),0)&amp;" "&amp;H4</f>
        <v>15 GBP</v>
      </c>
      <c r="Q4" t="s">
        <v>8310</v>
      </c>
      <c r="R4" t="s">
        <v>8311</v>
      </c>
      <c r="S4" s="12">
        <f>(((I4/60)/60)/24)+DATE(1970,1,1)+(-8/24)</f>
        <v>42415.369016203702</v>
      </c>
      <c r="T4" s="12">
        <f>(((J4/60)/60)/24)+DATE(1970,1,1)+(-8/24)</f>
        <v>42405.369016203702</v>
      </c>
      <c r="U4" s="8">
        <f t="shared" si="0"/>
        <v>10</v>
      </c>
    </row>
    <row r="5" spans="1:21" ht="11.75" customHeight="1" x14ac:dyDescent="0.45">
      <c r="A5">
        <v>3</v>
      </c>
      <c r="B5" s="3" t="s">
        <v>5</v>
      </c>
      <c r="C5" s="3" t="s">
        <v>4114</v>
      </c>
      <c r="D5">
        <v>10000</v>
      </c>
      <c r="E5">
        <v>10390</v>
      </c>
      <c r="F5" t="s">
        <v>8219</v>
      </c>
      <c r="G5" t="s">
        <v>8224</v>
      </c>
      <c r="H5" t="s">
        <v>8246</v>
      </c>
      <c r="I5">
        <v>1407414107</v>
      </c>
      <c r="J5">
        <v>1404822107</v>
      </c>
      <c r="K5" t="b">
        <v>0</v>
      </c>
      <c r="L5">
        <v>150</v>
      </c>
      <c r="M5" t="b">
        <v>1</v>
      </c>
      <c r="N5" t="s">
        <v>8265</v>
      </c>
      <c r="O5" s="5">
        <f>E5/D5*100%</f>
        <v>1.0389999999999999</v>
      </c>
      <c r="P5" s="9" t="str">
        <f>IFERROR(ROUND(E5/L5,0),0)&amp;" "&amp;H5</f>
        <v>69 USD</v>
      </c>
      <c r="Q5" t="s">
        <v>8310</v>
      </c>
      <c r="R5" t="s">
        <v>8311</v>
      </c>
      <c r="S5" s="12">
        <f>(((I5/60)/60)/24)+DATE(1970,1,1)+(-8/24)</f>
        <v>41858.181793981479</v>
      </c>
      <c r="T5" s="12">
        <f>(((J5/60)/60)/24)+DATE(1970,1,1)+(-8/24)</f>
        <v>41828.181793981479</v>
      </c>
      <c r="U5" s="8">
        <f t="shared" si="0"/>
        <v>30</v>
      </c>
    </row>
    <row r="6" spans="1:21" ht="11.75" customHeight="1" x14ac:dyDescent="0.45">
      <c r="A6">
        <v>4</v>
      </c>
      <c r="B6" s="3" t="s">
        <v>6</v>
      </c>
      <c r="C6" s="3" t="s">
        <v>4115</v>
      </c>
      <c r="D6">
        <v>44000</v>
      </c>
      <c r="E6">
        <v>54116.28</v>
      </c>
      <c r="F6" t="s">
        <v>8219</v>
      </c>
      <c r="G6" t="s">
        <v>8224</v>
      </c>
      <c r="H6" t="s">
        <v>8246</v>
      </c>
      <c r="I6">
        <v>1450555279</v>
      </c>
      <c r="J6">
        <v>1447963279</v>
      </c>
      <c r="K6" t="b">
        <v>0</v>
      </c>
      <c r="L6">
        <v>284</v>
      </c>
      <c r="M6" t="b">
        <v>1</v>
      </c>
      <c r="N6" t="s">
        <v>8265</v>
      </c>
      <c r="O6" s="5">
        <f>E6/D6*100%</f>
        <v>1.2299154545454545</v>
      </c>
      <c r="P6" s="9" t="str">
        <f>IFERROR(ROUND(E6/L6,0),0)&amp;" "&amp;H6</f>
        <v>191 USD</v>
      </c>
      <c r="Q6" t="s">
        <v>8310</v>
      </c>
      <c r="R6" t="s">
        <v>8311</v>
      </c>
      <c r="S6" s="12">
        <f>(((I6/60)/60)/24)+DATE(1970,1,1)+(-8/24)</f>
        <v>42357.500914351847</v>
      </c>
      <c r="T6" s="12">
        <f>(((J6/60)/60)/24)+DATE(1970,1,1)+(-8/24)</f>
        <v>42327.500914351847</v>
      </c>
      <c r="U6" s="8">
        <f t="shared" si="0"/>
        <v>30</v>
      </c>
    </row>
    <row r="7" spans="1:21" ht="11.75" customHeight="1" x14ac:dyDescent="0.45">
      <c r="A7">
        <v>5</v>
      </c>
      <c r="B7" s="3" t="s">
        <v>7</v>
      </c>
      <c r="C7" s="3" t="s">
        <v>4116</v>
      </c>
      <c r="D7">
        <v>3999</v>
      </c>
      <c r="E7">
        <v>4390</v>
      </c>
      <c r="F7" t="s">
        <v>8219</v>
      </c>
      <c r="G7" t="s">
        <v>8224</v>
      </c>
      <c r="H7" t="s">
        <v>8246</v>
      </c>
      <c r="I7">
        <v>1469770500</v>
      </c>
      <c r="J7">
        <v>1468362207</v>
      </c>
      <c r="K7" t="b">
        <v>0</v>
      </c>
      <c r="L7">
        <v>47</v>
      </c>
      <c r="M7" t="b">
        <v>1</v>
      </c>
      <c r="N7" t="s">
        <v>8265</v>
      </c>
      <c r="O7" s="5">
        <f>E7/D7*100%</f>
        <v>1.0977744436109027</v>
      </c>
      <c r="P7" s="9" t="str">
        <f>IFERROR(ROUND(E7/L7,0),0)&amp;" "&amp;H7</f>
        <v>93 USD</v>
      </c>
      <c r="Q7" t="s">
        <v>8310</v>
      </c>
      <c r="R7" t="s">
        <v>8311</v>
      </c>
      <c r="S7" s="12">
        <f>(((I7/60)/60)/24)+DATE(1970,1,1)+(-8/24)</f>
        <v>42579.899305555555</v>
      </c>
      <c r="T7" s="12">
        <f>(((J7/60)/60)/24)+DATE(1970,1,1)+(-8/24)</f>
        <v>42563.599618055552</v>
      </c>
      <c r="U7" s="8">
        <f t="shared" si="0"/>
        <v>16.299687500002619</v>
      </c>
    </row>
    <row r="8" spans="1:21" ht="11.75" customHeight="1" x14ac:dyDescent="0.45">
      <c r="A8">
        <v>6</v>
      </c>
      <c r="B8" s="3" t="s">
        <v>8</v>
      </c>
      <c r="C8" s="3" t="s">
        <v>4117</v>
      </c>
      <c r="D8">
        <v>8000</v>
      </c>
      <c r="E8">
        <v>8519</v>
      </c>
      <c r="F8" t="s">
        <v>8219</v>
      </c>
      <c r="G8" t="s">
        <v>8224</v>
      </c>
      <c r="H8" t="s">
        <v>8246</v>
      </c>
      <c r="I8">
        <v>1402710250</v>
      </c>
      <c r="J8">
        <v>1401846250</v>
      </c>
      <c r="K8" t="b">
        <v>0</v>
      </c>
      <c r="L8">
        <v>58</v>
      </c>
      <c r="M8" t="b">
        <v>1</v>
      </c>
      <c r="N8" t="s">
        <v>8265</v>
      </c>
      <c r="O8" s="5">
        <f>E8/D8*100%</f>
        <v>1.064875</v>
      </c>
      <c r="P8" s="9" t="str">
        <f>IFERROR(ROUND(E8/L8,0),0)&amp;" "&amp;H8</f>
        <v>147 USD</v>
      </c>
      <c r="Q8" t="s">
        <v>8310</v>
      </c>
      <c r="R8" t="s">
        <v>8311</v>
      </c>
      <c r="S8" s="12">
        <f>(((I8/60)/60)/24)+DATE(1970,1,1)+(-8/24)</f>
        <v>41803.739004629628</v>
      </c>
      <c r="T8" s="12">
        <f>(((J8/60)/60)/24)+DATE(1970,1,1)+(-8/24)</f>
        <v>41793.739004629628</v>
      </c>
      <c r="U8" s="8">
        <f t="shared" si="0"/>
        <v>10</v>
      </c>
    </row>
    <row r="9" spans="1:21" ht="11.75" customHeight="1" x14ac:dyDescent="0.45">
      <c r="A9">
        <v>7</v>
      </c>
      <c r="B9" s="3" t="s">
        <v>9</v>
      </c>
      <c r="C9" s="3" t="s">
        <v>4118</v>
      </c>
      <c r="D9">
        <v>9000</v>
      </c>
      <c r="E9">
        <v>9110</v>
      </c>
      <c r="F9" t="s">
        <v>8219</v>
      </c>
      <c r="G9" t="s">
        <v>8224</v>
      </c>
      <c r="H9" t="s">
        <v>8246</v>
      </c>
      <c r="I9">
        <v>1467680867</v>
      </c>
      <c r="J9">
        <v>1464224867</v>
      </c>
      <c r="K9" t="b">
        <v>0</v>
      </c>
      <c r="L9">
        <v>57</v>
      </c>
      <c r="M9" t="b">
        <v>1</v>
      </c>
      <c r="N9" t="s">
        <v>8265</v>
      </c>
      <c r="O9" s="5">
        <f>E9/D9*100%</f>
        <v>1.0122222222222221</v>
      </c>
      <c r="P9" s="9" t="str">
        <f>IFERROR(ROUND(E9/L9,0),0)&amp;" "&amp;H9</f>
        <v>160 USD</v>
      </c>
      <c r="Q9" t="s">
        <v>8310</v>
      </c>
      <c r="R9" t="s">
        <v>8311</v>
      </c>
      <c r="S9" s="12">
        <f>(((I9/60)/60)/24)+DATE(1970,1,1)+(-8/24)</f>
        <v>42555.713738425926</v>
      </c>
      <c r="T9" s="12">
        <f>(((J9/60)/60)/24)+DATE(1970,1,1)+(-8/24)</f>
        <v>42515.713738425926</v>
      </c>
      <c r="U9" s="8">
        <f t="shared" si="0"/>
        <v>40</v>
      </c>
    </row>
    <row r="10" spans="1:21" ht="11.75" customHeight="1" x14ac:dyDescent="0.45">
      <c r="A10">
        <v>8</v>
      </c>
      <c r="B10" s="3" t="s">
        <v>10</v>
      </c>
      <c r="C10" s="3" t="s">
        <v>4119</v>
      </c>
      <c r="D10">
        <v>3500</v>
      </c>
      <c r="E10">
        <v>3501.52</v>
      </c>
      <c r="F10" t="s">
        <v>8219</v>
      </c>
      <c r="G10" t="s">
        <v>8224</v>
      </c>
      <c r="H10" t="s">
        <v>8246</v>
      </c>
      <c r="I10">
        <v>1460754000</v>
      </c>
      <c r="J10">
        <v>1460155212</v>
      </c>
      <c r="K10" t="b">
        <v>0</v>
      </c>
      <c r="L10">
        <v>12</v>
      </c>
      <c r="M10" t="b">
        <v>1</v>
      </c>
      <c r="N10" t="s">
        <v>8265</v>
      </c>
      <c r="O10" s="5">
        <f>E10/D10*100%</f>
        <v>1.0004342857142856</v>
      </c>
      <c r="P10" s="9" t="str">
        <f>IFERROR(ROUND(E10/L10,0),0)&amp;" "&amp;H10</f>
        <v>292 USD</v>
      </c>
      <c r="Q10" t="s">
        <v>8310</v>
      </c>
      <c r="R10" t="s">
        <v>8311</v>
      </c>
      <c r="S10" s="12">
        <f>(((I10/60)/60)/24)+DATE(1970,1,1)+(-8/24)</f>
        <v>42475.541666666664</v>
      </c>
      <c r="T10" s="12">
        <f>(((J10/60)/60)/24)+DATE(1970,1,1)+(-8/24)</f>
        <v>42468.611249999994</v>
      </c>
      <c r="U10" s="8">
        <f t="shared" si="0"/>
        <v>6.9304166666697711</v>
      </c>
    </row>
    <row r="11" spans="1:21" ht="11.75" customHeight="1" x14ac:dyDescent="0.45">
      <c r="A11">
        <v>9</v>
      </c>
      <c r="B11" s="3" t="s">
        <v>11</v>
      </c>
      <c r="C11" s="3" t="s">
        <v>4120</v>
      </c>
      <c r="D11">
        <v>500</v>
      </c>
      <c r="E11">
        <v>629.99</v>
      </c>
      <c r="F11" t="s">
        <v>8219</v>
      </c>
      <c r="G11" t="s">
        <v>8224</v>
      </c>
      <c r="H11" t="s">
        <v>8246</v>
      </c>
      <c r="I11">
        <v>1460860144</v>
      </c>
      <c r="J11">
        <v>1458268144</v>
      </c>
      <c r="K11" t="b">
        <v>0</v>
      </c>
      <c r="L11">
        <v>20</v>
      </c>
      <c r="M11" t="b">
        <v>1</v>
      </c>
      <c r="N11" t="s">
        <v>8265</v>
      </c>
      <c r="O11" s="5">
        <f>E11/D11*100%</f>
        <v>1.2599800000000001</v>
      </c>
      <c r="P11" s="9" t="str">
        <f>IFERROR(ROUND(E11/L11,0),0)&amp;" "&amp;H11</f>
        <v>31 USD</v>
      </c>
      <c r="Q11" t="s">
        <v>8310</v>
      </c>
      <c r="R11" t="s">
        <v>8311</v>
      </c>
      <c r="S11" s="12">
        <f>(((I11/60)/60)/24)+DATE(1970,1,1)+(-8/24)</f>
        <v>42476.770185185182</v>
      </c>
      <c r="T11" s="12">
        <f>(((J11/60)/60)/24)+DATE(1970,1,1)+(-8/24)</f>
        <v>42446.770185185182</v>
      </c>
      <c r="U11" s="8">
        <f t="shared" si="0"/>
        <v>30</v>
      </c>
    </row>
    <row r="12" spans="1:21" ht="11.75" customHeight="1" x14ac:dyDescent="0.45">
      <c r="A12">
        <v>10</v>
      </c>
      <c r="B12" s="3" t="s">
        <v>12</v>
      </c>
      <c r="C12" s="3" t="s">
        <v>4121</v>
      </c>
      <c r="D12">
        <v>3000</v>
      </c>
      <c r="E12">
        <v>3015</v>
      </c>
      <c r="F12" t="s">
        <v>8219</v>
      </c>
      <c r="G12" t="s">
        <v>8224</v>
      </c>
      <c r="H12" t="s">
        <v>8246</v>
      </c>
      <c r="I12">
        <v>1403660279</v>
      </c>
      <c r="J12">
        <v>1400636279</v>
      </c>
      <c r="K12" t="b">
        <v>0</v>
      </c>
      <c r="L12">
        <v>19</v>
      </c>
      <c r="M12" t="b">
        <v>1</v>
      </c>
      <c r="N12" t="s">
        <v>8265</v>
      </c>
      <c r="O12" s="5">
        <f>E12/D12*100%</f>
        <v>1.0049999999999999</v>
      </c>
      <c r="P12" s="9" t="str">
        <f>IFERROR(ROUND(E12/L12,0),0)&amp;" "&amp;H12</f>
        <v>159 USD</v>
      </c>
      <c r="Q12" t="s">
        <v>8310</v>
      </c>
      <c r="R12" t="s">
        <v>8311</v>
      </c>
      <c r="S12" s="12">
        <f>(((I12/60)/60)/24)+DATE(1970,1,1)+(-8/24)</f>
        <v>41814.734710648147</v>
      </c>
      <c r="T12" s="12">
        <f>(((J12/60)/60)/24)+DATE(1970,1,1)+(-8/24)</f>
        <v>41779.734710648147</v>
      </c>
      <c r="U12" s="8">
        <f t="shared" si="0"/>
        <v>35</v>
      </c>
    </row>
    <row r="13" spans="1:21" ht="11.75" customHeight="1" x14ac:dyDescent="0.45">
      <c r="A13">
        <v>11</v>
      </c>
      <c r="B13" s="3" t="s">
        <v>13</v>
      </c>
      <c r="C13" s="3" t="s">
        <v>4122</v>
      </c>
      <c r="D13">
        <v>5000</v>
      </c>
      <c r="E13">
        <v>6025</v>
      </c>
      <c r="F13" t="s">
        <v>8219</v>
      </c>
      <c r="G13" t="s">
        <v>8224</v>
      </c>
      <c r="H13" t="s">
        <v>8246</v>
      </c>
      <c r="I13">
        <v>1471834800</v>
      </c>
      <c r="J13">
        <v>1469126462</v>
      </c>
      <c r="K13" t="b">
        <v>0</v>
      </c>
      <c r="L13">
        <v>75</v>
      </c>
      <c r="M13" t="b">
        <v>1</v>
      </c>
      <c r="N13" t="s">
        <v>8265</v>
      </c>
      <c r="O13" s="5">
        <f>E13/D13*100%</f>
        <v>1.2050000000000001</v>
      </c>
      <c r="P13" s="9" t="str">
        <f>IFERROR(ROUND(E13/L13,0),0)&amp;" "&amp;H13</f>
        <v>80 USD</v>
      </c>
      <c r="Q13" t="s">
        <v>8310</v>
      </c>
      <c r="R13" t="s">
        <v>8311</v>
      </c>
      <c r="S13" s="12">
        <f>(((I13/60)/60)/24)+DATE(1970,1,1)+(-8/24)</f>
        <v>42603.791666666664</v>
      </c>
      <c r="T13" s="12">
        <f>(((J13/60)/60)/24)+DATE(1970,1,1)+(-8/24)</f>
        <v>42572.445162037031</v>
      </c>
      <c r="U13" s="8">
        <f t="shared" si="0"/>
        <v>31.346504629633273</v>
      </c>
    </row>
    <row r="14" spans="1:21" ht="11.75" customHeight="1" x14ac:dyDescent="0.45">
      <c r="A14">
        <v>12</v>
      </c>
      <c r="B14" s="3" t="s">
        <v>14</v>
      </c>
      <c r="C14" s="3" t="s">
        <v>4123</v>
      </c>
      <c r="D14">
        <v>30000</v>
      </c>
      <c r="E14">
        <v>49588</v>
      </c>
      <c r="F14" t="s">
        <v>8219</v>
      </c>
      <c r="G14" t="s">
        <v>8224</v>
      </c>
      <c r="H14" t="s">
        <v>8246</v>
      </c>
      <c r="I14">
        <v>1405479600</v>
      </c>
      <c r="J14">
        <v>1401642425</v>
      </c>
      <c r="K14" t="b">
        <v>0</v>
      </c>
      <c r="L14">
        <v>827</v>
      </c>
      <c r="M14" t="b">
        <v>1</v>
      </c>
      <c r="N14" t="s">
        <v>8265</v>
      </c>
      <c r="O14" s="5">
        <f>E14/D14*100%</f>
        <v>1.6529333333333334</v>
      </c>
      <c r="P14" s="9" t="str">
        <f>IFERROR(ROUND(E14/L14,0),0)&amp;" "&amp;H14</f>
        <v>60 USD</v>
      </c>
      <c r="Q14" t="s">
        <v>8310</v>
      </c>
      <c r="R14" t="s">
        <v>8311</v>
      </c>
      <c r="S14" s="12">
        <f>(((I14/60)/60)/24)+DATE(1970,1,1)+(-8/24)</f>
        <v>41835.791666666664</v>
      </c>
      <c r="T14" s="12">
        <f>(((J14/60)/60)/24)+DATE(1970,1,1)+(-8/24)</f>
        <v>41791.379918981482</v>
      </c>
      <c r="U14" s="8">
        <f t="shared" si="0"/>
        <v>44.41174768518249</v>
      </c>
    </row>
    <row r="15" spans="1:21" ht="11.75" customHeight="1" x14ac:dyDescent="0.45">
      <c r="A15">
        <v>13</v>
      </c>
      <c r="B15" s="3" t="s">
        <v>15</v>
      </c>
      <c r="C15" s="3" t="s">
        <v>4124</v>
      </c>
      <c r="D15">
        <v>3500</v>
      </c>
      <c r="E15">
        <v>5599</v>
      </c>
      <c r="F15" t="s">
        <v>8219</v>
      </c>
      <c r="G15" t="s">
        <v>8224</v>
      </c>
      <c r="H15" t="s">
        <v>8246</v>
      </c>
      <c r="I15">
        <v>1466713620</v>
      </c>
      <c r="J15">
        <v>1463588109</v>
      </c>
      <c r="K15" t="b">
        <v>0</v>
      </c>
      <c r="L15">
        <v>51</v>
      </c>
      <c r="M15" t="b">
        <v>1</v>
      </c>
      <c r="N15" t="s">
        <v>8265</v>
      </c>
      <c r="O15" s="5">
        <f>E15/D15*100%</f>
        <v>1.5997142857142856</v>
      </c>
      <c r="P15" s="9" t="str">
        <f>IFERROR(ROUND(E15/L15,0),0)&amp;" "&amp;H15</f>
        <v>110 USD</v>
      </c>
      <c r="Q15" t="s">
        <v>8310</v>
      </c>
      <c r="R15" t="s">
        <v>8311</v>
      </c>
      <c r="S15" s="12">
        <f>(((I15/60)/60)/24)+DATE(1970,1,1)+(-8/24)</f>
        <v>42544.518749999996</v>
      </c>
      <c r="T15" s="12">
        <f>(((J15/60)/60)/24)+DATE(1970,1,1)+(-8/24)</f>
        <v>42508.343854166662</v>
      </c>
      <c r="U15" s="8">
        <f t="shared" si="0"/>
        <v>36.174895833333721</v>
      </c>
    </row>
    <row r="16" spans="1:21" ht="11.75" customHeight="1" x14ac:dyDescent="0.45">
      <c r="A16">
        <v>14</v>
      </c>
      <c r="B16" s="3" t="s">
        <v>16</v>
      </c>
      <c r="C16" s="3" t="s">
        <v>4125</v>
      </c>
      <c r="D16">
        <v>6000</v>
      </c>
      <c r="E16">
        <v>6056</v>
      </c>
      <c r="F16" t="s">
        <v>8219</v>
      </c>
      <c r="G16" t="s">
        <v>8226</v>
      </c>
      <c r="H16" t="s">
        <v>8248</v>
      </c>
      <c r="I16">
        <v>1405259940</v>
      </c>
      <c r="J16">
        <v>1403051888</v>
      </c>
      <c r="K16" t="b">
        <v>0</v>
      </c>
      <c r="L16">
        <v>41</v>
      </c>
      <c r="M16" t="b">
        <v>1</v>
      </c>
      <c r="N16" t="s">
        <v>8265</v>
      </c>
      <c r="O16" s="5">
        <f>E16/D16*100%</f>
        <v>1.0093333333333334</v>
      </c>
      <c r="P16" s="9" t="str">
        <f>IFERROR(ROUND(E16/L16,0),0)&amp;" "&amp;H16</f>
        <v>148 AUD</v>
      </c>
      <c r="Q16" t="s">
        <v>8310</v>
      </c>
      <c r="R16" t="s">
        <v>8311</v>
      </c>
      <c r="S16" s="12">
        <f>(((I16/60)/60)/24)+DATE(1970,1,1)+(-8/24)</f>
        <v>41833.249305555553</v>
      </c>
      <c r="T16" s="12">
        <f>(((J16/60)/60)/24)+DATE(1970,1,1)+(-8/24)</f>
        <v>41807.693148148144</v>
      </c>
      <c r="U16" s="8">
        <f t="shared" si="0"/>
        <v>25.556157407409046</v>
      </c>
    </row>
    <row r="17" spans="1:21" ht="11.75" customHeight="1" x14ac:dyDescent="0.45">
      <c r="A17">
        <v>15</v>
      </c>
      <c r="B17" s="3" t="s">
        <v>17</v>
      </c>
      <c r="C17" s="3" t="s">
        <v>4126</v>
      </c>
      <c r="D17">
        <v>2000</v>
      </c>
      <c r="E17">
        <v>2132</v>
      </c>
      <c r="F17" t="s">
        <v>8219</v>
      </c>
      <c r="G17" t="s">
        <v>8227</v>
      </c>
      <c r="H17" t="s">
        <v>8249</v>
      </c>
      <c r="I17">
        <v>1443384840</v>
      </c>
      <c r="J17">
        <v>1441790658</v>
      </c>
      <c r="K17" t="b">
        <v>0</v>
      </c>
      <c r="L17">
        <v>98</v>
      </c>
      <c r="M17" t="b">
        <v>1</v>
      </c>
      <c r="N17" t="s">
        <v>8265</v>
      </c>
      <c r="O17" s="5">
        <f>E17/D17*100%</f>
        <v>1.0660000000000001</v>
      </c>
      <c r="P17" s="9" t="str">
        <f>IFERROR(ROUND(E17/L17,0),0)&amp;" "&amp;H17</f>
        <v>22 EUR</v>
      </c>
      <c r="Q17" t="s">
        <v>8310</v>
      </c>
      <c r="R17" t="s">
        <v>8311</v>
      </c>
      <c r="S17" s="12">
        <f>(((I17/60)/60)/24)+DATE(1970,1,1)+(-8/24)</f>
        <v>42274.509722222218</v>
      </c>
      <c r="T17" s="12">
        <f>(((J17/60)/60)/24)+DATE(1970,1,1)+(-8/24)</f>
        <v>42256.058541666665</v>
      </c>
      <c r="U17" s="8">
        <f t="shared" si="0"/>
        <v>18.451180555552128</v>
      </c>
    </row>
    <row r="18" spans="1:21" ht="11.75" customHeight="1" x14ac:dyDescent="0.45">
      <c r="A18">
        <v>16</v>
      </c>
      <c r="B18" s="3" t="s">
        <v>18</v>
      </c>
      <c r="C18" s="3" t="s">
        <v>4127</v>
      </c>
      <c r="D18">
        <v>12000</v>
      </c>
      <c r="E18">
        <v>12029</v>
      </c>
      <c r="F18" t="s">
        <v>8219</v>
      </c>
      <c r="G18" t="s">
        <v>8224</v>
      </c>
      <c r="H18" t="s">
        <v>8246</v>
      </c>
      <c r="I18">
        <v>1402896600</v>
      </c>
      <c r="J18">
        <v>1398971211</v>
      </c>
      <c r="K18" t="b">
        <v>0</v>
      </c>
      <c r="L18">
        <v>70</v>
      </c>
      <c r="M18" t="b">
        <v>1</v>
      </c>
      <c r="N18" t="s">
        <v>8265</v>
      </c>
      <c r="O18" s="5">
        <f>E18/D18*100%</f>
        <v>1.0024166666666667</v>
      </c>
      <c r="P18" s="9" t="str">
        <f>IFERROR(ROUND(E18/L18,0),0)&amp;" "&amp;H18</f>
        <v>172 USD</v>
      </c>
      <c r="Q18" t="s">
        <v>8310</v>
      </c>
      <c r="R18" t="s">
        <v>8311</v>
      </c>
      <c r="S18" s="12">
        <f>(((I18/60)/60)/24)+DATE(1970,1,1)+(-8/24)</f>
        <v>41805.895833333328</v>
      </c>
      <c r="T18" s="12">
        <f>(((J18/60)/60)/24)+DATE(1970,1,1)+(-8/24)</f>
        <v>41760.463090277779</v>
      </c>
      <c r="U18" s="8">
        <f t="shared" si="0"/>
        <v>45.432743055549508</v>
      </c>
    </row>
    <row r="19" spans="1:21" ht="11.75" customHeight="1" x14ac:dyDescent="0.45">
      <c r="A19">
        <v>17</v>
      </c>
      <c r="B19" s="3" t="s">
        <v>19</v>
      </c>
      <c r="C19" s="3" t="s">
        <v>4128</v>
      </c>
      <c r="D19">
        <v>1500</v>
      </c>
      <c r="E19">
        <v>1510</v>
      </c>
      <c r="F19" t="s">
        <v>8219</v>
      </c>
      <c r="G19" t="s">
        <v>8225</v>
      </c>
      <c r="H19" t="s">
        <v>8247</v>
      </c>
      <c r="I19">
        <v>1415126022</v>
      </c>
      <c r="J19">
        <v>1412530422</v>
      </c>
      <c r="K19" t="b">
        <v>0</v>
      </c>
      <c r="L19">
        <v>36</v>
      </c>
      <c r="M19" t="b">
        <v>1</v>
      </c>
      <c r="N19" t="s">
        <v>8265</v>
      </c>
      <c r="O19" s="5">
        <f>E19/D19*100%</f>
        <v>1.0066666666666666</v>
      </c>
      <c r="P19" s="9" t="str">
        <f>IFERROR(ROUND(E19/L19,0),0)&amp;" "&amp;H19</f>
        <v>42 GBP</v>
      </c>
      <c r="Q19" t="s">
        <v>8310</v>
      </c>
      <c r="R19" t="s">
        <v>8311</v>
      </c>
      <c r="S19" s="12">
        <f>(((I19/60)/60)/24)+DATE(1970,1,1)+(-8/24)</f>
        <v>41947.440069444441</v>
      </c>
      <c r="T19" s="12">
        <f>(((J19/60)/60)/24)+DATE(1970,1,1)+(-8/24)</f>
        <v>41917.398402777777</v>
      </c>
      <c r="U19" s="8">
        <f t="shared" si="0"/>
        <v>30.041666666664241</v>
      </c>
    </row>
    <row r="20" spans="1:21" ht="11.75" customHeight="1" x14ac:dyDescent="0.45">
      <c r="A20">
        <v>18</v>
      </c>
      <c r="B20" s="3" t="s">
        <v>20</v>
      </c>
      <c r="C20" s="3" t="s">
        <v>4129</v>
      </c>
      <c r="D20">
        <v>30000</v>
      </c>
      <c r="E20">
        <v>31896.33</v>
      </c>
      <c r="F20" t="s">
        <v>8219</v>
      </c>
      <c r="G20" t="s">
        <v>8224</v>
      </c>
      <c r="H20" t="s">
        <v>8246</v>
      </c>
      <c r="I20">
        <v>1410958856</v>
      </c>
      <c r="J20">
        <v>1408366856</v>
      </c>
      <c r="K20" t="b">
        <v>0</v>
      </c>
      <c r="L20">
        <v>342</v>
      </c>
      <c r="M20" t="b">
        <v>1</v>
      </c>
      <c r="N20" t="s">
        <v>8265</v>
      </c>
      <c r="O20" s="5">
        <f>E20/D20*100%</f>
        <v>1.0632110000000001</v>
      </c>
      <c r="P20" s="9" t="str">
        <f>IFERROR(ROUND(E20/L20,0),0)&amp;" "&amp;H20</f>
        <v>93 USD</v>
      </c>
      <c r="Q20" t="s">
        <v>8310</v>
      </c>
      <c r="R20" t="s">
        <v>8311</v>
      </c>
      <c r="S20" s="12">
        <f>(((I20/60)/60)/24)+DATE(1970,1,1)+(-8/24)</f>
        <v>41899.208981481483</v>
      </c>
      <c r="T20" s="12">
        <f>(((J20/60)/60)/24)+DATE(1970,1,1)+(-8/24)</f>
        <v>41869.208981481483</v>
      </c>
      <c r="U20" s="8">
        <f t="shared" si="0"/>
        <v>30</v>
      </c>
    </row>
    <row r="21" spans="1:21" ht="11.75" customHeight="1" x14ac:dyDescent="0.45">
      <c r="A21">
        <v>19</v>
      </c>
      <c r="B21" s="3" t="s">
        <v>21</v>
      </c>
      <c r="C21" s="3" t="s">
        <v>4130</v>
      </c>
      <c r="D21">
        <v>850</v>
      </c>
      <c r="E21">
        <v>1235</v>
      </c>
      <c r="F21" t="s">
        <v>8219</v>
      </c>
      <c r="G21" t="s">
        <v>8224</v>
      </c>
      <c r="H21" t="s">
        <v>8246</v>
      </c>
      <c r="I21">
        <v>1437420934</v>
      </c>
      <c r="J21">
        <v>1434828934</v>
      </c>
      <c r="K21" t="b">
        <v>0</v>
      </c>
      <c r="L21">
        <v>22</v>
      </c>
      <c r="M21" t="b">
        <v>1</v>
      </c>
      <c r="N21" t="s">
        <v>8265</v>
      </c>
      <c r="O21" s="5">
        <f>E21/D21*100%</f>
        <v>1.4529411764705882</v>
      </c>
      <c r="P21" s="9" t="str">
        <f>IFERROR(ROUND(E21/L21,0),0)&amp;" "&amp;H21</f>
        <v>56 USD</v>
      </c>
      <c r="Q21" t="s">
        <v>8310</v>
      </c>
      <c r="R21" t="s">
        <v>8311</v>
      </c>
      <c r="S21" s="12">
        <f>(((I21/60)/60)/24)+DATE(1970,1,1)+(-8/24)</f>
        <v>42205.483032407406</v>
      </c>
      <c r="T21" s="12">
        <f>(((J21/60)/60)/24)+DATE(1970,1,1)+(-8/24)</f>
        <v>42175.483032407406</v>
      </c>
      <c r="U21" s="8">
        <f t="shared" si="0"/>
        <v>30</v>
      </c>
    </row>
    <row r="22" spans="1:21" ht="11.75" customHeight="1" x14ac:dyDescent="0.45">
      <c r="A22">
        <v>20</v>
      </c>
      <c r="B22" s="3" t="s">
        <v>22</v>
      </c>
      <c r="C22" s="3" t="s">
        <v>4131</v>
      </c>
      <c r="D22">
        <v>2000</v>
      </c>
      <c r="E22">
        <v>2004</v>
      </c>
      <c r="F22" t="s">
        <v>8219</v>
      </c>
      <c r="G22" t="s">
        <v>8224</v>
      </c>
      <c r="H22" t="s">
        <v>8246</v>
      </c>
      <c r="I22">
        <v>1442167912</v>
      </c>
      <c r="J22">
        <v>1436983912</v>
      </c>
      <c r="K22" t="b">
        <v>0</v>
      </c>
      <c r="L22">
        <v>25</v>
      </c>
      <c r="M22" t="b">
        <v>1</v>
      </c>
      <c r="N22" t="s">
        <v>8265</v>
      </c>
      <c r="O22" s="5">
        <f>E22/D22*100%</f>
        <v>1.002</v>
      </c>
      <c r="P22" s="9" t="str">
        <f>IFERROR(ROUND(E22/L22,0),0)&amp;" "&amp;H22</f>
        <v>80 USD</v>
      </c>
      <c r="Q22" t="s">
        <v>8310</v>
      </c>
      <c r="R22" t="s">
        <v>8311</v>
      </c>
      <c r="S22" s="12">
        <f>(((I22/60)/60)/24)+DATE(1970,1,1)+(-8/24)</f>
        <v>42260.424907407411</v>
      </c>
      <c r="T22" s="12">
        <f>(((J22/60)/60)/24)+DATE(1970,1,1)+(-8/24)</f>
        <v>42200.424907407411</v>
      </c>
      <c r="U22" s="8">
        <f t="shared" si="0"/>
        <v>60</v>
      </c>
    </row>
    <row r="23" spans="1:21" ht="11.75" customHeight="1" x14ac:dyDescent="0.45">
      <c r="A23">
        <v>21</v>
      </c>
      <c r="B23" s="3" t="s">
        <v>23</v>
      </c>
      <c r="C23" s="3" t="s">
        <v>4132</v>
      </c>
      <c r="D23">
        <v>18500</v>
      </c>
      <c r="E23">
        <v>20190</v>
      </c>
      <c r="F23" t="s">
        <v>8219</v>
      </c>
      <c r="G23" t="s">
        <v>8224</v>
      </c>
      <c r="H23" t="s">
        <v>8246</v>
      </c>
      <c r="I23">
        <v>1411743789</v>
      </c>
      <c r="J23">
        <v>1409151789</v>
      </c>
      <c r="K23" t="b">
        <v>0</v>
      </c>
      <c r="L23">
        <v>101</v>
      </c>
      <c r="M23" t="b">
        <v>1</v>
      </c>
      <c r="N23" t="s">
        <v>8265</v>
      </c>
      <c r="O23" s="5">
        <f>E23/D23*100%</f>
        <v>1.0913513513513513</v>
      </c>
      <c r="P23" s="9" t="str">
        <f>IFERROR(ROUND(E23/L23,0),0)&amp;" "&amp;H23</f>
        <v>200 USD</v>
      </c>
      <c r="Q23" t="s">
        <v>8310</v>
      </c>
      <c r="R23" t="s">
        <v>8311</v>
      </c>
      <c r="S23" s="12">
        <f>(((I23/60)/60)/24)+DATE(1970,1,1)+(-8/24)</f>
        <v>41908.293854166666</v>
      </c>
      <c r="T23" s="12">
        <f>(((J23/60)/60)/24)+DATE(1970,1,1)+(-8/24)</f>
        <v>41878.293854166666</v>
      </c>
      <c r="U23" s="8">
        <f t="shared" si="0"/>
        <v>30</v>
      </c>
    </row>
    <row r="24" spans="1:21" ht="11.75" customHeight="1" x14ac:dyDescent="0.45">
      <c r="A24">
        <v>22</v>
      </c>
      <c r="B24" s="3" t="s">
        <v>24</v>
      </c>
      <c r="C24" s="3" t="s">
        <v>4133</v>
      </c>
      <c r="D24">
        <v>350</v>
      </c>
      <c r="E24">
        <v>410</v>
      </c>
      <c r="F24" t="s">
        <v>8219</v>
      </c>
      <c r="G24" t="s">
        <v>8224</v>
      </c>
      <c r="H24" t="s">
        <v>8246</v>
      </c>
      <c r="I24">
        <v>1420099140</v>
      </c>
      <c r="J24">
        <v>1418766740</v>
      </c>
      <c r="K24" t="b">
        <v>0</v>
      </c>
      <c r="L24">
        <v>8</v>
      </c>
      <c r="M24" t="b">
        <v>1</v>
      </c>
      <c r="N24" t="s">
        <v>8265</v>
      </c>
      <c r="O24" s="5">
        <f>E24/D24*100%</f>
        <v>1.1714285714285715</v>
      </c>
      <c r="P24" s="9" t="str">
        <f>IFERROR(ROUND(E24/L24,0),0)&amp;" "&amp;H24</f>
        <v>51 USD</v>
      </c>
      <c r="Q24" t="s">
        <v>8310</v>
      </c>
      <c r="R24" t="s">
        <v>8311</v>
      </c>
      <c r="S24" s="12">
        <f>(((I24/60)/60)/24)+DATE(1970,1,1)+(-8/24)</f>
        <v>42004.999305555553</v>
      </c>
      <c r="T24" s="12">
        <f>(((J24/60)/60)/24)+DATE(1970,1,1)+(-8/24)</f>
        <v>41989.578009259254</v>
      </c>
      <c r="U24" s="8">
        <f t="shared" si="0"/>
        <v>15.421296296299261</v>
      </c>
    </row>
    <row r="25" spans="1:21" ht="11.75" customHeight="1" x14ac:dyDescent="0.45">
      <c r="A25">
        <v>23</v>
      </c>
      <c r="B25" s="3" t="s">
        <v>25</v>
      </c>
      <c r="C25" s="3" t="s">
        <v>4134</v>
      </c>
      <c r="D25">
        <v>2000</v>
      </c>
      <c r="E25">
        <v>2370</v>
      </c>
      <c r="F25" t="s">
        <v>8219</v>
      </c>
      <c r="G25" t="s">
        <v>8224</v>
      </c>
      <c r="H25" t="s">
        <v>8246</v>
      </c>
      <c r="I25">
        <v>1430407200</v>
      </c>
      <c r="J25">
        <v>1428086501</v>
      </c>
      <c r="K25" t="b">
        <v>0</v>
      </c>
      <c r="L25">
        <v>23</v>
      </c>
      <c r="M25" t="b">
        <v>1</v>
      </c>
      <c r="N25" t="s">
        <v>8265</v>
      </c>
      <c r="O25" s="5">
        <f>E25/D25*100%</f>
        <v>1.1850000000000001</v>
      </c>
      <c r="P25" s="9" t="str">
        <f>IFERROR(ROUND(E25/L25,0),0)&amp;" "&amp;H25</f>
        <v>103 USD</v>
      </c>
      <c r="Q25" t="s">
        <v>8310</v>
      </c>
      <c r="R25" t="s">
        <v>8311</v>
      </c>
      <c r="S25" s="12">
        <f>(((I25/60)/60)/24)+DATE(1970,1,1)+(-8/24)</f>
        <v>42124.305555555555</v>
      </c>
      <c r="T25" s="12">
        <f>(((J25/60)/60)/24)+DATE(1970,1,1)+(-8/24)</f>
        <v>42097.445613425924</v>
      </c>
      <c r="U25" s="8">
        <f t="shared" si="0"/>
        <v>26.859942129631236</v>
      </c>
    </row>
    <row r="26" spans="1:21" ht="11.75" customHeight="1" x14ac:dyDescent="0.45">
      <c r="A26">
        <v>24</v>
      </c>
      <c r="B26" s="3" t="s">
        <v>26</v>
      </c>
      <c r="C26" s="3" t="s">
        <v>4135</v>
      </c>
      <c r="D26">
        <v>35000</v>
      </c>
      <c r="E26">
        <v>38082.69</v>
      </c>
      <c r="F26" t="s">
        <v>8219</v>
      </c>
      <c r="G26" t="s">
        <v>8224</v>
      </c>
      <c r="H26" t="s">
        <v>8246</v>
      </c>
      <c r="I26">
        <v>1442345940</v>
      </c>
      <c r="J26">
        <v>1439494863</v>
      </c>
      <c r="K26" t="b">
        <v>0</v>
      </c>
      <c r="L26">
        <v>574</v>
      </c>
      <c r="M26" t="b">
        <v>1</v>
      </c>
      <c r="N26" t="s">
        <v>8265</v>
      </c>
      <c r="O26" s="5">
        <f>E26/D26*100%</f>
        <v>1.0880768571428572</v>
      </c>
      <c r="P26" s="9" t="str">
        <f>IFERROR(ROUND(E26/L26,0),0)&amp;" "&amp;H26</f>
        <v>66 USD</v>
      </c>
      <c r="Q26" t="s">
        <v>8310</v>
      </c>
      <c r="R26" t="s">
        <v>8311</v>
      </c>
      <c r="S26" s="12">
        <f>(((I26/60)/60)/24)+DATE(1970,1,1)+(-8/24)</f>
        <v>42262.48541666667</v>
      </c>
      <c r="T26" s="12">
        <f>(((J26/60)/60)/24)+DATE(1970,1,1)+(-8/24)</f>
        <v>42229.486840277772</v>
      </c>
      <c r="U26" s="8">
        <f t="shared" si="0"/>
        <v>32.998576388898073</v>
      </c>
    </row>
    <row r="27" spans="1:21" ht="11.75" customHeight="1" x14ac:dyDescent="0.45">
      <c r="A27">
        <v>25</v>
      </c>
      <c r="B27" s="3" t="s">
        <v>27</v>
      </c>
      <c r="C27" s="3" t="s">
        <v>4136</v>
      </c>
      <c r="D27">
        <v>600</v>
      </c>
      <c r="E27">
        <v>800</v>
      </c>
      <c r="F27" t="s">
        <v>8219</v>
      </c>
      <c r="G27" t="s">
        <v>8224</v>
      </c>
      <c r="H27" t="s">
        <v>8246</v>
      </c>
      <c r="I27">
        <v>1452299761</v>
      </c>
      <c r="J27">
        <v>1447115761</v>
      </c>
      <c r="K27" t="b">
        <v>0</v>
      </c>
      <c r="L27">
        <v>14</v>
      </c>
      <c r="M27" t="b">
        <v>1</v>
      </c>
      <c r="N27" t="s">
        <v>8265</v>
      </c>
      <c r="O27" s="5">
        <f>E27/D27*100%</f>
        <v>1.3333333333333333</v>
      </c>
      <c r="P27" s="9" t="str">
        <f>IFERROR(ROUND(E27/L27,0),0)&amp;" "&amp;H27</f>
        <v>57 USD</v>
      </c>
      <c r="Q27" t="s">
        <v>8310</v>
      </c>
      <c r="R27" t="s">
        <v>8311</v>
      </c>
      <c r="S27" s="12">
        <f>(((I27/60)/60)/24)+DATE(1970,1,1)+(-8/24)</f>
        <v>42377.691678240742</v>
      </c>
      <c r="T27" s="12">
        <f>(((J27/60)/60)/24)+DATE(1970,1,1)+(-8/24)</f>
        <v>42317.691678240742</v>
      </c>
      <c r="U27" s="8">
        <f t="shared" si="0"/>
        <v>60</v>
      </c>
    </row>
    <row r="28" spans="1:21" ht="11.75" customHeight="1" x14ac:dyDescent="0.45">
      <c r="A28">
        <v>26</v>
      </c>
      <c r="B28" s="3" t="s">
        <v>28</v>
      </c>
      <c r="C28" s="3" t="s">
        <v>4137</v>
      </c>
      <c r="D28">
        <v>1250</v>
      </c>
      <c r="E28">
        <v>1940</v>
      </c>
      <c r="F28" t="s">
        <v>8219</v>
      </c>
      <c r="G28" t="s">
        <v>8224</v>
      </c>
      <c r="H28" t="s">
        <v>8246</v>
      </c>
      <c r="I28">
        <v>1408278144</v>
      </c>
      <c r="J28">
        <v>1404822144</v>
      </c>
      <c r="K28" t="b">
        <v>0</v>
      </c>
      <c r="L28">
        <v>19</v>
      </c>
      <c r="M28" t="b">
        <v>1</v>
      </c>
      <c r="N28" t="s">
        <v>8265</v>
      </c>
      <c r="O28" s="5">
        <f>E28/D28*100%</f>
        <v>1.552</v>
      </c>
      <c r="P28" s="9" t="str">
        <f>IFERROR(ROUND(E28/L28,0),0)&amp;" "&amp;H28</f>
        <v>102 USD</v>
      </c>
      <c r="Q28" t="s">
        <v>8310</v>
      </c>
      <c r="R28" t="s">
        <v>8311</v>
      </c>
      <c r="S28" s="12">
        <f>(((I28/60)/60)/24)+DATE(1970,1,1)+(-8/24)</f>
        <v>41868.182222222218</v>
      </c>
      <c r="T28" s="12">
        <f>(((J28/60)/60)/24)+DATE(1970,1,1)+(-8/24)</f>
        <v>41828.182222222218</v>
      </c>
      <c r="U28" s="8">
        <f t="shared" si="0"/>
        <v>40</v>
      </c>
    </row>
    <row r="29" spans="1:21" ht="11.75" customHeight="1" x14ac:dyDescent="0.45">
      <c r="A29">
        <v>27</v>
      </c>
      <c r="B29" s="3" t="s">
        <v>29</v>
      </c>
      <c r="C29" s="3" t="s">
        <v>4138</v>
      </c>
      <c r="D29">
        <v>20000</v>
      </c>
      <c r="E29">
        <v>22345</v>
      </c>
      <c r="F29" t="s">
        <v>8219</v>
      </c>
      <c r="G29" t="s">
        <v>8228</v>
      </c>
      <c r="H29" t="s">
        <v>8250</v>
      </c>
      <c r="I29">
        <v>1416113833</v>
      </c>
      <c r="J29">
        <v>1413518233</v>
      </c>
      <c r="K29" t="b">
        <v>0</v>
      </c>
      <c r="L29">
        <v>150</v>
      </c>
      <c r="M29" t="b">
        <v>1</v>
      </c>
      <c r="N29" t="s">
        <v>8265</v>
      </c>
      <c r="O29" s="5">
        <f>E29/D29*100%</f>
        <v>1.1172500000000001</v>
      </c>
      <c r="P29" s="9" t="str">
        <f>IFERROR(ROUND(E29/L29,0),0)&amp;" "&amp;H29</f>
        <v>149 NZD</v>
      </c>
      <c r="Q29" t="s">
        <v>8310</v>
      </c>
      <c r="R29" t="s">
        <v>8311</v>
      </c>
      <c r="S29" s="12">
        <f>(((I29/60)/60)/24)+DATE(1970,1,1)+(-8/24)</f>
        <v>41958.873067129629</v>
      </c>
      <c r="T29" s="12">
        <f>(((J29/60)/60)/24)+DATE(1970,1,1)+(-8/24)</f>
        <v>41928.831400462957</v>
      </c>
      <c r="U29" s="8">
        <f t="shared" si="0"/>
        <v>30.041666666671517</v>
      </c>
    </row>
    <row r="30" spans="1:21" ht="11.75" customHeight="1" x14ac:dyDescent="0.45">
      <c r="A30">
        <v>28</v>
      </c>
      <c r="B30" s="3" t="s">
        <v>30</v>
      </c>
      <c r="C30" s="3" t="s">
        <v>4139</v>
      </c>
      <c r="D30">
        <v>12000</v>
      </c>
      <c r="E30">
        <v>12042</v>
      </c>
      <c r="F30" t="s">
        <v>8219</v>
      </c>
      <c r="G30" t="s">
        <v>8224</v>
      </c>
      <c r="H30" t="s">
        <v>8246</v>
      </c>
      <c r="I30">
        <v>1450307284</v>
      </c>
      <c r="J30">
        <v>1447715284</v>
      </c>
      <c r="K30" t="b">
        <v>0</v>
      </c>
      <c r="L30">
        <v>71</v>
      </c>
      <c r="M30" t="b">
        <v>1</v>
      </c>
      <c r="N30" t="s">
        <v>8265</v>
      </c>
      <c r="O30" s="5">
        <f>E30/D30*100%</f>
        <v>1.0035000000000001</v>
      </c>
      <c r="P30" s="9" t="str">
        <f>IFERROR(ROUND(E30/L30,0),0)&amp;" "&amp;H30</f>
        <v>170 USD</v>
      </c>
      <c r="Q30" t="s">
        <v>8310</v>
      </c>
      <c r="R30" t="s">
        <v>8311</v>
      </c>
      <c r="S30" s="12">
        <f>(((I30/60)/60)/24)+DATE(1970,1,1)+(-8/24)</f>
        <v>42354.630601851844</v>
      </c>
      <c r="T30" s="12">
        <f>(((J30/60)/60)/24)+DATE(1970,1,1)+(-8/24)</f>
        <v>42324.630601851844</v>
      </c>
      <c r="U30" s="8">
        <f t="shared" si="0"/>
        <v>30</v>
      </c>
    </row>
    <row r="31" spans="1:21" ht="11.75" customHeight="1" x14ac:dyDescent="0.45">
      <c r="A31">
        <v>29</v>
      </c>
      <c r="B31" s="3" t="s">
        <v>31</v>
      </c>
      <c r="C31" s="3" t="s">
        <v>4140</v>
      </c>
      <c r="D31">
        <v>3000</v>
      </c>
      <c r="E31">
        <v>3700</v>
      </c>
      <c r="F31" t="s">
        <v>8219</v>
      </c>
      <c r="G31" t="s">
        <v>8225</v>
      </c>
      <c r="H31" t="s">
        <v>8247</v>
      </c>
      <c r="I31">
        <v>1406045368</v>
      </c>
      <c r="J31">
        <v>1403453368</v>
      </c>
      <c r="K31" t="b">
        <v>0</v>
      </c>
      <c r="L31">
        <v>117</v>
      </c>
      <c r="M31" t="b">
        <v>1</v>
      </c>
      <c r="N31" t="s">
        <v>8265</v>
      </c>
      <c r="O31" s="5">
        <f>E31/D31*100%</f>
        <v>1.2333333333333334</v>
      </c>
      <c r="P31" s="9" t="str">
        <f>IFERROR(ROUND(E31/L31,0),0)&amp;" "&amp;H31</f>
        <v>32 GBP</v>
      </c>
      <c r="Q31" t="s">
        <v>8310</v>
      </c>
      <c r="R31" t="s">
        <v>8311</v>
      </c>
      <c r="S31" s="12">
        <f>(((I31/60)/60)/24)+DATE(1970,1,1)+(-8/24)</f>
        <v>41842.339907407404</v>
      </c>
      <c r="T31" s="12">
        <f>(((J31/60)/60)/24)+DATE(1970,1,1)+(-8/24)</f>
        <v>41812.339907407404</v>
      </c>
      <c r="U31" s="8">
        <f t="shared" si="0"/>
        <v>30</v>
      </c>
    </row>
    <row r="32" spans="1:21" ht="11.75" customHeight="1" x14ac:dyDescent="0.45">
      <c r="A32">
        <v>30</v>
      </c>
      <c r="B32" s="3" t="s">
        <v>32</v>
      </c>
      <c r="C32" s="3" t="s">
        <v>4141</v>
      </c>
      <c r="D32">
        <v>4000</v>
      </c>
      <c r="E32">
        <v>4051.99</v>
      </c>
      <c r="F32" t="s">
        <v>8219</v>
      </c>
      <c r="G32" t="s">
        <v>8224</v>
      </c>
      <c r="H32" t="s">
        <v>8246</v>
      </c>
      <c r="I32">
        <v>1408604515</v>
      </c>
      <c r="J32">
        <v>1406012515</v>
      </c>
      <c r="K32" t="b">
        <v>0</v>
      </c>
      <c r="L32">
        <v>53</v>
      </c>
      <c r="M32" t="b">
        <v>1</v>
      </c>
      <c r="N32" t="s">
        <v>8265</v>
      </c>
      <c r="O32" s="5">
        <f>E32/D32*100%</f>
        <v>1.0129975</v>
      </c>
      <c r="P32" s="9" t="str">
        <f>IFERROR(ROUND(E32/L32,0),0)&amp;" "&amp;H32</f>
        <v>76 USD</v>
      </c>
      <c r="Q32" t="s">
        <v>8310</v>
      </c>
      <c r="R32" t="s">
        <v>8311</v>
      </c>
      <c r="S32" s="12">
        <f>(((I32/60)/60)/24)+DATE(1970,1,1)+(-8/24)</f>
        <v>41871.959664351853</v>
      </c>
      <c r="T32" s="12">
        <f>(((J32/60)/60)/24)+DATE(1970,1,1)+(-8/24)</f>
        <v>41841.959664351853</v>
      </c>
      <c r="U32" s="8">
        <f t="shared" si="0"/>
        <v>30</v>
      </c>
    </row>
    <row r="33" spans="1:21" ht="11.75" customHeight="1" x14ac:dyDescent="0.45">
      <c r="A33">
        <v>31</v>
      </c>
      <c r="B33" s="3" t="s">
        <v>33</v>
      </c>
      <c r="C33" s="3" t="s">
        <v>4142</v>
      </c>
      <c r="D33">
        <v>13</v>
      </c>
      <c r="E33">
        <v>13</v>
      </c>
      <c r="F33" t="s">
        <v>8219</v>
      </c>
      <c r="G33" t="s">
        <v>8224</v>
      </c>
      <c r="H33" t="s">
        <v>8246</v>
      </c>
      <c r="I33">
        <v>1453748434</v>
      </c>
      <c r="J33">
        <v>1452193234</v>
      </c>
      <c r="K33" t="b">
        <v>0</v>
      </c>
      <c r="L33">
        <v>1</v>
      </c>
      <c r="M33" t="b">
        <v>1</v>
      </c>
      <c r="N33" t="s">
        <v>8265</v>
      </c>
      <c r="O33" s="5">
        <f>E33/D33*100%</f>
        <v>1</v>
      </c>
      <c r="P33" s="9" t="str">
        <f>IFERROR(ROUND(E33/L33,0),0)&amp;" "&amp;H33</f>
        <v>13 USD</v>
      </c>
      <c r="Q33" t="s">
        <v>8310</v>
      </c>
      <c r="R33" t="s">
        <v>8311</v>
      </c>
      <c r="S33" s="12">
        <f>(((I33/60)/60)/24)+DATE(1970,1,1)+(-8/24)</f>
        <v>42394.458726851844</v>
      </c>
      <c r="T33" s="12">
        <f>(((J33/60)/60)/24)+DATE(1970,1,1)+(-8/24)</f>
        <v>42376.458726851844</v>
      </c>
      <c r="U33" s="8">
        <f t="shared" si="0"/>
        <v>18</v>
      </c>
    </row>
    <row r="34" spans="1:21" ht="11.75" customHeight="1" x14ac:dyDescent="0.45">
      <c r="A34">
        <v>32</v>
      </c>
      <c r="B34" s="3" t="s">
        <v>34</v>
      </c>
      <c r="C34" s="3" t="s">
        <v>4143</v>
      </c>
      <c r="D34">
        <v>28450</v>
      </c>
      <c r="E34">
        <v>28520</v>
      </c>
      <c r="F34" t="s">
        <v>8219</v>
      </c>
      <c r="G34" t="s">
        <v>8224</v>
      </c>
      <c r="H34" t="s">
        <v>8246</v>
      </c>
      <c r="I34">
        <v>1463111940</v>
      </c>
      <c r="J34">
        <v>1459523017</v>
      </c>
      <c r="K34" t="b">
        <v>0</v>
      </c>
      <c r="L34">
        <v>89</v>
      </c>
      <c r="M34" t="b">
        <v>1</v>
      </c>
      <c r="N34" t="s">
        <v>8265</v>
      </c>
      <c r="O34" s="5">
        <f>E34/D34*100%</f>
        <v>1.0024604569420035</v>
      </c>
      <c r="P34" s="9" t="str">
        <f>IFERROR(ROUND(E34/L34,0),0)&amp;" "&amp;H34</f>
        <v>320 USD</v>
      </c>
      <c r="Q34" t="s">
        <v>8310</v>
      </c>
      <c r="R34" t="s">
        <v>8311</v>
      </c>
      <c r="S34" s="12">
        <f>(((I34/60)/60)/24)+DATE(1970,1,1)+(-8/24)</f>
        <v>42502.832638888889</v>
      </c>
      <c r="T34" s="12">
        <f>(((J34/60)/60)/24)+DATE(1970,1,1)+(-8/24)</f>
        <v>42461.294178240736</v>
      </c>
      <c r="U34" s="8">
        <f t="shared" si="0"/>
        <v>41.538460648152977</v>
      </c>
    </row>
    <row r="35" spans="1:21" ht="11.75" customHeight="1" x14ac:dyDescent="0.45">
      <c r="A35">
        <v>33</v>
      </c>
      <c r="B35" s="3" t="s">
        <v>35</v>
      </c>
      <c r="C35" s="3" t="s">
        <v>4144</v>
      </c>
      <c r="D35">
        <v>5250</v>
      </c>
      <c r="E35">
        <v>5360</v>
      </c>
      <c r="F35" t="s">
        <v>8219</v>
      </c>
      <c r="G35" t="s">
        <v>8224</v>
      </c>
      <c r="H35" t="s">
        <v>8246</v>
      </c>
      <c r="I35">
        <v>1447001501</v>
      </c>
      <c r="J35">
        <v>1444405901</v>
      </c>
      <c r="K35" t="b">
        <v>0</v>
      </c>
      <c r="L35">
        <v>64</v>
      </c>
      <c r="M35" t="b">
        <v>1</v>
      </c>
      <c r="N35" t="s">
        <v>8265</v>
      </c>
      <c r="O35" s="5">
        <f>E35/D35*100%</f>
        <v>1.0209523809523811</v>
      </c>
      <c r="P35" s="9" t="str">
        <f>IFERROR(ROUND(E35/L35,0),0)&amp;" "&amp;H35</f>
        <v>84 USD</v>
      </c>
      <c r="Q35" t="s">
        <v>8310</v>
      </c>
      <c r="R35" t="s">
        <v>8311</v>
      </c>
      <c r="S35" s="12">
        <f>(((I35/60)/60)/24)+DATE(1970,1,1)+(-8/24)</f>
        <v>42316.36922453704</v>
      </c>
      <c r="T35" s="12">
        <f>(((J35/60)/60)/24)+DATE(1970,1,1)+(-8/24)</f>
        <v>42286.327557870369</v>
      </c>
      <c r="U35" s="8">
        <f t="shared" si="0"/>
        <v>30.041666666671517</v>
      </c>
    </row>
    <row r="36" spans="1:21" ht="11.75" customHeight="1" x14ac:dyDescent="0.45">
      <c r="A36">
        <v>34</v>
      </c>
      <c r="B36" s="3" t="s">
        <v>36</v>
      </c>
      <c r="C36" s="3" t="s">
        <v>4145</v>
      </c>
      <c r="D36">
        <v>2600</v>
      </c>
      <c r="E36">
        <v>3392</v>
      </c>
      <c r="F36" t="s">
        <v>8219</v>
      </c>
      <c r="G36" t="s">
        <v>8224</v>
      </c>
      <c r="H36" t="s">
        <v>8246</v>
      </c>
      <c r="I36">
        <v>1407224601</v>
      </c>
      <c r="J36">
        <v>1405928601</v>
      </c>
      <c r="K36" t="b">
        <v>0</v>
      </c>
      <c r="L36">
        <v>68</v>
      </c>
      <c r="M36" t="b">
        <v>1</v>
      </c>
      <c r="N36" t="s">
        <v>8265</v>
      </c>
      <c r="O36" s="5">
        <f>E36/D36*100%</f>
        <v>1.3046153846153845</v>
      </c>
      <c r="P36" s="9" t="str">
        <f>IFERROR(ROUND(E36/L36,0),0)&amp;" "&amp;H36</f>
        <v>50 USD</v>
      </c>
      <c r="Q36" t="s">
        <v>8310</v>
      </c>
      <c r="R36" t="s">
        <v>8311</v>
      </c>
      <c r="S36" s="12">
        <f>(((I36/60)/60)/24)+DATE(1970,1,1)+(-8/24)</f>
        <v>41855.988437499997</v>
      </c>
      <c r="T36" s="12">
        <f>(((J36/60)/60)/24)+DATE(1970,1,1)+(-8/24)</f>
        <v>41840.988437499997</v>
      </c>
      <c r="U36" s="8">
        <f t="shared" si="0"/>
        <v>15</v>
      </c>
    </row>
    <row r="37" spans="1:21" ht="11.75" customHeight="1" x14ac:dyDescent="0.45">
      <c r="A37">
        <v>35</v>
      </c>
      <c r="B37" s="3" t="s">
        <v>37</v>
      </c>
      <c r="C37" s="3" t="s">
        <v>4146</v>
      </c>
      <c r="D37">
        <v>1000</v>
      </c>
      <c r="E37">
        <v>1665</v>
      </c>
      <c r="F37" t="s">
        <v>8219</v>
      </c>
      <c r="G37" t="s">
        <v>8224</v>
      </c>
      <c r="H37" t="s">
        <v>8246</v>
      </c>
      <c r="I37">
        <v>1430179200</v>
      </c>
      <c r="J37">
        <v>1428130814</v>
      </c>
      <c r="K37" t="b">
        <v>0</v>
      </c>
      <c r="L37">
        <v>28</v>
      </c>
      <c r="M37" t="b">
        <v>1</v>
      </c>
      <c r="N37" t="s">
        <v>8265</v>
      </c>
      <c r="O37" s="5">
        <f>E37/D37*100%</f>
        <v>1.665</v>
      </c>
      <c r="P37" s="9" t="str">
        <f>IFERROR(ROUND(E37/L37,0),0)&amp;" "&amp;H37</f>
        <v>59 USD</v>
      </c>
      <c r="Q37" t="s">
        <v>8310</v>
      </c>
      <c r="R37" t="s">
        <v>8311</v>
      </c>
      <c r="S37" s="12">
        <f>(((I37/60)/60)/24)+DATE(1970,1,1)+(-8/24)</f>
        <v>42121.666666666664</v>
      </c>
      <c r="T37" s="12">
        <f>(((J37/60)/60)/24)+DATE(1970,1,1)+(-8/24)</f>
        <v>42097.958495370367</v>
      </c>
      <c r="U37" s="8">
        <f t="shared" si="0"/>
        <v>23.708171296297223</v>
      </c>
    </row>
    <row r="38" spans="1:21" ht="11.75" customHeight="1" x14ac:dyDescent="0.45">
      <c r="A38">
        <v>36</v>
      </c>
      <c r="B38" s="3" t="s">
        <v>38</v>
      </c>
      <c r="C38" s="3" t="s">
        <v>4147</v>
      </c>
      <c r="D38">
        <v>6000</v>
      </c>
      <c r="E38">
        <v>8529</v>
      </c>
      <c r="F38" t="s">
        <v>8219</v>
      </c>
      <c r="G38" t="s">
        <v>8224</v>
      </c>
      <c r="H38" t="s">
        <v>8246</v>
      </c>
      <c r="I38">
        <v>1428128525</v>
      </c>
      <c r="J38">
        <v>1425540125</v>
      </c>
      <c r="K38" t="b">
        <v>0</v>
      </c>
      <c r="L38">
        <v>44</v>
      </c>
      <c r="M38" t="b">
        <v>1</v>
      </c>
      <c r="N38" t="s">
        <v>8265</v>
      </c>
      <c r="O38" s="5">
        <f>E38/D38*100%</f>
        <v>1.4215</v>
      </c>
      <c r="P38" s="9" t="str">
        <f>IFERROR(ROUND(E38/L38,0),0)&amp;" "&amp;H38</f>
        <v>194 USD</v>
      </c>
      <c r="Q38" t="s">
        <v>8310</v>
      </c>
      <c r="R38" t="s">
        <v>8311</v>
      </c>
      <c r="S38" s="12">
        <f>(((I38/60)/60)/24)+DATE(1970,1,1)+(-8/24)</f>
        <v>42097.93200231481</v>
      </c>
      <c r="T38" s="12">
        <f>(((J38/60)/60)/24)+DATE(1970,1,1)+(-8/24)</f>
        <v>42067.973668981482</v>
      </c>
      <c r="U38" s="8">
        <f t="shared" si="0"/>
        <v>29.958333333328483</v>
      </c>
    </row>
    <row r="39" spans="1:21" ht="11.75" customHeight="1" x14ac:dyDescent="0.45">
      <c r="A39">
        <v>37</v>
      </c>
      <c r="B39" s="3" t="s">
        <v>39</v>
      </c>
      <c r="C39" s="3" t="s">
        <v>4148</v>
      </c>
      <c r="D39">
        <v>22000</v>
      </c>
      <c r="E39">
        <v>40357</v>
      </c>
      <c r="F39" t="s">
        <v>8219</v>
      </c>
      <c r="G39" t="s">
        <v>8224</v>
      </c>
      <c r="H39" t="s">
        <v>8246</v>
      </c>
      <c r="I39">
        <v>1425055079</v>
      </c>
      <c r="J39">
        <v>1422463079</v>
      </c>
      <c r="K39" t="b">
        <v>0</v>
      </c>
      <c r="L39">
        <v>253</v>
      </c>
      <c r="M39" t="b">
        <v>1</v>
      </c>
      <c r="N39" t="s">
        <v>8265</v>
      </c>
      <c r="O39" s="5">
        <f>E39/D39*100%</f>
        <v>1.8344090909090909</v>
      </c>
      <c r="P39" s="9" t="str">
        <f>IFERROR(ROUND(E39/L39,0),0)&amp;" "&amp;H39</f>
        <v>160 USD</v>
      </c>
      <c r="Q39" t="s">
        <v>8310</v>
      </c>
      <c r="R39" t="s">
        <v>8311</v>
      </c>
      <c r="S39" s="12">
        <f>(((I39/60)/60)/24)+DATE(1970,1,1)+(-8/24)</f>
        <v>42062.359710648147</v>
      </c>
      <c r="T39" s="12">
        <f>(((J39/60)/60)/24)+DATE(1970,1,1)+(-8/24)</f>
        <v>42032.359710648147</v>
      </c>
      <c r="U39" s="8">
        <f t="shared" si="0"/>
        <v>30</v>
      </c>
    </row>
    <row r="40" spans="1:21" ht="11.75" customHeight="1" x14ac:dyDescent="0.45">
      <c r="A40">
        <v>38</v>
      </c>
      <c r="B40" s="3" t="s">
        <v>40</v>
      </c>
      <c r="C40" s="3" t="s">
        <v>4149</v>
      </c>
      <c r="D40">
        <v>2500</v>
      </c>
      <c r="E40">
        <v>2751</v>
      </c>
      <c r="F40" t="s">
        <v>8219</v>
      </c>
      <c r="G40" t="s">
        <v>8224</v>
      </c>
      <c r="H40" t="s">
        <v>8246</v>
      </c>
      <c r="I40">
        <v>1368235344</v>
      </c>
      <c r="J40">
        <v>1365643344</v>
      </c>
      <c r="K40" t="b">
        <v>0</v>
      </c>
      <c r="L40">
        <v>66</v>
      </c>
      <c r="M40" t="b">
        <v>1</v>
      </c>
      <c r="N40" t="s">
        <v>8265</v>
      </c>
      <c r="O40" s="5">
        <f>E40/D40*100%</f>
        <v>1.1004</v>
      </c>
      <c r="P40" s="9" t="str">
        <f>IFERROR(ROUND(E40/L40,0),0)&amp;" "&amp;H40</f>
        <v>42 USD</v>
      </c>
      <c r="Q40" t="s">
        <v>8310</v>
      </c>
      <c r="R40" t="s">
        <v>8311</v>
      </c>
      <c r="S40" s="12">
        <f>(((I40/60)/60)/24)+DATE(1970,1,1)+(-8/24)</f>
        <v>41404.723888888882</v>
      </c>
      <c r="T40" s="12">
        <f>(((J40/60)/60)/24)+DATE(1970,1,1)+(-8/24)</f>
        <v>41374.723888888882</v>
      </c>
      <c r="U40" s="8">
        <f t="shared" si="0"/>
        <v>30</v>
      </c>
    </row>
    <row r="41" spans="1:21" ht="11.75" customHeight="1" x14ac:dyDescent="0.45">
      <c r="A41">
        <v>39</v>
      </c>
      <c r="B41" s="3" t="s">
        <v>41</v>
      </c>
      <c r="C41" s="3" t="s">
        <v>4150</v>
      </c>
      <c r="D41">
        <v>25000</v>
      </c>
      <c r="E41">
        <v>32745</v>
      </c>
      <c r="F41" t="s">
        <v>8219</v>
      </c>
      <c r="G41" t="s">
        <v>8225</v>
      </c>
      <c r="H41" t="s">
        <v>8247</v>
      </c>
      <c r="I41">
        <v>1401058740</v>
      </c>
      <c r="J41">
        <v>1398388068</v>
      </c>
      <c r="K41" t="b">
        <v>0</v>
      </c>
      <c r="L41">
        <v>217</v>
      </c>
      <c r="M41" t="b">
        <v>1</v>
      </c>
      <c r="N41" t="s">
        <v>8265</v>
      </c>
      <c r="O41" s="5">
        <f>E41/D41*100%</f>
        <v>1.3098000000000001</v>
      </c>
      <c r="P41" s="9" t="str">
        <f>IFERROR(ROUND(E41/L41,0),0)&amp;" "&amp;H41</f>
        <v>151 GBP</v>
      </c>
      <c r="Q41" t="s">
        <v>8310</v>
      </c>
      <c r="R41" t="s">
        <v>8311</v>
      </c>
      <c r="S41" s="12">
        <f>(((I41/60)/60)/24)+DATE(1970,1,1)+(-8/24)</f>
        <v>41784.624305555553</v>
      </c>
      <c r="T41" s="12">
        <f>(((J41/60)/60)/24)+DATE(1970,1,1)+(-8/24)</f>
        <v>41753.713749999995</v>
      </c>
      <c r="U41" s="8">
        <f t="shared" si="0"/>
        <v>30.910555555557949</v>
      </c>
    </row>
    <row r="42" spans="1:21" ht="11.75" customHeight="1" x14ac:dyDescent="0.45">
      <c r="A42">
        <v>40</v>
      </c>
      <c r="B42" s="3" t="s">
        <v>42</v>
      </c>
      <c r="C42" s="3" t="s">
        <v>4151</v>
      </c>
      <c r="D42">
        <v>2000</v>
      </c>
      <c r="E42">
        <v>2027</v>
      </c>
      <c r="F42" t="s">
        <v>8219</v>
      </c>
      <c r="G42" t="s">
        <v>8224</v>
      </c>
      <c r="H42" t="s">
        <v>8246</v>
      </c>
      <c r="I42">
        <v>1403150400</v>
      </c>
      <c r="J42">
        <v>1401426488</v>
      </c>
      <c r="K42" t="b">
        <v>0</v>
      </c>
      <c r="L42">
        <v>16</v>
      </c>
      <c r="M42" t="b">
        <v>1</v>
      </c>
      <c r="N42" t="s">
        <v>8265</v>
      </c>
      <c r="O42" s="5">
        <f>E42/D42*100%</f>
        <v>1.0135000000000001</v>
      </c>
      <c r="P42" s="9" t="str">
        <f>IFERROR(ROUND(E42/L42,0),0)&amp;" "&amp;H42</f>
        <v>127 USD</v>
      </c>
      <c r="Q42" t="s">
        <v>8310</v>
      </c>
      <c r="R42" t="s">
        <v>8311</v>
      </c>
      <c r="S42" s="12">
        <f>(((I42/60)/60)/24)+DATE(1970,1,1)+(-8/24)</f>
        <v>41808.833333333328</v>
      </c>
      <c r="T42" s="12">
        <f>(((J42/60)/60)/24)+DATE(1970,1,1)+(-8/24)</f>
        <v>41788.880648148144</v>
      </c>
      <c r="U42" s="8">
        <f t="shared" si="0"/>
        <v>19.952685185184237</v>
      </c>
    </row>
    <row r="43" spans="1:21" ht="11.75" customHeight="1" x14ac:dyDescent="0.45">
      <c r="A43">
        <v>41</v>
      </c>
      <c r="B43" s="3" t="s">
        <v>43</v>
      </c>
      <c r="C43" s="3" t="s">
        <v>4152</v>
      </c>
      <c r="D43">
        <v>2000</v>
      </c>
      <c r="E43">
        <v>2000</v>
      </c>
      <c r="F43" t="s">
        <v>8219</v>
      </c>
      <c r="G43" t="s">
        <v>8224</v>
      </c>
      <c r="H43" t="s">
        <v>8246</v>
      </c>
      <c r="I43">
        <v>1412516354</v>
      </c>
      <c r="J43">
        <v>1409924354</v>
      </c>
      <c r="K43" t="b">
        <v>0</v>
      </c>
      <c r="L43">
        <v>19</v>
      </c>
      <c r="M43" t="b">
        <v>1</v>
      </c>
      <c r="N43" t="s">
        <v>8265</v>
      </c>
      <c r="O43" s="5">
        <f>E43/D43*100%</f>
        <v>1</v>
      </c>
      <c r="P43" s="9" t="str">
        <f>IFERROR(ROUND(E43/L43,0),0)&amp;" "&amp;H43</f>
        <v>105 USD</v>
      </c>
      <c r="Q43" t="s">
        <v>8310</v>
      </c>
      <c r="R43" t="s">
        <v>8311</v>
      </c>
      <c r="S43" s="12">
        <f>(((I43/60)/60)/24)+DATE(1970,1,1)+(-8/24)</f>
        <v>41917.235578703701</v>
      </c>
      <c r="T43" s="12">
        <f>(((J43/60)/60)/24)+DATE(1970,1,1)+(-8/24)</f>
        <v>41887.235578703701</v>
      </c>
      <c r="U43" s="8">
        <f t="shared" si="0"/>
        <v>30</v>
      </c>
    </row>
    <row r="44" spans="1:21" ht="11.75" customHeight="1" x14ac:dyDescent="0.45">
      <c r="A44">
        <v>42</v>
      </c>
      <c r="B44" s="3" t="s">
        <v>44</v>
      </c>
      <c r="C44" s="3" t="s">
        <v>4153</v>
      </c>
      <c r="D44">
        <v>14000</v>
      </c>
      <c r="E44">
        <v>19860</v>
      </c>
      <c r="F44" t="s">
        <v>8219</v>
      </c>
      <c r="G44" t="s">
        <v>8224</v>
      </c>
      <c r="H44" t="s">
        <v>8246</v>
      </c>
      <c r="I44">
        <v>1419780026</v>
      </c>
      <c r="J44">
        <v>1417188026</v>
      </c>
      <c r="K44" t="b">
        <v>0</v>
      </c>
      <c r="L44">
        <v>169</v>
      </c>
      <c r="M44" t="b">
        <v>1</v>
      </c>
      <c r="N44" t="s">
        <v>8265</v>
      </c>
      <c r="O44" s="5">
        <f>E44/D44*100%</f>
        <v>1.4185714285714286</v>
      </c>
      <c r="P44" s="9" t="str">
        <f>IFERROR(ROUND(E44/L44,0),0)&amp;" "&amp;H44</f>
        <v>118 USD</v>
      </c>
      <c r="Q44" t="s">
        <v>8310</v>
      </c>
      <c r="R44" t="s">
        <v>8311</v>
      </c>
      <c r="S44" s="12">
        <f>(((I44/60)/60)/24)+DATE(1970,1,1)+(-8/24)</f>
        <v>42001.305856481478</v>
      </c>
      <c r="T44" s="12">
        <f>(((J44/60)/60)/24)+DATE(1970,1,1)+(-8/24)</f>
        <v>41971.305856481478</v>
      </c>
      <c r="U44" s="8">
        <f t="shared" si="0"/>
        <v>30</v>
      </c>
    </row>
    <row r="45" spans="1:21" ht="11.75" customHeight="1" x14ac:dyDescent="0.45">
      <c r="A45">
        <v>43</v>
      </c>
      <c r="B45" s="3" t="s">
        <v>45</v>
      </c>
      <c r="C45" s="3" t="s">
        <v>4154</v>
      </c>
      <c r="D45">
        <v>10000</v>
      </c>
      <c r="E45">
        <v>30866</v>
      </c>
      <c r="F45" t="s">
        <v>8219</v>
      </c>
      <c r="G45" t="s">
        <v>8224</v>
      </c>
      <c r="H45" t="s">
        <v>8246</v>
      </c>
      <c r="I45">
        <v>1405209600</v>
      </c>
      <c r="J45">
        <v>1402599486</v>
      </c>
      <c r="K45" t="b">
        <v>0</v>
      </c>
      <c r="L45">
        <v>263</v>
      </c>
      <c r="M45" t="b">
        <v>1</v>
      </c>
      <c r="N45" t="s">
        <v>8265</v>
      </c>
      <c r="O45" s="5">
        <f>E45/D45*100%</f>
        <v>3.0865999999999998</v>
      </c>
      <c r="P45" s="9" t="str">
        <f>IFERROR(ROUND(E45/L45,0),0)&amp;" "&amp;H45</f>
        <v>117 USD</v>
      </c>
      <c r="Q45" t="s">
        <v>8310</v>
      </c>
      <c r="R45" t="s">
        <v>8311</v>
      </c>
      <c r="S45" s="12">
        <f>(((I45/60)/60)/24)+DATE(1970,1,1)+(-8/24)</f>
        <v>41832.666666666664</v>
      </c>
      <c r="T45" s="12">
        <f>(((J45/60)/60)/24)+DATE(1970,1,1)+(-8/24)</f>
        <v>41802.457013888888</v>
      </c>
      <c r="U45" s="8">
        <f t="shared" si="0"/>
        <v>30.209652777775773</v>
      </c>
    </row>
    <row r="46" spans="1:21" ht="11.75" customHeight="1" x14ac:dyDescent="0.45">
      <c r="A46">
        <v>44</v>
      </c>
      <c r="B46" s="3" t="s">
        <v>46</v>
      </c>
      <c r="C46" s="3" t="s">
        <v>4155</v>
      </c>
      <c r="D46">
        <v>2000</v>
      </c>
      <c r="E46">
        <v>2000</v>
      </c>
      <c r="F46" t="s">
        <v>8219</v>
      </c>
      <c r="G46" t="s">
        <v>8224</v>
      </c>
      <c r="H46" t="s">
        <v>8246</v>
      </c>
      <c r="I46">
        <v>1412648537</v>
      </c>
      <c r="J46">
        <v>1408760537</v>
      </c>
      <c r="K46" t="b">
        <v>0</v>
      </c>
      <c r="L46">
        <v>15</v>
      </c>
      <c r="M46" t="b">
        <v>1</v>
      </c>
      <c r="N46" t="s">
        <v>8265</v>
      </c>
      <c r="O46" s="5">
        <f>E46/D46*100%</f>
        <v>1</v>
      </c>
      <c r="P46" s="9" t="str">
        <f>IFERROR(ROUND(E46/L46,0),0)&amp;" "&amp;H46</f>
        <v>133 USD</v>
      </c>
      <c r="Q46" t="s">
        <v>8310</v>
      </c>
      <c r="R46" t="s">
        <v>8311</v>
      </c>
      <c r="S46" s="12">
        <f>(((I46/60)/60)/24)+DATE(1970,1,1)+(-8/24)</f>
        <v>41918.765474537038</v>
      </c>
      <c r="T46" s="12">
        <f>(((J46/60)/60)/24)+DATE(1970,1,1)+(-8/24)</f>
        <v>41873.765474537038</v>
      </c>
      <c r="U46" s="8">
        <f t="shared" si="0"/>
        <v>45</v>
      </c>
    </row>
    <row r="47" spans="1:21" ht="11.75" customHeight="1" x14ac:dyDescent="0.45">
      <c r="A47">
        <v>45</v>
      </c>
      <c r="B47" s="3" t="s">
        <v>47</v>
      </c>
      <c r="C47" s="3" t="s">
        <v>4156</v>
      </c>
      <c r="D47">
        <v>5000</v>
      </c>
      <c r="E47">
        <v>6000</v>
      </c>
      <c r="F47" t="s">
        <v>8219</v>
      </c>
      <c r="G47" t="s">
        <v>8224</v>
      </c>
      <c r="H47" t="s">
        <v>8246</v>
      </c>
      <c r="I47">
        <v>1461769107</v>
      </c>
      <c r="J47">
        <v>1459177107</v>
      </c>
      <c r="K47" t="b">
        <v>0</v>
      </c>
      <c r="L47">
        <v>61</v>
      </c>
      <c r="M47" t="b">
        <v>1</v>
      </c>
      <c r="N47" t="s">
        <v>8265</v>
      </c>
      <c r="O47" s="5">
        <f>E47/D47*100%</f>
        <v>1.2</v>
      </c>
      <c r="P47" s="9" t="str">
        <f>IFERROR(ROUND(E47/L47,0),0)&amp;" "&amp;H47</f>
        <v>98 USD</v>
      </c>
      <c r="Q47" t="s">
        <v>8310</v>
      </c>
      <c r="R47" t="s">
        <v>8311</v>
      </c>
      <c r="S47" s="12">
        <f>(((I47/60)/60)/24)+DATE(1970,1,1)+(-8/24)</f>
        <v>42487.290590277778</v>
      </c>
      <c r="T47" s="12">
        <f>(((J47/60)/60)/24)+DATE(1970,1,1)+(-8/24)</f>
        <v>42457.290590277778</v>
      </c>
      <c r="U47" s="8">
        <f t="shared" si="0"/>
        <v>30</v>
      </c>
    </row>
    <row r="48" spans="1:21" ht="11.75" customHeight="1" x14ac:dyDescent="0.45">
      <c r="A48">
        <v>46</v>
      </c>
      <c r="B48" s="3" t="s">
        <v>48</v>
      </c>
      <c r="C48" s="3" t="s">
        <v>4157</v>
      </c>
      <c r="D48">
        <v>8400</v>
      </c>
      <c r="E48">
        <v>8750</v>
      </c>
      <c r="F48" t="s">
        <v>8219</v>
      </c>
      <c r="G48" t="s">
        <v>8226</v>
      </c>
      <c r="H48" t="s">
        <v>8248</v>
      </c>
      <c r="I48">
        <v>1450220974</v>
      </c>
      <c r="J48">
        <v>1447628974</v>
      </c>
      <c r="K48" t="b">
        <v>0</v>
      </c>
      <c r="L48">
        <v>45</v>
      </c>
      <c r="M48" t="b">
        <v>1</v>
      </c>
      <c r="N48" t="s">
        <v>8265</v>
      </c>
      <c r="O48" s="5">
        <f>E48/D48*100%</f>
        <v>1.0416666666666667</v>
      </c>
      <c r="P48" s="9" t="str">
        <f>IFERROR(ROUND(E48/L48,0),0)&amp;" "&amp;H48</f>
        <v>194 AUD</v>
      </c>
      <c r="Q48" t="s">
        <v>8310</v>
      </c>
      <c r="R48" t="s">
        <v>8311</v>
      </c>
      <c r="S48" s="12">
        <f>(((I48/60)/60)/24)+DATE(1970,1,1)+(-8/24)</f>
        <v>42353.631643518522</v>
      </c>
      <c r="T48" s="12">
        <f>(((J48/60)/60)/24)+DATE(1970,1,1)+(-8/24)</f>
        <v>42323.631643518522</v>
      </c>
      <c r="U48" s="8">
        <f t="shared" si="0"/>
        <v>30</v>
      </c>
    </row>
    <row r="49" spans="1:21" ht="11.75" customHeight="1" x14ac:dyDescent="0.45">
      <c r="A49">
        <v>47</v>
      </c>
      <c r="B49" s="3" t="s">
        <v>49</v>
      </c>
      <c r="C49" s="3" t="s">
        <v>4158</v>
      </c>
      <c r="D49">
        <v>5000</v>
      </c>
      <c r="E49">
        <v>5380.55</v>
      </c>
      <c r="F49" t="s">
        <v>8219</v>
      </c>
      <c r="G49" t="s">
        <v>8224</v>
      </c>
      <c r="H49" t="s">
        <v>8246</v>
      </c>
      <c r="I49">
        <v>1419021607</v>
      </c>
      <c r="J49">
        <v>1413834007</v>
      </c>
      <c r="K49" t="b">
        <v>0</v>
      </c>
      <c r="L49">
        <v>70</v>
      </c>
      <c r="M49" t="b">
        <v>1</v>
      </c>
      <c r="N49" t="s">
        <v>8265</v>
      </c>
      <c r="O49" s="5">
        <f>E49/D49*100%</f>
        <v>1.0761100000000001</v>
      </c>
      <c r="P49" s="9" t="str">
        <f>IFERROR(ROUND(E49/L49,0),0)&amp;" "&amp;H49</f>
        <v>77 USD</v>
      </c>
      <c r="Q49" t="s">
        <v>8310</v>
      </c>
      <c r="R49" t="s">
        <v>8311</v>
      </c>
      <c r="S49" s="12">
        <f>(((I49/60)/60)/24)+DATE(1970,1,1)+(-8/24)</f>
        <v>41992.527858796289</v>
      </c>
      <c r="T49" s="12">
        <f>(((J49/60)/60)/24)+DATE(1970,1,1)+(-8/24)</f>
        <v>41932.486192129625</v>
      </c>
      <c r="U49" s="8">
        <f t="shared" si="0"/>
        <v>60.041666666664241</v>
      </c>
    </row>
    <row r="50" spans="1:21" ht="11.75" customHeight="1" x14ac:dyDescent="0.45">
      <c r="A50">
        <v>48</v>
      </c>
      <c r="B50" s="3" t="s">
        <v>50</v>
      </c>
      <c r="C50" s="3" t="s">
        <v>4159</v>
      </c>
      <c r="D50">
        <v>2000</v>
      </c>
      <c r="E50">
        <v>2159</v>
      </c>
      <c r="F50" t="s">
        <v>8219</v>
      </c>
      <c r="G50" t="s">
        <v>8225</v>
      </c>
      <c r="H50" t="s">
        <v>8247</v>
      </c>
      <c r="I50">
        <v>1425211200</v>
      </c>
      <c r="J50">
        <v>1422534260</v>
      </c>
      <c r="K50" t="b">
        <v>0</v>
      </c>
      <c r="L50">
        <v>38</v>
      </c>
      <c r="M50" t="b">
        <v>1</v>
      </c>
      <c r="N50" t="s">
        <v>8265</v>
      </c>
      <c r="O50" s="5">
        <f>E50/D50*100%</f>
        <v>1.0794999999999999</v>
      </c>
      <c r="P50" s="9" t="str">
        <f>IFERROR(ROUND(E50/L50,0),0)&amp;" "&amp;H50</f>
        <v>57 GBP</v>
      </c>
      <c r="Q50" t="s">
        <v>8310</v>
      </c>
      <c r="R50" t="s">
        <v>8311</v>
      </c>
      <c r="S50" s="12">
        <f>(((I50/60)/60)/24)+DATE(1970,1,1)+(-8/24)</f>
        <v>42064.166666666664</v>
      </c>
      <c r="T50" s="12">
        <f>(((J50/60)/60)/24)+DATE(1970,1,1)+(-8/24)</f>
        <v>42033.183564814812</v>
      </c>
      <c r="U50" s="8">
        <f t="shared" si="0"/>
        <v>30.983101851852552</v>
      </c>
    </row>
    <row r="51" spans="1:21" ht="11.75" customHeight="1" x14ac:dyDescent="0.45">
      <c r="A51">
        <v>49</v>
      </c>
      <c r="B51" s="3" t="s">
        <v>51</v>
      </c>
      <c r="C51" s="3" t="s">
        <v>4160</v>
      </c>
      <c r="D51">
        <v>12000</v>
      </c>
      <c r="E51">
        <v>12000</v>
      </c>
      <c r="F51" t="s">
        <v>8219</v>
      </c>
      <c r="G51" t="s">
        <v>8224</v>
      </c>
      <c r="H51" t="s">
        <v>8246</v>
      </c>
      <c r="I51">
        <v>1445660045</v>
      </c>
      <c r="J51">
        <v>1443068045</v>
      </c>
      <c r="K51" t="b">
        <v>0</v>
      </c>
      <c r="L51">
        <v>87</v>
      </c>
      <c r="M51" t="b">
        <v>1</v>
      </c>
      <c r="N51" t="s">
        <v>8265</v>
      </c>
      <c r="O51" s="5">
        <f>E51/D51*100%</f>
        <v>1</v>
      </c>
      <c r="P51" s="9" t="str">
        <f>IFERROR(ROUND(E51/L51,0),0)&amp;" "&amp;H51</f>
        <v>138 USD</v>
      </c>
      <c r="Q51" t="s">
        <v>8310</v>
      </c>
      <c r="R51" t="s">
        <v>8311</v>
      </c>
      <c r="S51" s="12">
        <f>(((I51/60)/60)/24)+DATE(1970,1,1)+(-8/24)</f>
        <v>42300.843113425923</v>
      </c>
      <c r="T51" s="12">
        <f>(((J51/60)/60)/24)+DATE(1970,1,1)+(-8/24)</f>
        <v>42270.843113425923</v>
      </c>
      <c r="U51" s="8">
        <f t="shared" si="0"/>
        <v>30</v>
      </c>
    </row>
    <row r="52" spans="1:21" ht="11.75" customHeight="1" x14ac:dyDescent="0.45">
      <c r="A52">
        <v>50</v>
      </c>
      <c r="B52" s="3" t="s">
        <v>52</v>
      </c>
      <c r="C52" s="3" t="s">
        <v>4161</v>
      </c>
      <c r="D52">
        <v>600</v>
      </c>
      <c r="E52">
        <v>600</v>
      </c>
      <c r="F52" t="s">
        <v>8219</v>
      </c>
      <c r="G52" t="s">
        <v>8225</v>
      </c>
      <c r="H52" t="s">
        <v>8247</v>
      </c>
      <c r="I52">
        <v>1422637200</v>
      </c>
      <c r="J52">
        <v>1419271458</v>
      </c>
      <c r="K52" t="b">
        <v>0</v>
      </c>
      <c r="L52">
        <v>22</v>
      </c>
      <c r="M52" t="b">
        <v>1</v>
      </c>
      <c r="N52" t="s">
        <v>8265</v>
      </c>
      <c r="O52" s="5">
        <f>E52/D52*100%</f>
        <v>1</v>
      </c>
      <c r="P52" s="9" t="str">
        <f>IFERROR(ROUND(E52/L52,0),0)&amp;" "&amp;H52</f>
        <v>27 GBP</v>
      </c>
      <c r="Q52" t="s">
        <v>8310</v>
      </c>
      <c r="R52" t="s">
        <v>8311</v>
      </c>
      <c r="S52" s="12">
        <f>(((I52/60)/60)/24)+DATE(1970,1,1)+(-8/24)</f>
        <v>42034.374999999993</v>
      </c>
      <c r="T52" s="12">
        <f>(((J52/60)/60)/24)+DATE(1970,1,1)+(-8/24)</f>
        <v>41995.419652777775</v>
      </c>
      <c r="U52" s="8">
        <f t="shared" si="0"/>
        <v>38.955347222217824</v>
      </c>
    </row>
    <row r="53" spans="1:21" ht="11.75" customHeight="1" x14ac:dyDescent="0.45">
      <c r="A53">
        <v>51</v>
      </c>
      <c r="B53" s="3" t="s">
        <v>53</v>
      </c>
      <c r="C53" s="3" t="s">
        <v>4162</v>
      </c>
      <c r="D53">
        <v>11000</v>
      </c>
      <c r="E53">
        <v>14082</v>
      </c>
      <c r="F53" t="s">
        <v>8219</v>
      </c>
      <c r="G53" t="s">
        <v>8224</v>
      </c>
      <c r="H53" t="s">
        <v>8246</v>
      </c>
      <c r="I53">
        <v>1439245037</v>
      </c>
      <c r="J53">
        <v>1436653037</v>
      </c>
      <c r="K53" t="b">
        <v>0</v>
      </c>
      <c r="L53">
        <v>119</v>
      </c>
      <c r="M53" t="b">
        <v>1</v>
      </c>
      <c r="N53" t="s">
        <v>8265</v>
      </c>
      <c r="O53" s="5">
        <f>E53/D53*100%</f>
        <v>1.2801818181818181</v>
      </c>
      <c r="P53" s="9" t="str">
        <f>IFERROR(ROUND(E53/L53,0),0)&amp;" "&amp;H53</f>
        <v>118 USD</v>
      </c>
      <c r="Q53" t="s">
        <v>8310</v>
      </c>
      <c r="R53" t="s">
        <v>8311</v>
      </c>
      <c r="S53" s="12">
        <f>(((I53/60)/60)/24)+DATE(1970,1,1)+(-8/24)</f>
        <v>42226.595335648148</v>
      </c>
      <c r="T53" s="12">
        <f>(((J53/60)/60)/24)+DATE(1970,1,1)+(-8/24)</f>
        <v>42196.595335648148</v>
      </c>
      <c r="U53" s="8">
        <f t="shared" si="0"/>
        <v>30</v>
      </c>
    </row>
    <row r="54" spans="1:21" ht="11.75" customHeight="1" x14ac:dyDescent="0.45">
      <c r="A54">
        <v>52</v>
      </c>
      <c r="B54" s="3" t="s">
        <v>54</v>
      </c>
      <c r="C54" s="3" t="s">
        <v>4163</v>
      </c>
      <c r="D54">
        <v>10000</v>
      </c>
      <c r="E54">
        <v>11621</v>
      </c>
      <c r="F54" t="s">
        <v>8219</v>
      </c>
      <c r="G54" t="s">
        <v>8224</v>
      </c>
      <c r="H54" t="s">
        <v>8246</v>
      </c>
      <c r="I54">
        <v>1405615846</v>
      </c>
      <c r="J54">
        <v>1403023846</v>
      </c>
      <c r="K54" t="b">
        <v>0</v>
      </c>
      <c r="L54">
        <v>52</v>
      </c>
      <c r="M54" t="b">
        <v>1</v>
      </c>
      <c r="N54" t="s">
        <v>8265</v>
      </c>
      <c r="O54" s="5">
        <f>E54/D54*100%</f>
        <v>1.1620999999999999</v>
      </c>
      <c r="P54" s="9" t="str">
        <f>IFERROR(ROUND(E54/L54,0),0)&amp;" "&amp;H54</f>
        <v>223 USD</v>
      </c>
      <c r="Q54" t="s">
        <v>8310</v>
      </c>
      <c r="R54" t="s">
        <v>8311</v>
      </c>
      <c r="S54" s="12">
        <f>(((I54/60)/60)/24)+DATE(1970,1,1)+(-8/24)</f>
        <v>41837.368587962963</v>
      </c>
      <c r="T54" s="12">
        <f>(((J54/60)/60)/24)+DATE(1970,1,1)+(-8/24)</f>
        <v>41807.368587962963</v>
      </c>
      <c r="U54" s="8">
        <f t="shared" si="0"/>
        <v>30</v>
      </c>
    </row>
    <row r="55" spans="1:21" ht="11.75" customHeight="1" x14ac:dyDescent="0.45">
      <c r="A55">
        <v>53</v>
      </c>
      <c r="B55" s="3" t="s">
        <v>55</v>
      </c>
      <c r="C55" s="3" t="s">
        <v>4164</v>
      </c>
      <c r="D55">
        <v>3000</v>
      </c>
      <c r="E55">
        <v>3289</v>
      </c>
      <c r="F55" t="s">
        <v>8219</v>
      </c>
      <c r="G55" t="s">
        <v>8224</v>
      </c>
      <c r="H55" t="s">
        <v>8246</v>
      </c>
      <c r="I55">
        <v>1396648800</v>
      </c>
      <c r="J55">
        <v>1395407445</v>
      </c>
      <c r="K55" t="b">
        <v>0</v>
      </c>
      <c r="L55">
        <v>117</v>
      </c>
      <c r="M55" t="b">
        <v>1</v>
      </c>
      <c r="N55" t="s">
        <v>8265</v>
      </c>
      <c r="O55" s="5">
        <f>E55/D55*100%</f>
        <v>1.0963333333333334</v>
      </c>
      <c r="P55" s="9" t="str">
        <f>IFERROR(ROUND(E55/L55,0),0)&amp;" "&amp;H55</f>
        <v>28 USD</v>
      </c>
      <c r="Q55" t="s">
        <v>8310</v>
      </c>
      <c r="R55" t="s">
        <v>8311</v>
      </c>
      <c r="S55" s="12">
        <f>(((I55/60)/60)/24)+DATE(1970,1,1)+(-8/24)</f>
        <v>41733.583333333328</v>
      </c>
      <c r="T55" s="12">
        <f>(((J55/60)/60)/24)+DATE(1970,1,1)+(-8/24)</f>
        <v>41719.215798611105</v>
      </c>
      <c r="U55" s="8">
        <f t="shared" si="0"/>
        <v>14.367534722223354</v>
      </c>
    </row>
    <row r="56" spans="1:21" ht="11.75" customHeight="1" x14ac:dyDescent="0.45">
      <c r="A56">
        <v>54</v>
      </c>
      <c r="B56" s="3" t="s">
        <v>56</v>
      </c>
      <c r="C56" s="3" t="s">
        <v>4165</v>
      </c>
      <c r="D56">
        <v>10000</v>
      </c>
      <c r="E56">
        <v>10100</v>
      </c>
      <c r="F56" t="s">
        <v>8219</v>
      </c>
      <c r="G56" t="s">
        <v>8224</v>
      </c>
      <c r="H56" t="s">
        <v>8246</v>
      </c>
      <c r="I56">
        <v>1451063221</v>
      </c>
      <c r="J56">
        <v>1448471221</v>
      </c>
      <c r="K56" t="b">
        <v>0</v>
      </c>
      <c r="L56">
        <v>52</v>
      </c>
      <c r="M56" t="b">
        <v>1</v>
      </c>
      <c r="N56" t="s">
        <v>8265</v>
      </c>
      <c r="O56" s="5">
        <f>E56/D56*100%</f>
        <v>1.01</v>
      </c>
      <c r="P56" s="9" t="str">
        <f>IFERROR(ROUND(E56/L56,0),0)&amp;" "&amp;H56</f>
        <v>194 USD</v>
      </c>
      <c r="Q56" t="s">
        <v>8310</v>
      </c>
      <c r="R56" t="s">
        <v>8311</v>
      </c>
      <c r="S56" s="12">
        <f>(((I56/60)/60)/24)+DATE(1970,1,1)+(-8/24)</f>
        <v>42363.379872685182</v>
      </c>
      <c r="T56" s="12">
        <f>(((J56/60)/60)/24)+DATE(1970,1,1)+(-8/24)</f>
        <v>42333.379872685182</v>
      </c>
      <c r="U56" s="8">
        <f t="shared" si="0"/>
        <v>30</v>
      </c>
    </row>
    <row r="57" spans="1:21" ht="11.75" customHeight="1" x14ac:dyDescent="0.45">
      <c r="A57">
        <v>55</v>
      </c>
      <c r="B57" s="3" t="s">
        <v>57</v>
      </c>
      <c r="C57" s="3" t="s">
        <v>4166</v>
      </c>
      <c r="D57">
        <v>8600</v>
      </c>
      <c r="E57">
        <v>11090</v>
      </c>
      <c r="F57" t="s">
        <v>8219</v>
      </c>
      <c r="G57" t="s">
        <v>8224</v>
      </c>
      <c r="H57" t="s">
        <v>8246</v>
      </c>
      <c r="I57">
        <v>1464390916</v>
      </c>
      <c r="J57">
        <v>1462576516</v>
      </c>
      <c r="K57" t="b">
        <v>0</v>
      </c>
      <c r="L57">
        <v>86</v>
      </c>
      <c r="M57" t="b">
        <v>1</v>
      </c>
      <c r="N57" t="s">
        <v>8265</v>
      </c>
      <c r="O57" s="5">
        <f>E57/D57*100%</f>
        <v>1.2895348837209302</v>
      </c>
      <c r="P57" s="9" t="str">
        <f>IFERROR(ROUND(E57/L57,0),0)&amp;" "&amp;H57</f>
        <v>129 USD</v>
      </c>
      <c r="Q57" t="s">
        <v>8310</v>
      </c>
      <c r="R57" t="s">
        <v>8311</v>
      </c>
      <c r="S57" s="12">
        <f>(((I57/60)/60)/24)+DATE(1970,1,1)+(-8/24)</f>
        <v>42517.635601851849</v>
      </c>
      <c r="T57" s="12">
        <f>(((J57/60)/60)/24)+DATE(1970,1,1)+(-8/24)</f>
        <v>42496.635601851849</v>
      </c>
      <c r="U57" s="8">
        <f t="shared" si="0"/>
        <v>21</v>
      </c>
    </row>
    <row r="58" spans="1:21" ht="11.75" customHeight="1" x14ac:dyDescent="0.45">
      <c r="A58">
        <v>56</v>
      </c>
      <c r="B58" s="3" t="s">
        <v>58</v>
      </c>
      <c r="C58" s="3" t="s">
        <v>4167</v>
      </c>
      <c r="D58">
        <v>8000</v>
      </c>
      <c r="E58">
        <v>8581</v>
      </c>
      <c r="F58" t="s">
        <v>8219</v>
      </c>
      <c r="G58" t="s">
        <v>8225</v>
      </c>
      <c r="H58" t="s">
        <v>8247</v>
      </c>
      <c r="I58">
        <v>1433779200</v>
      </c>
      <c r="J58">
        <v>1432559424</v>
      </c>
      <c r="K58" t="b">
        <v>0</v>
      </c>
      <c r="L58">
        <v>174</v>
      </c>
      <c r="M58" t="b">
        <v>1</v>
      </c>
      <c r="N58" t="s">
        <v>8265</v>
      </c>
      <c r="O58" s="5">
        <f>E58/D58*100%</f>
        <v>1.0726249999999999</v>
      </c>
      <c r="P58" s="9" t="str">
        <f>IFERROR(ROUND(E58/L58,0),0)&amp;" "&amp;H58</f>
        <v>49 GBP</v>
      </c>
      <c r="Q58" t="s">
        <v>8310</v>
      </c>
      <c r="R58" t="s">
        <v>8311</v>
      </c>
      <c r="S58" s="12">
        <f>(((I58/60)/60)/24)+DATE(1970,1,1)+(-8/24)</f>
        <v>42163.333333333336</v>
      </c>
      <c r="T58" s="12">
        <f>(((J58/60)/60)/24)+DATE(1970,1,1)+(-8/24)</f>
        <v>42149.215555555551</v>
      </c>
      <c r="U58" s="8">
        <f t="shared" si="0"/>
        <v>14.117777777784795</v>
      </c>
    </row>
    <row r="59" spans="1:21" ht="11.75" customHeight="1" x14ac:dyDescent="0.45">
      <c r="A59">
        <v>57</v>
      </c>
      <c r="B59" s="3" t="s">
        <v>59</v>
      </c>
      <c r="C59" s="3" t="s">
        <v>4168</v>
      </c>
      <c r="D59">
        <v>15000</v>
      </c>
      <c r="E59">
        <v>15285</v>
      </c>
      <c r="F59" t="s">
        <v>8219</v>
      </c>
      <c r="G59" t="s">
        <v>8224</v>
      </c>
      <c r="H59" t="s">
        <v>8246</v>
      </c>
      <c r="I59">
        <v>1429991962</v>
      </c>
      <c r="J59">
        <v>1427399962</v>
      </c>
      <c r="K59" t="b">
        <v>0</v>
      </c>
      <c r="L59">
        <v>69</v>
      </c>
      <c r="M59" t="b">
        <v>1</v>
      </c>
      <c r="N59" t="s">
        <v>8265</v>
      </c>
      <c r="O59" s="5">
        <f>E59/D59*100%</f>
        <v>1.0189999999999999</v>
      </c>
      <c r="P59" s="9" t="str">
        <f>IFERROR(ROUND(E59/L59,0),0)&amp;" "&amp;H59</f>
        <v>222 USD</v>
      </c>
      <c r="Q59" t="s">
        <v>8310</v>
      </c>
      <c r="R59" t="s">
        <v>8311</v>
      </c>
      <c r="S59" s="12">
        <f>(((I59/60)/60)/24)+DATE(1970,1,1)+(-8/24)</f>
        <v>42119.499560185184</v>
      </c>
      <c r="T59" s="12">
        <f>(((J59/60)/60)/24)+DATE(1970,1,1)+(-8/24)</f>
        <v>42089.499560185184</v>
      </c>
      <c r="U59" s="8">
        <f t="shared" si="0"/>
        <v>30</v>
      </c>
    </row>
    <row r="60" spans="1:21" ht="11.75" customHeight="1" x14ac:dyDescent="0.45">
      <c r="A60">
        <v>58</v>
      </c>
      <c r="B60" s="3" t="s">
        <v>60</v>
      </c>
      <c r="C60" s="3" t="s">
        <v>4169</v>
      </c>
      <c r="D60">
        <v>10000</v>
      </c>
      <c r="E60">
        <v>10291</v>
      </c>
      <c r="F60" t="s">
        <v>8219</v>
      </c>
      <c r="G60" t="s">
        <v>8224</v>
      </c>
      <c r="H60" t="s">
        <v>8246</v>
      </c>
      <c r="I60">
        <v>1416423172</v>
      </c>
      <c r="J60">
        <v>1413827572</v>
      </c>
      <c r="K60" t="b">
        <v>0</v>
      </c>
      <c r="L60">
        <v>75</v>
      </c>
      <c r="M60" t="b">
        <v>1</v>
      </c>
      <c r="N60" t="s">
        <v>8265</v>
      </c>
      <c r="O60" s="5">
        <f>E60/D60*100%</f>
        <v>1.0290999999999999</v>
      </c>
      <c r="P60" s="9" t="str">
        <f>IFERROR(ROUND(E60/L60,0),0)&amp;" "&amp;H60</f>
        <v>137 USD</v>
      </c>
      <c r="Q60" t="s">
        <v>8310</v>
      </c>
      <c r="R60" t="s">
        <v>8311</v>
      </c>
      <c r="S60" s="12">
        <f>(((I60/60)/60)/24)+DATE(1970,1,1)+(-8/24)</f>
        <v>41962.453379629624</v>
      </c>
      <c r="T60" s="12">
        <f>(((J60/60)/60)/24)+DATE(1970,1,1)+(-8/24)</f>
        <v>41932.411712962959</v>
      </c>
      <c r="U60" s="8">
        <f t="shared" si="0"/>
        <v>30.041666666664241</v>
      </c>
    </row>
    <row r="61" spans="1:21" ht="11.75" customHeight="1" x14ac:dyDescent="0.45">
      <c r="A61">
        <v>59</v>
      </c>
      <c r="B61" s="3" t="s">
        <v>61</v>
      </c>
      <c r="C61" s="3" t="s">
        <v>4170</v>
      </c>
      <c r="D61">
        <v>20000</v>
      </c>
      <c r="E61">
        <v>20025.14</v>
      </c>
      <c r="F61" t="s">
        <v>8219</v>
      </c>
      <c r="G61" t="s">
        <v>8224</v>
      </c>
      <c r="H61" t="s">
        <v>8246</v>
      </c>
      <c r="I61">
        <v>1442264400</v>
      </c>
      <c r="J61">
        <v>1439530776</v>
      </c>
      <c r="K61" t="b">
        <v>0</v>
      </c>
      <c r="L61">
        <v>33</v>
      </c>
      <c r="M61" t="b">
        <v>1</v>
      </c>
      <c r="N61" t="s">
        <v>8265</v>
      </c>
      <c r="O61" s="5">
        <f>E61/D61*100%</f>
        <v>1.0012570000000001</v>
      </c>
      <c r="P61" s="9" t="str">
        <f>IFERROR(ROUND(E61/L61,0),0)&amp;" "&amp;H61</f>
        <v>607 USD</v>
      </c>
      <c r="Q61" t="s">
        <v>8310</v>
      </c>
      <c r="R61" t="s">
        <v>8311</v>
      </c>
      <c r="S61" s="12">
        <f>(((I61/60)/60)/24)+DATE(1970,1,1)+(-8/24)</f>
        <v>42261.541666666664</v>
      </c>
      <c r="T61" s="12">
        <f>(((J61/60)/60)/24)+DATE(1970,1,1)+(-8/24)</f>
        <v>42229.902500000004</v>
      </c>
      <c r="U61" s="8">
        <f t="shared" si="0"/>
        <v>31.639166666660458</v>
      </c>
    </row>
    <row r="62" spans="1:21" ht="11.75" customHeight="1" x14ac:dyDescent="0.45">
      <c r="A62">
        <v>60</v>
      </c>
      <c r="B62" s="3" t="s">
        <v>62</v>
      </c>
      <c r="C62" s="3" t="s">
        <v>4171</v>
      </c>
      <c r="D62">
        <v>4500</v>
      </c>
      <c r="E62">
        <v>4648.33</v>
      </c>
      <c r="F62" t="s">
        <v>8219</v>
      </c>
      <c r="G62" t="s">
        <v>8225</v>
      </c>
      <c r="H62" t="s">
        <v>8247</v>
      </c>
      <c r="I62">
        <v>1395532800</v>
      </c>
      <c r="J62">
        <v>1393882717</v>
      </c>
      <c r="K62" t="b">
        <v>0</v>
      </c>
      <c r="L62">
        <v>108</v>
      </c>
      <c r="M62" t="b">
        <v>1</v>
      </c>
      <c r="N62" t="s">
        <v>8266</v>
      </c>
      <c r="O62" s="5">
        <f>E62/D62*100%</f>
        <v>1.0329622222222221</v>
      </c>
      <c r="P62" s="9" t="str">
        <f>IFERROR(ROUND(E62/L62,0),0)&amp;" "&amp;H62</f>
        <v>43 GBP</v>
      </c>
      <c r="Q62" t="s">
        <v>8310</v>
      </c>
      <c r="R62" t="s">
        <v>8312</v>
      </c>
      <c r="S62" s="12">
        <f>(((I62/60)/60)/24)+DATE(1970,1,1)+(-8/24)</f>
        <v>41720.666666666664</v>
      </c>
      <c r="T62" s="12">
        <f>(((J62/60)/60)/24)+DATE(1970,1,1)+(-8/24)</f>
        <v>41701.568483796291</v>
      </c>
      <c r="U62" s="8">
        <f t="shared" si="0"/>
        <v>19.098182870373421</v>
      </c>
    </row>
    <row r="63" spans="1:21" ht="11.75" customHeight="1" x14ac:dyDescent="0.45">
      <c r="A63">
        <v>61</v>
      </c>
      <c r="B63" s="3" t="s">
        <v>63</v>
      </c>
      <c r="C63" s="3" t="s">
        <v>4172</v>
      </c>
      <c r="D63">
        <v>5000</v>
      </c>
      <c r="E63">
        <v>7415</v>
      </c>
      <c r="F63" t="s">
        <v>8219</v>
      </c>
      <c r="G63" t="s">
        <v>8224</v>
      </c>
      <c r="H63" t="s">
        <v>8246</v>
      </c>
      <c r="I63">
        <v>1370547157</v>
      </c>
      <c r="J63">
        <v>1368646357</v>
      </c>
      <c r="K63" t="b">
        <v>0</v>
      </c>
      <c r="L63">
        <v>23</v>
      </c>
      <c r="M63" t="b">
        <v>1</v>
      </c>
      <c r="N63" t="s">
        <v>8266</v>
      </c>
      <c r="O63" s="5">
        <f>E63/D63*100%</f>
        <v>1.4830000000000001</v>
      </c>
      <c r="P63" s="9" t="str">
        <f>IFERROR(ROUND(E63/L63,0),0)&amp;" "&amp;H63</f>
        <v>322 USD</v>
      </c>
      <c r="Q63" t="s">
        <v>8310</v>
      </c>
      <c r="R63" t="s">
        <v>8312</v>
      </c>
      <c r="S63" s="12">
        <f>(((I63/60)/60)/24)+DATE(1970,1,1)+(-8/24)</f>
        <v>41431.480983796297</v>
      </c>
      <c r="T63" s="12">
        <f>(((J63/60)/60)/24)+DATE(1970,1,1)+(-8/24)</f>
        <v>41409.480983796297</v>
      </c>
      <c r="U63" s="8">
        <f t="shared" si="0"/>
        <v>22</v>
      </c>
    </row>
    <row r="64" spans="1:21" ht="11.75" customHeight="1" x14ac:dyDescent="0.45">
      <c r="A64">
        <v>62</v>
      </c>
      <c r="B64" s="3" t="s">
        <v>64</v>
      </c>
      <c r="C64" s="3" t="s">
        <v>4173</v>
      </c>
      <c r="D64">
        <v>3000</v>
      </c>
      <c r="E64">
        <v>4642</v>
      </c>
      <c r="F64" t="s">
        <v>8219</v>
      </c>
      <c r="G64" t="s">
        <v>8224</v>
      </c>
      <c r="H64" t="s">
        <v>8246</v>
      </c>
      <c r="I64">
        <v>1362337878</v>
      </c>
      <c r="J64">
        <v>1360177878</v>
      </c>
      <c r="K64" t="b">
        <v>0</v>
      </c>
      <c r="L64">
        <v>48</v>
      </c>
      <c r="M64" t="b">
        <v>1</v>
      </c>
      <c r="N64" t="s">
        <v>8266</v>
      </c>
      <c r="O64" s="5">
        <f>E64/D64*100%</f>
        <v>1.5473333333333332</v>
      </c>
      <c r="P64" s="9" t="str">
        <f>IFERROR(ROUND(E64/L64,0),0)&amp;" "&amp;H64</f>
        <v>97 USD</v>
      </c>
      <c r="Q64" t="s">
        <v>8310</v>
      </c>
      <c r="R64" t="s">
        <v>8312</v>
      </c>
      <c r="S64" s="12">
        <f>(((I64/60)/60)/24)+DATE(1970,1,1)+(-8/24)</f>
        <v>41336.466180555552</v>
      </c>
      <c r="T64" s="12">
        <f>(((J64/60)/60)/24)+DATE(1970,1,1)+(-8/24)</f>
        <v>41311.466180555552</v>
      </c>
      <c r="U64" s="8">
        <f t="shared" si="0"/>
        <v>25</v>
      </c>
    </row>
    <row r="65" spans="1:21" ht="11.75" customHeight="1" x14ac:dyDescent="0.45">
      <c r="A65">
        <v>63</v>
      </c>
      <c r="B65" s="3" t="s">
        <v>65</v>
      </c>
      <c r="C65" s="3" t="s">
        <v>4174</v>
      </c>
      <c r="D65">
        <v>2000</v>
      </c>
      <c r="E65">
        <v>2270.37</v>
      </c>
      <c r="F65" t="s">
        <v>8219</v>
      </c>
      <c r="G65" t="s">
        <v>8224</v>
      </c>
      <c r="H65" t="s">
        <v>8246</v>
      </c>
      <c r="I65">
        <v>1388206740</v>
      </c>
      <c r="J65">
        <v>1386194013</v>
      </c>
      <c r="K65" t="b">
        <v>0</v>
      </c>
      <c r="L65">
        <v>64</v>
      </c>
      <c r="M65" t="b">
        <v>1</v>
      </c>
      <c r="N65" t="s">
        <v>8266</v>
      </c>
      <c r="O65" s="5">
        <f>E65/D65*100%</f>
        <v>1.1351849999999999</v>
      </c>
      <c r="P65" s="9" t="str">
        <f>IFERROR(ROUND(E65/L65,0),0)&amp;" "&amp;H65</f>
        <v>35 USD</v>
      </c>
      <c r="Q65" t="s">
        <v>8310</v>
      </c>
      <c r="R65" t="s">
        <v>8312</v>
      </c>
      <c r="S65" s="12">
        <f>(((I65/60)/60)/24)+DATE(1970,1,1)+(-8/24)</f>
        <v>41635.874305555553</v>
      </c>
      <c r="T65" s="12">
        <f>(((J65/60)/60)/24)+DATE(1970,1,1)+(-8/24)</f>
        <v>41612.578854166662</v>
      </c>
      <c r="U65" s="8">
        <f t="shared" si="0"/>
        <v>23.295451388890797</v>
      </c>
    </row>
    <row r="66" spans="1:21" ht="11.75" customHeight="1" x14ac:dyDescent="0.45">
      <c r="A66">
        <v>64</v>
      </c>
      <c r="B66" s="3" t="s">
        <v>66</v>
      </c>
      <c r="C66" s="3" t="s">
        <v>4175</v>
      </c>
      <c r="D66">
        <v>1200</v>
      </c>
      <c r="E66">
        <v>2080</v>
      </c>
      <c r="F66" t="s">
        <v>8219</v>
      </c>
      <c r="G66" t="s">
        <v>8224</v>
      </c>
      <c r="H66" t="s">
        <v>8246</v>
      </c>
      <c r="I66">
        <v>1373243181</v>
      </c>
      <c r="J66">
        <v>1370651181</v>
      </c>
      <c r="K66" t="b">
        <v>0</v>
      </c>
      <c r="L66">
        <v>24</v>
      </c>
      <c r="M66" t="b">
        <v>1</v>
      </c>
      <c r="N66" t="s">
        <v>8266</v>
      </c>
      <c r="O66" s="5">
        <f>E66/D66*100%</f>
        <v>1.7333333333333334</v>
      </c>
      <c r="P66" s="9" t="str">
        <f>IFERROR(ROUND(E66/L66,0),0)&amp;" "&amp;H66</f>
        <v>87 USD</v>
      </c>
      <c r="Q66" t="s">
        <v>8310</v>
      </c>
      <c r="R66" t="s">
        <v>8312</v>
      </c>
      <c r="S66" s="12">
        <f>(((I66/60)/60)/24)+DATE(1970,1,1)+(-8/24)</f>
        <v>41462.684965277775</v>
      </c>
      <c r="T66" s="12">
        <f>(((J66/60)/60)/24)+DATE(1970,1,1)+(-8/24)</f>
        <v>41432.684965277775</v>
      </c>
      <c r="U66" s="8">
        <f t="shared" si="0"/>
        <v>30</v>
      </c>
    </row>
    <row r="67" spans="1:21" ht="11.75" customHeight="1" x14ac:dyDescent="0.45">
      <c r="A67">
        <v>65</v>
      </c>
      <c r="B67" s="3" t="s">
        <v>67</v>
      </c>
      <c r="C67" s="3" t="s">
        <v>4176</v>
      </c>
      <c r="D67">
        <v>7000</v>
      </c>
      <c r="E67">
        <v>7527</v>
      </c>
      <c r="F67" t="s">
        <v>8219</v>
      </c>
      <c r="G67" t="s">
        <v>8229</v>
      </c>
      <c r="H67" t="s">
        <v>8251</v>
      </c>
      <c r="I67">
        <v>1407736740</v>
      </c>
      <c r="J67">
        <v>1405453354</v>
      </c>
      <c r="K67" t="b">
        <v>0</v>
      </c>
      <c r="L67">
        <v>57</v>
      </c>
      <c r="M67" t="b">
        <v>1</v>
      </c>
      <c r="N67" t="s">
        <v>8266</v>
      </c>
      <c r="O67" s="5">
        <f>E67/D67*100%</f>
        <v>1.0752857142857142</v>
      </c>
      <c r="P67" s="9" t="str">
        <f>IFERROR(ROUND(E67/L67,0),0)&amp;" "&amp;H67</f>
        <v>132 CAD</v>
      </c>
      <c r="Q67" t="s">
        <v>8310</v>
      </c>
      <c r="R67" t="s">
        <v>8312</v>
      </c>
      <c r="S67" s="12">
        <f>(((I67/60)/60)/24)+DATE(1970,1,1)+(-8/24)</f>
        <v>41861.915972222218</v>
      </c>
      <c r="T67" s="12">
        <f>(((J67/60)/60)/24)+DATE(1970,1,1)+(-8/24)</f>
        <v>41835.487893518519</v>
      </c>
      <c r="U67" s="8">
        <f t="shared" ref="U67:U130" si="1">S67-T67</f>
        <v>26.428078703698702</v>
      </c>
    </row>
    <row r="68" spans="1:21" ht="11.75" customHeight="1" x14ac:dyDescent="0.45">
      <c r="A68">
        <v>66</v>
      </c>
      <c r="B68" s="3" t="s">
        <v>68</v>
      </c>
      <c r="C68" s="3" t="s">
        <v>4177</v>
      </c>
      <c r="D68">
        <v>2000</v>
      </c>
      <c r="E68">
        <v>2372</v>
      </c>
      <c r="F68" t="s">
        <v>8219</v>
      </c>
      <c r="G68" t="s">
        <v>8224</v>
      </c>
      <c r="H68" t="s">
        <v>8246</v>
      </c>
      <c r="I68">
        <v>1468873420</v>
      </c>
      <c r="J68">
        <v>1466281420</v>
      </c>
      <c r="K68" t="b">
        <v>0</v>
      </c>
      <c r="L68">
        <v>26</v>
      </c>
      <c r="M68" t="b">
        <v>1</v>
      </c>
      <c r="N68" t="s">
        <v>8266</v>
      </c>
      <c r="O68" s="5">
        <f>E68/D68*100%</f>
        <v>1.1859999999999999</v>
      </c>
      <c r="P68" s="9" t="str">
        <f>IFERROR(ROUND(E68/L68,0),0)&amp;" "&amp;H68</f>
        <v>91 USD</v>
      </c>
      <c r="Q68" t="s">
        <v>8310</v>
      </c>
      <c r="R68" t="s">
        <v>8312</v>
      </c>
      <c r="S68" s="12">
        <f>(((I68/60)/60)/24)+DATE(1970,1,1)+(-8/24)</f>
        <v>42569.516435185178</v>
      </c>
      <c r="T68" s="12">
        <f>(((J68/60)/60)/24)+DATE(1970,1,1)+(-8/24)</f>
        <v>42539.516435185178</v>
      </c>
      <c r="U68" s="8">
        <f t="shared" si="1"/>
        <v>30</v>
      </c>
    </row>
    <row r="69" spans="1:21" ht="11.75" customHeight="1" x14ac:dyDescent="0.45">
      <c r="A69">
        <v>67</v>
      </c>
      <c r="B69" s="3" t="s">
        <v>69</v>
      </c>
      <c r="C69" s="3" t="s">
        <v>4178</v>
      </c>
      <c r="D69">
        <v>2000</v>
      </c>
      <c r="E69">
        <v>2325</v>
      </c>
      <c r="F69" t="s">
        <v>8219</v>
      </c>
      <c r="G69" t="s">
        <v>8224</v>
      </c>
      <c r="H69" t="s">
        <v>8246</v>
      </c>
      <c r="I69">
        <v>1342360804</v>
      </c>
      <c r="J69">
        <v>1339768804</v>
      </c>
      <c r="K69" t="b">
        <v>0</v>
      </c>
      <c r="L69">
        <v>20</v>
      </c>
      <c r="M69" t="b">
        <v>1</v>
      </c>
      <c r="N69" t="s">
        <v>8266</v>
      </c>
      <c r="O69" s="5">
        <f>E69/D69*100%</f>
        <v>1.1625000000000001</v>
      </c>
      <c r="P69" s="9" t="str">
        <f>IFERROR(ROUND(E69/L69,0),0)&amp;" "&amp;H69</f>
        <v>116 USD</v>
      </c>
      <c r="Q69" t="s">
        <v>8310</v>
      </c>
      <c r="R69" t="s">
        <v>8312</v>
      </c>
      <c r="S69" s="12">
        <f>(((I69/60)/60)/24)+DATE(1970,1,1)+(-8/24)</f>
        <v>41105.250046296293</v>
      </c>
      <c r="T69" s="12">
        <f>(((J69/60)/60)/24)+DATE(1970,1,1)+(-8/24)</f>
        <v>41075.250046296293</v>
      </c>
      <c r="U69" s="8">
        <f t="shared" si="1"/>
        <v>30</v>
      </c>
    </row>
    <row r="70" spans="1:21" ht="11.75" customHeight="1" x14ac:dyDescent="0.45">
      <c r="A70">
        <v>68</v>
      </c>
      <c r="B70" s="3" t="s">
        <v>70</v>
      </c>
      <c r="C70" s="3" t="s">
        <v>4179</v>
      </c>
      <c r="D70">
        <v>600</v>
      </c>
      <c r="E70">
        <v>763</v>
      </c>
      <c r="F70" t="s">
        <v>8219</v>
      </c>
      <c r="G70" t="s">
        <v>8225</v>
      </c>
      <c r="H70" t="s">
        <v>8247</v>
      </c>
      <c r="I70">
        <v>1393162791</v>
      </c>
      <c r="J70">
        <v>1390570791</v>
      </c>
      <c r="K70" t="b">
        <v>0</v>
      </c>
      <c r="L70">
        <v>36</v>
      </c>
      <c r="M70" t="b">
        <v>1</v>
      </c>
      <c r="N70" t="s">
        <v>8266</v>
      </c>
      <c r="O70" s="5">
        <f>E70/D70*100%</f>
        <v>1.2716666666666667</v>
      </c>
      <c r="P70" s="9" t="str">
        <f>IFERROR(ROUND(E70/L70,0),0)&amp;" "&amp;H70</f>
        <v>21 GBP</v>
      </c>
      <c r="Q70" t="s">
        <v>8310</v>
      </c>
      <c r="R70" t="s">
        <v>8312</v>
      </c>
      <c r="S70" s="12">
        <f>(((I70/60)/60)/24)+DATE(1970,1,1)+(-8/24)</f>
        <v>41693.23600694444</v>
      </c>
      <c r="T70" s="12">
        <f>(((J70/60)/60)/24)+DATE(1970,1,1)+(-8/24)</f>
        <v>41663.23600694444</v>
      </c>
      <c r="U70" s="8">
        <f t="shared" si="1"/>
        <v>30</v>
      </c>
    </row>
    <row r="71" spans="1:21" ht="11.75" customHeight="1" x14ac:dyDescent="0.45">
      <c r="A71">
        <v>69</v>
      </c>
      <c r="B71" s="3" t="s">
        <v>71</v>
      </c>
      <c r="C71" s="3" t="s">
        <v>4180</v>
      </c>
      <c r="D71">
        <v>10000</v>
      </c>
      <c r="E71">
        <v>11094.23</v>
      </c>
      <c r="F71" t="s">
        <v>8219</v>
      </c>
      <c r="G71" t="s">
        <v>8224</v>
      </c>
      <c r="H71" t="s">
        <v>8246</v>
      </c>
      <c r="I71">
        <v>1317538740</v>
      </c>
      <c r="J71">
        <v>1314765025</v>
      </c>
      <c r="K71" t="b">
        <v>0</v>
      </c>
      <c r="L71">
        <v>178</v>
      </c>
      <c r="M71" t="b">
        <v>1</v>
      </c>
      <c r="N71" t="s">
        <v>8266</v>
      </c>
      <c r="O71" s="5">
        <f>E71/D71*100%</f>
        <v>1.109423</v>
      </c>
      <c r="P71" s="9" t="str">
        <f>IFERROR(ROUND(E71/L71,0),0)&amp;" "&amp;H71</f>
        <v>62 USD</v>
      </c>
      <c r="Q71" t="s">
        <v>8310</v>
      </c>
      <c r="R71" t="s">
        <v>8312</v>
      </c>
      <c r="S71" s="12">
        <f>(((I71/60)/60)/24)+DATE(1970,1,1)+(-8/24)</f>
        <v>40817.957638888889</v>
      </c>
      <c r="T71" s="12">
        <f>(((J71/60)/60)/24)+DATE(1970,1,1)+(-8/24)</f>
        <v>40785.854456018518</v>
      </c>
      <c r="U71" s="8">
        <f t="shared" si="1"/>
        <v>32.103182870370802</v>
      </c>
    </row>
    <row r="72" spans="1:21" ht="11.75" customHeight="1" x14ac:dyDescent="0.45">
      <c r="A72">
        <v>70</v>
      </c>
      <c r="B72" s="3" t="s">
        <v>72</v>
      </c>
      <c r="C72" s="3" t="s">
        <v>4181</v>
      </c>
      <c r="D72">
        <v>500</v>
      </c>
      <c r="E72">
        <v>636</v>
      </c>
      <c r="F72" t="s">
        <v>8219</v>
      </c>
      <c r="G72" t="s">
        <v>8224</v>
      </c>
      <c r="H72" t="s">
        <v>8246</v>
      </c>
      <c r="I72">
        <v>1315171845</v>
      </c>
      <c r="J72">
        <v>1309987845</v>
      </c>
      <c r="K72" t="b">
        <v>0</v>
      </c>
      <c r="L72">
        <v>17</v>
      </c>
      <c r="M72" t="b">
        <v>1</v>
      </c>
      <c r="N72" t="s">
        <v>8266</v>
      </c>
      <c r="O72" s="5">
        <f>E72/D72*100%</f>
        <v>1.272</v>
      </c>
      <c r="P72" s="9" t="str">
        <f>IFERROR(ROUND(E72/L72,0),0)&amp;" "&amp;H72</f>
        <v>37 USD</v>
      </c>
      <c r="Q72" t="s">
        <v>8310</v>
      </c>
      <c r="R72" t="s">
        <v>8312</v>
      </c>
      <c r="S72" s="12">
        <f>(((I72/60)/60)/24)+DATE(1970,1,1)+(-8/24)</f>
        <v>40790.563020833331</v>
      </c>
      <c r="T72" s="12">
        <f>(((J72/60)/60)/24)+DATE(1970,1,1)+(-8/24)</f>
        <v>40730.563020833331</v>
      </c>
      <c r="U72" s="8">
        <f t="shared" si="1"/>
        <v>60</v>
      </c>
    </row>
    <row r="73" spans="1:21" ht="11.75" customHeight="1" x14ac:dyDescent="0.45">
      <c r="A73">
        <v>71</v>
      </c>
      <c r="B73" s="3" t="s">
        <v>73</v>
      </c>
      <c r="C73" s="3" t="s">
        <v>4182</v>
      </c>
      <c r="D73">
        <v>1800</v>
      </c>
      <c r="E73">
        <v>2231</v>
      </c>
      <c r="F73" t="s">
        <v>8219</v>
      </c>
      <c r="G73" t="s">
        <v>8224</v>
      </c>
      <c r="H73" t="s">
        <v>8246</v>
      </c>
      <c r="I73">
        <v>1338186657</v>
      </c>
      <c r="J73">
        <v>1333002657</v>
      </c>
      <c r="K73" t="b">
        <v>0</v>
      </c>
      <c r="L73">
        <v>32</v>
      </c>
      <c r="M73" t="b">
        <v>1</v>
      </c>
      <c r="N73" t="s">
        <v>8266</v>
      </c>
      <c r="O73" s="5">
        <f>E73/D73*100%</f>
        <v>1.2394444444444443</v>
      </c>
      <c r="P73" s="9" t="str">
        <f>IFERROR(ROUND(E73/L73,0),0)&amp;" "&amp;H73</f>
        <v>70 USD</v>
      </c>
      <c r="Q73" t="s">
        <v>8310</v>
      </c>
      <c r="R73" t="s">
        <v>8312</v>
      </c>
      <c r="S73" s="12">
        <f>(((I73/60)/60)/24)+DATE(1970,1,1)+(-8/24)</f>
        <v>41056.938159722216</v>
      </c>
      <c r="T73" s="12">
        <f>(((J73/60)/60)/24)+DATE(1970,1,1)+(-8/24)</f>
        <v>40996.938159722216</v>
      </c>
      <c r="U73" s="8">
        <f t="shared" si="1"/>
        <v>60</v>
      </c>
    </row>
    <row r="74" spans="1:21" ht="11.75" customHeight="1" x14ac:dyDescent="0.45">
      <c r="A74">
        <v>72</v>
      </c>
      <c r="B74" s="3" t="s">
        <v>74</v>
      </c>
      <c r="C74" s="3" t="s">
        <v>4183</v>
      </c>
      <c r="D74">
        <v>2200</v>
      </c>
      <c r="E74">
        <v>2385</v>
      </c>
      <c r="F74" t="s">
        <v>8219</v>
      </c>
      <c r="G74" t="s">
        <v>8224</v>
      </c>
      <c r="H74" t="s">
        <v>8246</v>
      </c>
      <c r="I74">
        <v>1352937600</v>
      </c>
      <c r="J74">
        <v>1351210481</v>
      </c>
      <c r="K74" t="b">
        <v>0</v>
      </c>
      <c r="L74">
        <v>41</v>
      </c>
      <c r="M74" t="b">
        <v>1</v>
      </c>
      <c r="N74" t="s">
        <v>8266</v>
      </c>
      <c r="O74" s="5">
        <f>E74/D74*100%</f>
        <v>1.084090909090909</v>
      </c>
      <c r="P74" s="9" t="str">
        <f>IFERROR(ROUND(E74/L74,0),0)&amp;" "&amp;H74</f>
        <v>58 USD</v>
      </c>
      <c r="Q74" t="s">
        <v>8310</v>
      </c>
      <c r="R74" t="s">
        <v>8312</v>
      </c>
      <c r="S74" s="12">
        <f>(((I74/60)/60)/24)+DATE(1970,1,1)+(-8/24)</f>
        <v>41227.666666666664</v>
      </c>
      <c r="T74" s="12">
        <f>(((J74/60)/60)/24)+DATE(1970,1,1)+(-8/24)</f>
        <v>41207.676863425921</v>
      </c>
      <c r="U74" s="8">
        <f t="shared" si="1"/>
        <v>19.98980324074364</v>
      </c>
    </row>
    <row r="75" spans="1:21" ht="11.75" customHeight="1" x14ac:dyDescent="0.45">
      <c r="A75">
        <v>73</v>
      </c>
      <c r="B75" s="3" t="s">
        <v>75</v>
      </c>
      <c r="C75" s="3" t="s">
        <v>4184</v>
      </c>
      <c r="D75">
        <v>900</v>
      </c>
      <c r="E75">
        <v>900</v>
      </c>
      <c r="F75" t="s">
        <v>8219</v>
      </c>
      <c r="G75" t="s">
        <v>8224</v>
      </c>
      <c r="H75" t="s">
        <v>8246</v>
      </c>
      <c r="I75">
        <v>1304395140</v>
      </c>
      <c r="J75">
        <v>1297620584</v>
      </c>
      <c r="K75" t="b">
        <v>0</v>
      </c>
      <c r="L75">
        <v>18</v>
      </c>
      <c r="M75" t="b">
        <v>1</v>
      </c>
      <c r="N75" t="s">
        <v>8266</v>
      </c>
      <c r="O75" s="5">
        <f>E75/D75*100%</f>
        <v>1</v>
      </c>
      <c r="P75" s="9" t="str">
        <f>IFERROR(ROUND(E75/L75,0),0)&amp;" "&amp;H75</f>
        <v>50 USD</v>
      </c>
      <c r="Q75" t="s">
        <v>8310</v>
      </c>
      <c r="R75" t="s">
        <v>8312</v>
      </c>
      <c r="S75" s="12">
        <f>(((I75/60)/60)/24)+DATE(1970,1,1)+(-8/24)</f>
        <v>40665.832638888889</v>
      </c>
      <c r="T75" s="12">
        <f>(((J75/60)/60)/24)+DATE(1970,1,1)+(-8/24)</f>
        <v>40587.423425925925</v>
      </c>
      <c r="U75" s="8">
        <f t="shared" si="1"/>
        <v>78.409212962964375</v>
      </c>
    </row>
    <row r="76" spans="1:21" ht="11.75" customHeight="1" x14ac:dyDescent="0.45">
      <c r="A76">
        <v>74</v>
      </c>
      <c r="B76" s="3" t="s">
        <v>76</v>
      </c>
      <c r="C76" s="3" t="s">
        <v>4185</v>
      </c>
      <c r="D76">
        <v>500</v>
      </c>
      <c r="E76">
        <v>564.66</v>
      </c>
      <c r="F76" t="s">
        <v>8219</v>
      </c>
      <c r="G76" t="s">
        <v>8230</v>
      </c>
      <c r="H76" t="s">
        <v>8249</v>
      </c>
      <c r="I76">
        <v>1453376495</v>
      </c>
      <c r="J76">
        <v>1450784495</v>
      </c>
      <c r="K76" t="b">
        <v>0</v>
      </c>
      <c r="L76">
        <v>29</v>
      </c>
      <c r="M76" t="b">
        <v>1</v>
      </c>
      <c r="N76" t="s">
        <v>8266</v>
      </c>
      <c r="O76" s="5">
        <f>E76/D76*100%</f>
        <v>1.1293199999999999</v>
      </c>
      <c r="P76" s="9" t="str">
        <f>IFERROR(ROUND(E76/L76,0),0)&amp;" "&amp;H76</f>
        <v>19 EUR</v>
      </c>
      <c r="Q76" t="s">
        <v>8310</v>
      </c>
      <c r="R76" t="s">
        <v>8312</v>
      </c>
      <c r="S76" s="12">
        <f>(((I76/60)/60)/24)+DATE(1970,1,1)+(-8/24)</f>
        <v>42390.153877314813</v>
      </c>
      <c r="T76" s="12">
        <f>(((J76/60)/60)/24)+DATE(1970,1,1)+(-8/24)</f>
        <v>42360.153877314813</v>
      </c>
      <c r="U76" s="8">
        <f t="shared" si="1"/>
        <v>30</v>
      </c>
    </row>
    <row r="77" spans="1:21" ht="11.75" customHeight="1" x14ac:dyDescent="0.45">
      <c r="A77">
        <v>75</v>
      </c>
      <c r="B77" s="3" t="s">
        <v>77</v>
      </c>
      <c r="C77" s="3" t="s">
        <v>4186</v>
      </c>
      <c r="D77">
        <v>3500</v>
      </c>
      <c r="E77">
        <v>4040</v>
      </c>
      <c r="F77" t="s">
        <v>8219</v>
      </c>
      <c r="G77" t="s">
        <v>8224</v>
      </c>
      <c r="H77" t="s">
        <v>8246</v>
      </c>
      <c r="I77">
        <v>1366693272</v>
      </c>
      <c r="J77">
        <v>1364101272</v>
      </c>
      <c r="K77" t="b">
        <v>0</v>
      </c>
      <c r="L77">
        <v>47</v>
      </c>
      <c r="M77" t="b">
        <v>1</v>
      </c>
      <c r="N77" t="s">
        <v>8266</v>
      </c>
      <c r="O77" s="5">
        <f>E77/D77*100%</f>
        <v>1.1542857142857144</v>
      </c>
      <c r="P77" s="9" t="str">
        <f>IFERROR(ROUND(E77/L77,0),0)&amp;" "&amp;H77</f>
        <v>86 USD</v>
      </c>
      <c r="Q77" t="s">
        <v>8310</v>
      </c>
      <c r="R77" t="s">
        <v>8312</v>
      </c>
      <c r="S77" s="12">
        <f>(((I77/60)/60)/24)+DATE(1970,1,1)+(-8/24)</f>
        <v>41386.875833333332</v>
      </c>
      <c r="T77" s="12">
        <f>(((J77/60)/60)/24)+DATE(1970,1,1)+(-8/24)</f>
        <v>41356.875833333332</v>
      </c>
      <c r="U77" s="8">
        <f t="shared" si="1"/>
        <v>30</v>
      </c>
    </row>
    <row r="78" spans="1:21" ht="11.75" customHeight="1" x14ac:dyDescent="0.45">
      <c r="A78">
        <v>76</v>
      </c>
      <c r="B78" s="3" t="s">
        <v>78</v>
      </c>
      <c r="C78" s="3" t="s">
        <v>4187</v>
      </c>
      <c r="D78">
        <v>300</v>
      </c>
      <c r="E78">
        <v>460</v>
      </c>
      <c r="F78" t="s">
        <v>8219</v>
      </c>
      <c r="G78" t="s">
        <v>8224</v>
      </c>
      <c r="H78" t="s">
        <v>8246</v>
      </c>
      <c r="I78">
        <v>1325007358</v>
      </c>
      <c r="J78">
        <v>1319819758</v>
      </c>
      <c r="K78" t="b">
        <v>0</v>
      </c>
      <c r="L78">
        <v>15</v>
      </c>
      <c r="M78" t="b">
        <v>1</v>
      </c>
      <c r="N78" t="s">
        <v>8266</v>
      </c>
      <c r="O78" s="5">
        <f>E78/D78*100%</f>
        <v>1.5333333333333334</v>
      </c>
      <c r="P78" s="9" t="str">
        <f>IFERROR(ROUND(E78/L78,0),0)&amp;" "&amp;H78</f>
        <v>31 USD</v>
      </c>
      <c r="Q78" t="s">
        <v>8310</v>
      </c>
      <c r="R78" t="s">
        <v>8312</v>
      </c>
      <c r="S78" s="12">
        <f>(((I78/60)/60)/24)+DATE(1970,1,1)+(-8/24)</f>
        <v>40904.399976851848</v>
      </c>
      <c r="T78" s="12">
        <f>(((J78/60)/60)/24)+DATE(1970,1,1)+(-8/24)</f>
        <v>40844.358310185184</v>
      </c>
      <c r="U78" s="8">
        <f t="shared" si="1"/>
        <v>60.041666666664241</v>
      </c>
    </row>
    <row r="79" spans="1:21" ht="11.75" customHeight="1" x14ac:dyDescent="0.45">
      <c r="A79">
        <v>77</v>
      </c>
      <c r="B79" s="3" t="s">
        <v>79</v>
      </c>
      <c r="C79" s="3" t="s">
        <v>4188</v>
      </c>
      <c r="D79">
        <v>400</v>
      </c>
      <c r="E79">
        <v>1570</v>
      </c>
      <c r="F79" t="s">
        <v>8219</v>
      </c>
      <c r="G79" t="s">
        <v>8224</v>
      </c>
      <c r="H79" t="s">
        <v>8246</v>
      </c>
      <c r="I79">
        <v>1337569140</v>
      </c>
      <c r="J79">
        <v>1332991717</v>
      </c>
      <c r="K79" t="b">
        <v>0</v>
      </c>
      <c r="L79">
        <v>26</v>
      </c>
      <c r="M79" t="b">
        <v>1</v>
      </c>
      <c r="N79" t="s">
        <v>8266</v>
      </c>
      <c r="O79" s="5">
        <f>E79/D79*100%</f>
        <v>3.9249999999999998</v>
      </c>
      <c r="P79" s="9" t="str">
        <f>IFERROR(ROUND(E79/L79,0),0)&amp;" "&amp;H79</f>
        <v>60 USD</v>
      </c>
      <c r="Q79" t="s">
        <v>8310</v>
      </c>
      <c r="R79" t="s">
        <v>8312</v>
      </c>
      <c r="S79" s="12">
        <f>(((I79/60)/60)/24)+DATE(1970,1,1)+(-8/24)</f>
        <v>41049.790972222218</v>
      </c>
      <c r="T79" s="12">
        <f>(((J79/60)/60)/24)+DATE(1970,1,1)+(-8/24)</f>
        <v>40996.811539351853</v>
      </c>
      <c r="U79" s="8">
        <f t="shared" si="1"/>
        <v>52.97943287036469</v>
      </c>
    </row>
    <row r="80" spans="1:21" ht="11.75" customHeight="1" x14ac:dyDescent="0.45">
      <c r="A80">
        <v>78</v>
      </c>
      <c r="B80" s="3" t="s">
        <v>80</v>
      </c>
      <c r="C80" s="3" t="s">
        <v>4189</v>
      </c>
      <c r="D80">
        <v>50</v>
      </c>
      <c r="E80">
        <v>1351</v>
      </c>
      <c r="F80" t="s">
        <v>8219</v>
      </c>
      <c r="G80" t="s">
        <v>8230</v>
      </c>
      <c r="H80" t="s">
        <v>8249</v>
      </c>
      <c r="I80">
        <v>1472751121</v>
      </c>
      <c r="J80">
        <v>1471887121</v>
      </c>
      <c r="K80" t="b">
        <v>0</v>
      </c>
      <c r="L80">
        <v>35</v>
      </c>
      <c r="M80" t="b">
        <v>1</v>
      </c>
      <c r="N80" t="s">
        <v>8266</v>
      </c>
      <c r="O80" s="5">
        <f>E80/D80*100%</f>
        <v>27.02</v>
      </c>
      <c r="P80" s="9" t="str">
        <f>IFERROR(ROUND(E80/L80,0),0)&amp;" "&amp;H80</f>
        <v>39 EUR</v>
      </c>
      <c r="Q80" t="s">
        <v>8310</v>
      </c>
      <c r="R80" t="s">
        <v>8312</v>
      </c>
      <c r="S80" s="12">
        <f>(((I80/60)/60)/24)+DATE(1970,1,1)+(-8/24)</f>
        <v>42614.397233796299</v>
      </c>
      <c r="T80" s="12">
        <f>(((J80/60)/60)/24)+DATE(1970,1,1)+(-8/24)</f>
        <v>42604.397233796299</v>
      </c>
      <c r="U80" s="8">
        <f t="shared" si="1"/>
        <v>10</v>
      </c>
    </row>
    <row r="81" spans="1:21" ht="11.75" customHeight="1" x14ac:dyDescent="0.45">
      <c r="A81">
        <v>79</v>
      </c>
      <c r="B81" s="3" t="s">
        <v>81</v>
      </c>
      <c r="C81" s="3" t="s">
        <v>4190</v>
      </c>
      <c r="D81">
        <v>1300</v>
      </c>
      <c r="E81">
        <v>1651</v>
      </c>
      <c r="F81" t="s">
        <v>8219</v>
      </c>
      <c r="G81" t="s">
        <v>8225</v>
      </c>
      <c r="H81" t="s">
        <v>8247</v>
      </c>
      <c r="I81">
        <v>1398451093</v>
      </c>
      <c r="J81">
        <v>1395859093</v>
      </c>
      <c r="K81" t="b">
        <v>0</v>
      </c>
      <c r="L81">
        <v>41</v>
      </c>
      <c r="M81" t="b">
        <v>1</v>
      </c>
      <c r="N81" t="s">
        <v>8266</v>
      </c>
      <c r="O81" s="5">
        <f>E81/D81*100%</f>
        <v>1.27</v>
      </c>
      <c r="P81" s="9" t="str">
        <f>IFERROR(ROUND(E81/L81,0),0)&amp;" "&amp;H81</f>
        <v>40 GBP</v>
      </c>
      <c r="Q81" t="s">
        <v>8310</v>
      </c>
      <c r="R81" t="s">
        <v>8312</v>
      </c>
      <c r="S81" s="12">
        <f>(((I81/60)/60)/24)+DATE(1970,1,1)+(-8/24)</f>
        <v>41754.443206018514</v>
      </c>
      <c r="T81" s="12">
        <f>(((J81/60)/60)/24)+DATE(1970,1,1)+(-8/24)</f>
        <v>41724.443206018514</v>
      </c>
      <c r="U81" s="8">
        <f t="shared" si="1"/>
        <v>30</v>
      </c>
    </row>
    <row r="82" spans="1:21" ht="11.75" customHeight="1" x14ac:dyDescent="0.45">
      <c r="A82">
        <v>80</v>
      </c>
      <c r="B82" s="3" t="s">
        <v>82</v>
      </c>
      <c r="C82" s="3" t="s">
        <v>4191</v>
      </c>
      <c r="D82">
        <v>12000</v>
      </c>
      <c r="E82">
        <v>12870</v>
      </c>
      <c r="F82" t="s">
        <v>8219</v>
      </c>
      <c r="G82" t="s">
        <v>8224</v>
      </c>
      <c r="H82" t="s">
        <v>8246</v>
      </c>
      <c r="I82">
        <v>1386640856</v>
      </c>
      <c r="J82">
        <v>1383616856</v>
      </c>
      <c r="K82" t="b">
        <v>0</v>
      </c>
      <c r="L82">
        <v>47</v>
      </c>
      <c r="M82" t="b">
        <v>1</v>
      </c>
      <c r="N82" t="s">
        <v>8266</v>
      </c>
      <c r="O82" s="5">
        <f>E82/D82*100%</f>
        <v>1.0725</v>
      </c>
      <c r="P82" s="9" t="str">
        <f>IFERROR(ROUND(E82/L82,0),0)&amp;" "&amp;H82</f>
        <v>274 USD</v>
      </c>
      <c r="Q82" t="s">
        <v>8310</v>
      </c>
      <c r="R82" t="s">
        <v>8312</v>
      </c>
      <c r="S82" s="12">
        <f>(((I82/60)/60)/24)+DATE(1970,1,1)+(-8/24)</f>
        <v>41617.750648148147</v>
      </c>
      <c r="T82" s="12">
        <f>(((J82/60)/60)/24)+DATE(1970,1,1)+(-8/24)</f>
        <v>41582.750648148147</v>
      </c>
      <c r="U82" s="8">
        <f t="shared" si="1"/>
        <v>35</v>
      </c>
    </row>
    <row r="83" spans="1:21" ht="11.75" customHeight="1" x14ac:dyDescent="0.45">
      <c r="A83">
        <v>81</v>
      </c>
      <c r="B83" s="3" t="s">
        <v>83</v>
      </c>
      <c r="C83" s="3" t="s">
        <v>4192</v>
      </c>
      <c r="D83">
        <v>750</v>
      </c>
      <c r="E83">
        <v>1485</v>
      </c>
      <c r="F83" t="s">
        <v>8219</v>
      </c>
      <c r="G83" t="s">
        <v>8224</v>
      </c>
      <c r="H83" t="s">
        <v>8246</v>
      </c>
      <c r="I83">
        <v>1342234920</v>
      </c>
      <c r="J83">
        <v>1341892127</v>
      </c>
      <c r="K83" t="b">
        <v>0</v>
      </c>
      <c r="L83">
        <v>28</v>
      </c>
      <c r="M83" t="b">
        <v>1</v>
      </c>
      <c r="N83" t="s">
        <v>8266</v>
      </c>
      <c r="O83" s="5">
        <f>E83/D83*100%</f>
        <v>1.98</v>
      </c>
      <c r="P83" s="9" t="str">
        <f>IFERROR(ROUND(E83/L83,0),0)&amp;" "&amp;H83</f>
        <v>53 USD</v>
      </c>
      <c r="Q83" t="s">
        <v>8310</v>
      </c>
      <c r="R83" t="s">
        <v>8312</v>
      </c>
      <c r="S83" s="12">
        <f>(((I83/60)/60)/24)+DATE(1970,1,1)+(-8/24)</f>
        <v>41103.79305555555</v>
      </c>
      <c r="T83" s="12">
        <f>(((J83/60)/60)/24)+DATE(1970,1,1)+(-8/24)</f>
        <v>41099.825543981482</v>
      </c>
      <c r="U83" s="8">
        <f t="shared" si="1"/>
        <v>3.9675115740683395</v>
      </c>
    </row>
    <row r="84" spans="1:21" ht="11.75" customHeight="1" x14ac:dyDescent="0.45">
      <c r="A84">
        <v>82</v>
      </c>
      <c r="B84" s="3" t="s">
        <v>84</v>
      </c>
      <c r="C84" s="3" t="s">
        <v>4193</v>
      </c>
      <c r="D84">
        <v>4000</v>
      </c>
      <c r="E84">
        <v>4000.5</v>
      </c>
      <c r="F84" t="s">
        <v>8219</v>
      </c>
      <c r="G84" t="s">
        <v>8224</v>
      </c>
      <c r="H84" t="s">
        <v>8246</v>
      </c>
      <c r="I84">
        <v>1318189261</v>
      </c>
      <c r="J84">
        <v>1315597261</v>
      </c>
      <c r="K84" t="b">
        <v>0</v>
      </c>
      <c r="L84">
        <v>100</v>
      </c>
      <c r="M84" t="b">
        <v>1</v>
      </c>
      <c r="N84" t="s">
        <v>8266</v>
      </c>
      <c r="O84" s="5">
        <f>E84/D84*100%</f>
        <v>1.0001249999999999</v>
      </c>
      <c r="P84" s="9" t="str">
        <f>IFERROR(ROUND(E84/L84,0),0)&amp;" "&amp;H84</f>
        <v>40 USD</v>
      </c>
      <c r="Q84" t="s">
        <v>8310</v>
      </c>
      <c r="R84" t="s">
        <v>8312</v>
      </c>
      <c r="S84" s="12">
        <f>(((I84/60)/60)/24)+DATE(1970,1,1)+(-8/24)</f>
        <v>40825.486817129626</v>
      </c>
      <c r="T84" s="12">
        <f>(((J84/60)/60)/24)+DATE(1970,1,1)+(-8/24)</f>
        <v>40795.486817129626</v>
      </c>
      <c r="U84" s="8">
        <f t="shared" si="1"/>
        <v>30</v>
      </c>
    </row>
    <row r="85" spans="1:21" ht="11.75" customHeight="1" x14ac:dyDescent="0.45">
      <c r="A85">
        <v>83</v>
      </c>
      <c r="B85" s="3" t="s">
        <v>85</v>
      </c>
      <c r="C85" s="3" t="s">
        <v>4194</v>
      </c>
      <c r="D85">
        <v>200</v>
      </c>
      <c r="E85">
        <v>205</v>
      </c>
      <c r="F85" t="s">
        <v>8219</v>
      </c>
      <c r="G85" t="s">
        <v>8225</v>
      </c>
      <c r="H85" t="s">
        <v>8247</v>
      </c>
      <c r="I85">
        <v>1424604600</v>
      </c>
      <c r="J85">
        <v>1423320389</v>
      </c>
      <c r="K85" t="b">
        <v>0</v>
      </c>
      <c r="L85">
        <v>13</v>
      </c>
      <c r="M85" t="b">
        <v>1</v>
      </c>
      <c r="N85" t="s">
        <v>8266</v>
      </c>
      <c r="O85" s="5">
        <f>E85/D85*100%</f>
        <v>1.0249999999999999</v>
      </c>
      <c r="P85" s="9" t="str">
        <f>IFERROR(ROUND(E85/L85,0),0)&amp;" "&amp;H85</f>
        <v>16 GBP</v>
      </c>
      <c r="Q85" t="s">
        <v>8310</v>
      </c>
      <c r="R85" t="s">
        <v>8312</v>
      </c>
      <c r="S85" s="12">
        <f>(((I85/60)/60)/24)+DATE(1970,1,1)+(-8/24)</f>
        <v>42057.145833333336</v>
      </c>
      <c r="T85" s="12">
        <f>(((J85/60)/60)/24)+DATE(1970,1,1)+(-8/24)</f>
        <v>42042.282280092586</v>
      </c>
      <c r="U85" s="8">
        <f t="shared" si="1"/>
        <v>14.863553240749752</v>
      </c>
    </row>
    <row r="86" spans="1:21" ht="11.75" customHeight="1" x14ac:dyDescent="0.45">
      <c r="A86">
        <v>84</v>
      </c>
      <c r="B86" s="3" t="s">
        <v>86</v>
      </c>
      <c r="C86" s="3" t="s">
        <v>4195</v>
      </c>
      <c r="D86">
        <v>500</v>
      </c>
      <c r="E86">
        <v>500</v>
      </c>
      <c r="F86" t="s">
        <v>8219</v>
      </c>
      <c r="G86" t="s">
        <v>8224</v>
      </c>
      <c r="H86" t="s">
        <v>8246</v>
      </c>
      <c r="I86">
        <v>1305483086</v>
      </c>
      <c r="J86">
        <v>1302891086</v>
      </c>
      <c r="K86" t="b">
        <v>0</v>
      </c>
      <c r="L86">
        <v>7</v>
      </c>
      <c r="M86" t="b">
        <v>1</v>
      </c>
      <c r="N86" t="s">
        <v>8266</v>
      </c>
      <c r="O86" s="5">
        <f>E86/D86*100%</f>
        <v>1</v>
      </c>
      <c r="P86" s="9" t="str">
        <f>IFERROR(ROUND(E86/L86,0),0)&amp;" "&amp;H86</f>
        <v>71 USD</v>
      </c>
      <c r="Q86" t="s">
        <v>8310</v>
      </c>
      <c r="R86" t="s">
        <v>8312</v>
      </c>
      <c r="S86" s="12">
        <f>(((I86/60)/60)/24)+DATE(1970,1,1)+(-8/24)</f>
        <v>40678.42460648148</v>
      </c>
      <c r="T86" s="12">
        <f>(((J86/60)/60)/24)+DATE(1970,1,1)+(-8/24)</f>
        <v>40648.42460648148</v>
      </c>
      <c r="U86" s="8">
        <f t="shared" si="1"/>
        <v>30</v>
      </c>
    </row>
    <row r="87" spans="1:21" ht="11.75" customHeight="1" x14ac:dyDescent="0.45">
      <c r="A87">
        <v>85</v>
      </c>
      <c r="B87" s="3" t="s">
        <v>87</v>
      </c>
      <c r="C87" s="3" t="s">
        <v>4196</v>
      </c>
      <c r="D87">
        <v>1200</v>
      </c>
      <c r="E87">
        <v>1506</v>
      </c>
      <c r="F87" t="s">
        <v>8219</v>
      </c>
      <c r="G87" t="s">
        <v>8224</v>
      </c>
      <c r="H87" t="s">
        <v>8246</v>
      </c>
      <c r="I87">
        <v>1316746837</v>
      </c>
      <c r="J87">
        <v>1314154837</v>
      </c>
      <c r="K87" t="b">
        <v>0</v>
      </c>
      <c r="L87">
        <v>21</v>
      </c>
      <c r="M87" t="b">
        <v>1</v>
      </c>
      <c r="N87" t="s">
        <v>8266</v>
      </c>
      <c r="O87" s="5">
        <f>E87/D87*100%</f>
        <v>1.2549999999999999</v>
      </c>
      <c r="P87" s="9" t="str">
        <f>IFERROR(ROUND(E87/L87,0),0)&amp;" "&amp;H87</f>
        <v>72 USD</v>
      </c>
      <c r="Q87" t="s">
        <v>8310</v>
      </c>
      <c r="R87" t="s">
        <v>8312</v>
      </c>
      <c r="S87" s="12">
        <f>(((I87/60)/60)/24)+DATE(1970,1,1)+(-8/24)</f>
        <v>40808.792094907403</v>
      </c>
      <c r="T87" s="12">
        <f>(((J87/60)/60)/24)+DATE(1970,1,1)+(-8/24)</f>
        <v>40778.792094907403</v>
      </c>
      <c r="U87" s="8">
        <f t="shared" si="1"/>
        <v>30</v>
      </c>
    </row>
    <row r="88" spans="1:21" ht="11.75" customHeight="1" x14ac:dyDescent="0.45">
      <c r="A88">
        <v>86</v>
      </c>
      <c r="B88" s="3" t="s">
        <v>88</v>
      </c>
      <c r="C88" s="3" t="s">
        <v>4197</v>
      </c>
      <c r="D88">
        <v>6000</v>
      </c>
      <c r="E88">
        <v>6388</v>
      </c>
      <c r="F88" t="s">
        <v>8219</v>
      </c>
      <c r="G88" t="s">
        <v>8230</v>
      </c>
      <c r="H88" t="s">
        <v>8249</v>
      </c>
      <c r="I88">
        <v>1451226045</v>
      </c>
      <c r="J88">
        <v>1444828845</v>
      </c>
      <c r="K88" t="b">
        <v>0</v>
      </c>
      <c r="L88">
        <v>17</v>
      </c>
      <c r="M88" t="b">
        <v>1</v>
      </c>
      <c r="N88" t="s">
        <v>8266</v>
      </c>
      <c r="O88" s="5">
        <f>E88/D88*100%</f>
        <v>1.0646666666666667</v>
      </c>
      <c r="P88" s="9" t="str">
        <f>IFERROR(ROUND(E88/L88,0),0)&amp;" "&amp;H88</f>
        <v>376 EUR</v>
      </c>
      <c r="Q88" t="s">
        <v>8310</v>
      </c>
      <c r="R88" t="s">
        <v>8312</v>
      </c>
      <c r="S88" s="12">
        <f>(((I88/60)/60)/24)+DATE(1970,1,1)+(-8/24)</f>
        <v>42365.264409722215</v>
      </c>
      <c r="T88" s="12">
        <f>(((J88/60)/60)/24)+DATE(1970,1,1)+(-8/24)</f>
        <v>42291.222743055558</v>
      </c>
      <c r="U88" s="8">
        <f t="shared" si="1"/>
        <v>74.041666666656965</v>
      </c>
    </row>
    <row r="89" spans="1:21" ht="11.75" customHeight="1" x14ac:dyDescent="0.45">
      <c r="A89">
        <v>87</v>
      </c>
      <c r="B89" s="3" t="s">
        <v>89</v>
      </c>
      <c r="C89" s="3" t="s">
        <v>4198</v>
      </c>
      <c r="D89">
        <v>2500</v>
      </c>
      <c r="E89">
        <v>2615</v>
      </c>
      <c r="F89" t="s">
        <v>8219</v>
      </c>
      <c r="G89" t="s">
        <v>8224</v>
      </c>
      <c r="H89" t="s">
        <v>8246</v>
      </c>
      <c r="I89">
        <v>1275529260</v>
      </c>
      <c r="J89">
        <v>1274705803</v>
      </c>
      <c r="K89" t="b">
        <v>0</v>
      </c>
      <c r="L89">
        <v>25</v>
      </c>
      <c r="M89" t="b">
        <v>1</v>
      </c>
      <c r="N89" t="s">
        <v>8266</v>
      </c>
      <c r="O89" s="5">
        <f>E89/D89*100%</f>
        <v>1.046</v>
      </c>
      <c r="P89" s="9" t="str">
        <f>IFERROR(ROUND(E89/L89,0),0)&amp;" "&amp;H89</f>
        <v>105 USD</v>
      </c>
      <c r="Q89" t="s">
        <v>8310</v>
      </c>
      <c r="R89" t="s">
        <v>8312</v>
      </c>
      <c r="S89" s="12">
        <f>(((I89/60)/60)/24)+DATE(1970,1,1)+(-8/24)</f>
        <v>40331.736805555556</v>
      </c>
      <c r="T89" s="12">
        <f>(((J89/60)/60)/24)+DATE(1970,1,1)+(-8/24)</f>
        <v>40322.206053240734</v>
      </c>
      <c r="U89" s="8">
        <f t="shared" si="1"/>
        <v>9.5307523148221662</v>
      </c>
    </row>
    <row r="90" spans="1:21" ht="11.75" customHeight="1" x14ac:dyDescent="0.45">
      <c r="A90">
        <v>88</v>
      </c>
      <c r="B90" s="3" t="s">
        <v>90</v>
      </c>
      <c r="C90" s="3" t="s">
        <v>4199</v>
      </c>
      <c r="D90">
        <v>3500</v>
      </c>
      <c r="E90">
        <v>3600</v>
      </c>
      <c r="F90" t="s">
        <v>8219</v>
      </c>
      <c r="G90" t="s">
        <v>8224</v>
      </c>
      <c r="H90" t="s">
        <v>8246</v>
      </c>
      <c r="I90">
        <v>1403452131</v>
      </c>
      <c r="J90">
        <v>1401205731</v>
      </c>
      <c r="K90" t="b">
        <v>0</v>
      </c>
      <c r="L90">
        <v>60</v>
      </c>
      <c r="M90" t="b">
        <v>1</v>
      </c>
      <c r="N90" t="s">
        <v>8266</v>
      </c>
      <c r="O90" s="5">
        <f>E90/D90*100%</f>
        <v>1.0285714285714285</v>
      </c>
      <c r="P90" s="9" t="str">
        <f>IFERROR(ROUND(E90/L90,0),0)&amp;" "&amp;H90</f>
        <v>60 USD</v>
      </c>
      <c r="Q90" t="s">
        <v>8310</v>
      </c>
      <c r="R90" t="s">
        <v>8312</v>
      </c>
      <c r="S90" s="12">
        <f>(((I90/60)/60)/24)+DATE(1970,1,1)+(-8/24)</f>
        <v>41812.325590277775</v>
      </c>
      <c r="T90" s="12">
        <f>(((J90/60)/60)/24)+DATE(1970,1,1)+(-8/24)</f>
        <v>41786.325590277775</v>
      </c>
      <c r="U90" s="8">
        <f t="shared" si="1"/>
        <v>26</v>
      </c>
    </row>
    <row r="91" spans="1:21" ht="11.75" customHeight="1" x14ac:dyDescent="0.45">
      <c r="A91">
        <v>89</v>
      </c>
      <c r="B91" s="3" t="s">
        <v>91</v>
      </c>
      <c r="C91" s="3" t="s">
        <v>4200</v>
      </c>
      <c r="D91">
        <v>6000</v>
      </c>
      <c r="E91">
        <v>6904</v>
      </c>
      <c r="F91" t="s">
        <v>8219</v>
      </c>
      <c r="G91" t="s">
        <v>8224</v>
      </c>
      <c r="H91" t="s">
        <v>8246</v>
      </c>
      <c r="I91">
        <v>1370196192</v>
      </c>
      <c r="J91">
        <v>1368036192</v>
      </c>
      <c r="K91" t="b">
        <v>0</v>
      </c>
      <c r="L91">
        <v>56</v>
      </c>
      <c r="M91" t="b">
        <v>1</v>
      </c>
      <c r="N91" t="s">
        <v>8266</v>
      </c>
      <c r="O91" s="5">
        <f>E91/D91*100%</f>
        <v>1.1506666666666667</v>
      </c>
      <c r="P91" s="9" t="str">
        <f>IFERROR(ROUND(E91/L91,0),0)&amp;" "&amp;H91</f>
        <v>123 USD</v>
      </c>
      <c r="Q91" t="s">
        <v>8310</v>
      </c>
      <c r="R91" t="s">
        <v>8312</v>
      </c>
      <c r="S91" s="12">
        <f>(((I91/60)/60)/24)+DATE(1970,1,1)+(-8/24)</f>
        <v>41427.418888888889</v>
      </c>
      <c r="T91" s="12">
        <f>(((J91/60)/60)/24)+DATE(1970,1,1)+(-8/24)</f>
        <v>41402.418888888889</v>
      </c>
      <c r="U91" s="8">
        <f t="shared" si="1"/>
        <v>25</v>
      </c>
    </row>
    <row r="92" spans="1:21" ht="11.75" customHeight="1" x14ac:dyDescent="0.45">
      <c r="A92">
        <v>90</v>
      </c>
      <c r="B92" s="3" t="s">
        <v>92</v>
      </c>
      <c r="C92" s="3" t="s">
        <v>4201</v>
      </c>
      <c r="D92">
        <v>500</v>
      </c>
      <c r="E92">
        <v>502</v>
      </c>
      <c r="F92" t="s">
        <v>8219</v>
      </c>
      <c r="G92" t="s">
        <v>8224</v>
      </c>
      <c r="H92" t="s">
        <v>8246</v>
      </c>
      <c r="I92">
        <v>1310454499</v>
      </c>
      <c r="J92">
        <v>1307862499</v>
      </c>
      <c r="K92" t="b">
        <v>0</v>
      </c>
      <c r="L92">
        <v>16</v>
      </c>
      <c r="M92" t="b">
        <v>1</v>
      </c>
      <c r="N92" t="s">
        <v>8266</v>
      </c>
      <c r="O92" s="5">
        <f>E92/D92*100%</f>
        <v>1.004</v>
      </c>
      <c r="P92" s="9" t="str">
        <f>IFERROR(ROUND(E92/L92,0),0)&amp;" "&amp;H92</f>
        <v>31 USD</v>
      </c>
      <c r="Q92" t="s">
        <v>8310</v>
      </c>
      <c r="R92" t="s">
        <v>8312</v>
      </c>
      <c r="S92" s="12">
        <f>(((I92/60)/60)/24)+DATE(1970,1,1)+(-8/24)</f>
        <v>40735.964108796295</v>
      </c>
      <c r="T92" s="12">
        <f>(((J92/60)/60)/24)+DATE(1970,1,1)+(-8/24)</f>
        <v>40705.964108796295</v>
      </c>
      <c r="U92" s="8">
        <f t="shared" si="1"/>
        <v>30</v>
      </c>
    </row>
    <row r="93" spans="1:21" ht="11.75" customHeight="1" x14ac:dyDescent="0.45">
      <c r="A93">
        <v>91</v>
      </c>
      <c r="B93" s="3" t="s">
        <v>93</v>
      </c>
      <c r="C93" s="3" t="s">
        <v>4202</v>
      </c>
      <c r="D93">
        <v>3000</v>
      </c>
      <c r="E93">
        <v>3600</v>
      </c>
      <c r="F93" t="s">
        <v>8219</v>
      </c>
      <c r="G93" t="s">
        <v>8224</v>
      </c>
      <c r="H93" t="s">
        <v>8246</v>
      </c>
      <c r="I93">
        <v>1305625164</v>
      </c>
      <c r="J93">
        <v>1300354764</v>
      </c>
      <c r="K93" t="b">
        <v>0</v>
      </c>
      <c r="L93">
        <v>46</v>
      </c>
      <c r="M93" t="b">
        <v>1</v>
      </c>
      <c r="N93" t="s">
        <v>8266</v>
      </c>
      <c r="O93" s="5">
        <f>E93/D93*100%</f>
        <v>1.2</v>
      </c>
      <c r="P93" s="9" t="str">
        <f>IFERROR(ROUND(E93/L93,0),0)&amp;" "&amp;H93</f>
        <v>78 USD</v>
      </c>
      <c r="Q93" t="s">
        <v>8310</v>
      </c>
      <c r="R93" t="s">
        <v>8312</v>
      </c>
      <c r="S93" s="12">
        <f>(((I93/60)/60)/24)+DATE(1970,1,1)+(-8/24)</f>
        <v>40680.069027777776</v>
      </c>
      <c r="T93" s="12">
        <f>(((J93/60)/60)/24)+DATE(1970,1,1)+(-8/24)</f>
        <v>40619.069027777776</v>
      </c>
      <c r="U93" s="8">
        <f t="shared" si="1"/>
        <v>61</v>
      </c>
    </row>
    <row r="94" spans="1:21" ht="11.75" customHeight="1" x14ac:dyDescent="0.45">
      <c r="A94">
        <v>92</v>
      </c>
      <c r="B94" s="3" t="s">
        <v>94</v>
      </c>
      <c r="C94" s="3" t="s">
        <v>4203</v>
      </c>
      <c r="D94">
        <v>5000</v>
      </c>
      <c r="E94">
        <v>5260</v>
      </c>
      <c r="F94" t="s">
        <v>8219</v>
      </c>
      <c r="G94" t="s">
        <v>8229</v>
      </c>
      <c r="H94" t="s">
        <v>8251</v>
      </c>
      <c r="I94">
        <v>1485936000</v>
      </c>
      <c r="J94">
        <v>1481949983</v>
      </c>
      <c r="K94" t="b">
        <v>0</v>
      </c>
      <c r="L94">
        <v>43</v>
      </c>
      <c r="M94" t="b">
        <v>1</v>
      </c>
      <c r="N94" t="s">
        <v>8266</v>
      </c>
      <c r="O94" s="5">
        <f>E94/D94*100%</f>
        <v>1.052</v>
      </c>
      <c r="P94" s="9" t="str">
        <f>IFERROR(ROUND(E94/L94,0),0)&amp;" "&amp;H94</f>
        <v>122 CAD</v>
      </c>
      <c r="Q94" t="s">
        <v>8310</v>
      </c>
      <c r="R94" t="s">
        <v>8312</v>
      </c>
      <c r="S94" s="12">
        <f>(((I94/60)/60)/24)+DATE(1970,1,1)+(-8/24)</f>
        <v>42766.999999999993</v>
      </c>
      <c r="T94" s="12">
        <f>(((J94/60)/60)/24)+DATE(1970,1,1)+(-8/24)</f>
        <v>42720.865543981483</v>
      </c>
      <c r="U94" s="8">
        <f t="shared" si="1"/>
        <v>46.134456018509809</v>
      </c>
    </row>
    <row r="95" spans="1:21" ht="11.75" customHeight="1" x14ac:dyDescent="0.45">
      <c r="A95">
        <v>93</v>
      </c>
      <c r="B95" s="3" t="s">
        <v>95</v>
      </c>
      <c r="C95" s="3" t="s">
        <v>4204</v>
      </c>
      <c r="D95">
        <v>1000</v>
      </c>
      <c r="E95">
        <v>1106</v>
      </c>
      <c r="F95" t="s">
        <v>8219</v>
      </c>
      <c r="G95" t="s">
        <v>8224</v>
      </c>
      <c r="H95" t="s">
        <v>8246</v>
      </c>
      <c r="I95">
        <v>1341349200</v>
      </c>
      <c r="J95">
        <v>1338928537</v>
      </c>
      <c r="K95" t="b">
        <v>0</v>
      </c>
      <c r="L95">
        <v>15</v>
      </c>
      <c r="M95" t="b">
        <v>1</v>
      </c>
      <c r="N95" t="s">
        <v>8266</v>
      </c>
      <c r="O95" s="5">
        <f>E95/D95*100%</f>
        <v>1.1060000000000001</v>
      </c>
      <c r="P95" s="9" t="str">
        <f>IFERROR(ROUND(E95/L95,0),0)&amp;" "&amp;H95</f>
        <v>74 USD</v>
      </c>
      <c r="Q95" t="s">
        <v>8310</v>
      </c>
      <c r="R95" t="s">
        <v>8312</v>
      </c>
      <c r="S95" s="12">
        <f>(((I95/60)/60)/24)+DATE(1970,1,1)+(-8/24)</f>
        <v>41093.541666666664</v>
      </c>
      <c r="T95" s="12">
        <f>(((J95/60)/60)/24)+DATE(1970,1,1)+(-8/24)</f>
        <v>41065.524733796294</v>
      </c>
      <c r="U95" s="8">
        <f t="shared" si="1"/>
        <v>28.01693287037051</v>
      </c>
    </row>
    <row r="96" spans="1:21" ht="11.75" customHeight="1" x14ac:dyDescent="0.45">
      <c r="A96">
        <v>94</v>
      </c>
      <c r="B96" s="3" t="s">
        <v>96</v>
      </c>
      <c r="C96" s="3" t="s">
        <v>4205</v>
      </c>
      <c r="D96">
        <v>250</v>
      </c>
      <c r="E96">
        <v>260</v>
      </c>
      <c r="F96" t="s">
        <v>8219</v>
      </c>
      <c r="G96" t="s">
        <v>8225</v>
      </c>
      <c r="H96" t="s">
        <v>8247</v>
      </c>
      <c r="I96">
        <v>1396890822</v>
      </c>
      <c r="J96">
        <v>1395162822</v>
      </c>
      <c r="K96" t="b">
        <v>0</v>
      </c>
      <c r="L96">
        <v>12</v>
      </c>
      <c r="M96" t="b">
        <v>1</v>
      </c>
      <c r="N96" t="s">
        <v>8266</v>
      </c>
      <c r="O96" s="5">
        <f>E96/D96*100%</f>
        <v>1.04</v>
      </c>
      <c r="P96" s="9" t="str">
        <f>IFERROR(ROUND(E96/L96,0),0)&amp;" "&amp;H96</f>
        <v>22 GBP</v>
      </c>
      <c r="Q96" t="s">
        <v>8310</v>
      </c>
      <c r="R96" t="s">
        <v>8312</v>
      </c>
      <c r="S96" s="12">
        <f>(((I96/60)/60)/24)+DATE(1970,1,1)+(-8/24)</f>
        <v>41736.384513888886</v>
      </c>
      <c r="T96" s="12">
        <f>(((J96/60)/60)/24)+DATE(1970,1,1)+(-8/24)</f>
        <v>41716.384513888886</v>
      </c>
      <c r="U96" s="8">
        <f t="shared" si="1"/>
        <v>20</v>
      </c>
    </row>
    <row r="97" spans="1:21" ht="11.75" customHeight="1" x14ac:dyDescent="0.45">
      <c r="A97">
        <v>95</v>
      </c>
      <c r="B97" s="3" t="s">
        <v>97</v>
      </c>
      <c r="C97" s="3" t="s">
        <v>4206</v>
      </c>
      <c r="D97">
        <v>350</v>
      </c>
      <c r="E97">
        <v>460</v>
      </c>
      <c r="F97" t="s">
        <v>8219</v>
      </c>
      <c r="G97" t="s">
        <v>8224</v>
      </c>
      <c r="H97" t="s">
        <v>8246</v>
      </c>
      <c r="I97">
        <v>1330214841</v>
      </c>
      <c r="J97">
        <v>1327622841</v>
      </c>
      <c r="K97" t="b">
        <v>0</v>
      </c>
      <c r="L97">
        <v>21</v>
      </c>
      <c r="M97" t="b">
        <v>1</v>
      </c>
      <c r="N97" t="s">
        <v>8266</v>
      </c>
      <c r="O97" s="5">
        <f>E97/D97*100%</f>
        <v>1.3142857142857143</v>
      </c>
      <c r="P97" s="9" t="str">
        <f>IFERROR(ROUND(E97/L97,0),0)&amp;" "&amp;H97</f>
        <v>22 USD</v>
      </c>
      <c r="Q97" t="s">
        <v>8310</v>
      </c>
      <c r="R97" t="s">
        <v>8312</v>
      </c>
      <c r="S97" s="12">
        <f>(((I97/60)/60)/24)+DATE(1970,1,1)+(-8/24)</f>
        <v>40964.671770833331</v>
      </c>
      <c r="T97" s="12">
        <f>(((J97/60)/60)/24)+DATE(1970,1,1)+(-8/24)</f>
        <v>40934.671770833331</v>
      </c>
      <c r="U97" s="8">
        <f t="shared" si="1"/>
        <v>30</v>
      </c>
    </row>
    <row r="98" spans="1:21" ht="11.75" customHeight="1" x14ac:dyDescent="0.45">
      <c r="A98">
        <v>96</v>
      </c>
      <c r="B98" s="3" t="s">
        <v>98</v>
      </c>
      <c r="C98" s="3" t="s">
        <v>4207</v>
      </c>
      <c r="D98">
        <v>1500</v>
      </c>
      <c r="E98">
        <v>1720</v>
      </c>
      <c r="F98" t="s">
        <v>8219</v>
      </c>
      <c r="G98" t="s">
        <v>8224</v>
      </c>
      <c r="H98" t="s">
        <v>8246</v>
      </c>
      <c r="I98">
        <v>1280631600</v>
      </c>
      <c r="J98">
        <v>1274889241</v>
      </c>
      <c r="K98" t="b">
        <v>0</v>
      </c>
      <c r="L98">
        <v>34</v>
      </c>
      <c r="M98" t="b">
        <v>1</v>
      </c>
      <c r="N98" t="s">
        <v>8266</v>
      </c>
      <c r="O98" s="5">
        <f>E98/D98*100%</f>
        <v>1.1466666666666667</v>
      </c>
      <c r="P98" s="9" t="str">
        <f>IFERROR(ROUND(E98/L98,0),0)&amp;" "&amp;H98</f>
        <v>51 USD</v>
      </c>
      <c r="Q98" t="s">
        <v>8310</v>
      </c>
      <c r="R98" t="s">
        <v>8312</v>
      </c>
      <c r="S98" s="12">
        <f>(((I98/60)/60)/24)+DATE(1970,1,1)+(-8/24)</f>
        <v>40390.791666666664</v>
      </c>
      <c r="T98" s="12">
        <f>(((J98/60)/60)/24)+DATE(1970,1,1)+(-8/24)</f>
        <v>40324.32917824074</v>
      </c>
      <c r="U98" s="8">
        <f t="shared" si="1"/>
        <v>66.462488425924676</v>
      </c>
    </row>
    <row r="99" spans="1:21" ht="11.75" customHeight="1" x14ac:dyDescent="0.45">
      <c r="A99">
        <v>97</v>
      </c>
      <c r="B99" s="3" t="s">
        <v>99</v>
      </c>
      <c r="C99" s="3" t="s">
        <v>4208</v>
      </c>
      <c r="D99">
        <v>400</v>
      </c>
      <c r="E99">
        <v>425</v>
      </c>
      <c r="F99" t="s">
        <v>8219</v>
      </c>
      <c r="G99" t="s">
        <v>8224</v>
      </c>
      <c r="H99" t="s">
        <v>8246</v>
      </c>
      <c r="I99">
        <v>1310440482</v>
      </c>
      <c r="J99">
        <v>1307848482</v>
      </c>
      <c r="K99" t="b">
        <v>0</v>
      </c>
      <c r="L99">
        <v>8</v>
      </c>
      <c r="M99" t="b">
        <v>1</v>
      </c>
      <c r="N99" t="s">
        <v>8266</v>
      </c>
      <c r="O99" s="5">
        <f>E99/D99*100%</f>
        <v>1.0625</v>
      </c>
      <c r="P99" s="9" t="str">
        <f>IFERROR(ROUND(E99/L99,0),0)&amp;" "&amp;H99</f>
        <v>53 USD</v>
      </c>
      <c r="Q99" t="s">
        <v>8310</v>
      </c>
      <c r="R99" t="s">
        <v>8312</v>
      </c>
      <c r="S99" s="12">
        <f>(((I99/60)/60)/24)+DATE(1970,1,1)+(-8/24)</f>
        <v>40735.801874999997</v>
      </c>
      <c r="T99" s="12">
        <f>(((J99/60)/60)/24)+DATE(1970,1,1)+(-8/24)</f>
        <v>40705.801874999997</v>
      </c>
      <c r="U99" s="8">
        <f t="shared" si="1"/>
        <v>30</v>
      </c>
    </row>
    <row r="100" spans="1:21" ht="11.75" customHeight="1" x14ac:dyDescent="0.4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E100/D100*100%</f>
        <v>1.0625</v>
      </c>
      <c r="P100" s="9" t="str">
        <f>IFERROR(ROUND(E100/L100,0),0)&amp;" "&amp;H100</f>
        <v>57 USD</v>
      </c>
      <c r="Q100" t="s">
        <v>8310</v>
      </c>
      <c r="R100" t="s">
        <v>8312</v>
      </c>
      <c r="S100" s="12">
        <f>(((I100/60)/60)/24)+DATE(1970,1,1)+(-8/24)</f>
        <v>41250.645833333328</v>
      </c>
      <c r="T100" s="12">
        <f>(((J100/60)/60)/24)+DATE(1970,1,1)+(-8/24)</f>
        <v>41214.461504629624</v>
      </c>
      <c r="U100" s="8">
        <f t="shared" si="1"/>
        <v>36.184328703704523</v>
      </c>
    </row>
    <row r="101" spans="1:21" ht="11.75" customHeight="1" x14ac:dyDescent="0.4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E101/D101*100%</f>
        <v>1.0601933333333333</v>
      </c>
      <c r="P101" s="9" t="str">
        <f>IFERROR(ROUND(E101/L101,0),0)&amp;" "&amp;H101</f>
        <v>41 USD</v>
      </c>
      <c r="Q101" t="s">
        <v>8310</v>
      </c>
      <c r="R101" t="s">
        <v>8312</v>
      </c>
      <c r="S101" s="12">
        <f>(((I101/60)/60)/24)+DATE(1970,1,1)+(-8/24)</f>
        <v>41661.569432870368</v>
      </c>
      <c r="T101" s="12">
        <f>(((J101/60)/60)/24)+DATE(1970,1,1)+(-8/24)</f>
        <v>41631.569432870368</v>
      </c>
      <c r="U101" s="8">
        <f t="shared" si="1"/>
        <v>30</v>
      </c>
    </row>
    <row r="102" spans="1:21" ht="11.75" customHeight="1" x14ac:dyDescent="0.4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E102/D102*100%</f>
        <v>1</v>
      </c>
      <c r="P102" s="9" t="str">
        <f>IFERROR(ROUND(E102/L102,0),0)&amp;" "&amp;H102</f>
        <v>192 USD</v>
      </c>
      <c r="Q102" t="s">
        <v>8310</v>
      </c>
      <c r="R102" t="s">
        <v>8312</v>
      </c>
      <c r="S102" s="12">
        <f>(((I102/60)/60)/24)+DATE(1970,1,1)+(-8/24)</f>
        <v>41217.461643518516</v>
      </c>
      <c r="T102" s="12">
        <f>(((J102/60)/60)/24)+DATE(1970,1,1)+(-8/24)</f>
        <v>41197.419976851852</v>
      </c>
      <c r="U102" s="8">
        <f t="shared" si="1"/>
        <v>20.041666666664241</v>
      </c>
    </row>
    <row r="103" spans="1:21" ht="11.75" customHeight="1" x14ac:dyDescent="0.4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E103/D103*100%</f>
        <v>1</v>
      </c>
      <c r="P103" s="9" t="str">
        <f>IFERROR(ROUND(E103/L103,0),0)&amp;" "&amp;H103</f>
        <v>100 USD</v>
      </c>
      <c r="Q103" t="s">
        <v>8310</v>
      </c>
      <c r="R103" t="s">
        <v>8312</v>
      </c>
      <c r="S103" s="12">
        <f>(((I103/60)/60)/24)+DATE(1970,1,1)+(-8/24)</f>
        <v>41298.443402777775</v>
      </c>
      <c r="T103" s="12">
        <f>(((J103/60)/60)/24)+DATE(1970,1,1)+(-8/24)</f>
        <v>41274.443402777775</v>
      </c>
      <c r="U103" s="8">
        <f t="shared" si="1"/>
        <v>24</v>
      </c>
    </row>
    <row r="104" spans="1:21" ht="11.75" customHeight="1" x14ac:dyDescent="0.4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E104/D104*100%</f>
        <v>1.2775000000000001</v>
      </c>
      <c r="P104" s="9" t="str">
        <f>IFERROR(ROUND(E104/L104,0),0)&amp;" "&amp;H104</f>
        <v>118 USD</v>
      </c>
      <c r="Q104" t="s">
        <v>8310</v>
      </c>
      <c r="R104" t="s">
        <v>8312</v>
      </c>
      <c r="S104" s="12">
        <f>(((I104/60)/60)/24)+DATE(1970,1,1)+(-8/24)</f>
        <v>40534.797835648147</v>
      </c>
      <c r="T104" s="12">
        <f>(((J104/60)/60)/24)+DATE(1970,1,1)+(-8/24)</f>
        <v>40504.797835648147</v>
      </c>
      <c r="U104" s="8">
        <f t="shared" si="1"/>
        <v>30</v>
      </c>
    </row>
    <row r="105" spans="1:21" ht="11.75" customHeight="1" x14ac:dyDescent="0.4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E105/D105*100%</f>
        <v>1.0515384615384615</v>
      </c>
      <c r="P105" s="9" t="str">
        <f>IFERROR(ROUND(E105/L105,0),0)&amp;" "&amp;H105</f>
        <v>28 GBP</v>
      </c>
      <c r="Q105" t="s">
        <v>8310</v>
      </c>
      <c r="R105" t="s">
        <v>8312</v>
      </c>
      <c r="S105" s="12">
        <f>(((I105/60)/60)/24)+DATE(1970,1,1)+(-8/24)</f>
        <v>41705.472569444442</v>
      </c>
      <c r="T105" s="12">
        <f>(((J105/60)/60)/24)+DATE(1970,1,1)+(-8/24)</f>
        <v>41682.472569444442</v>
      </c>
      <c r="U105" s="8">
        <f t="shared" si="1"/>
        <v>23</v>
      </c>
    </row>
    <row r="106" spans="1:21" ht="11.75" customHeight="1" x14ac:dyDescent="0.4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E106/D106*100%</f>
        <v>1.2</v>
      </c>
      <c r="P106" s="9" t="str">
        <f>IFERROR(ROUND(E106/L106,0),0)&amp;" "&amp;H106</f>
        <v>60 USD</v>
      </c>
      <c r="Q106" t="s">
        <v>8310</v>
      </c>
      <c r="R106" t="s">
        <v>8312</v>
      </c>
      <c r="S106" s="12">
        <f>(((I106/60)/60)/24)+DATE(1970,1,1)+(-8/24)</f>
        <v>40635.708333333328</v>
      </c>
      <c r="T106" s="12">
        <f>(((J106/60)/60)/24)+DATE(1970,1,1)+(-8/24)</f>
        <v>40612.361874999995</v>
      </c>
      <c r="U106" s="8">
        <f t="shared" si="1"/>
        <v>23.34645833333343</v>
      </c>
    </row>
    <row r="107" spans="1:21" ht="11.75" customHeight="1" x14ac:dyDescent="0.4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E107/D107*100%</f>
        <v>1.074090909090909</v>
      </c>
      <c r="P107" s="9" t="str">
        <f>IFERROR(ROUND(E107/L107,0),0)&amp;" "&amp;H107</f>
        <v>39 USD</v>
      </c>
      <c r="Q107" t="s">
        <v>8310</v>
      </c>
      <c r="R107" t="s">
        <v>8312</v>
      </c>
      <c r="S107" s="12">
        <f>(((I107/60)/60)/24)+DATE(1970,1,1)+(-8/24)</f>
        <v>42503.666666666664</v>
      </c>
      <c r="T107" s="12">
        <f>(((J107/60)/60)/24)+DATE(1970,1,1)+(-8/24)</f>
        <v>42485.391435185178</v>
      </c>
      <c r="U107" s="8">
        <f t="shared" si="1"/>
        <v>18.275231481486117</v>
      </c>
    </row>
    <row r="108" spans="1:21" ht="11.75" customHeight="1" x14ac:dyDescent="0.4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E108/D108*100%</f>
        <v>1.0049999999999999</v>
      </c>
      <c r="P108" s="9" t="str">
        <f>IFERROR(ROUND(E108/L108,0),0)&amp;" "&amp;H108</f>
        <v>186 USD</v>
      </c>
      <c r="Q108" t="s">
        <v>8310</v>
      </c>
      <c r="R108" t="s">
        <v>8312</v>
      </c>
      <c r="S108" s="12">
        <f>(((I108/60)/60)/24)+DATE(1970,1,1)+(-8/24)</f>
        <v>41001.443298611113</v>
      </c>
      <c r="T108" s="12">
        <f>(((J108/60)/60)/24)+DATE(1970,1,1)+(-8/24)</f>
        <v>40987.443298611113</v>
      </c>
      <c r="U108" s="8">
        <f t="shared" si="1"/>
        <v>14</v>
      </c>
    </row>
    <row r="109" spans="1:21" ht="11.75" customHeight="1" x14ac:dyDescent="0.4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E109/D109*100%</f>
        <v>1.0246666666666666</v>
      </c>
      <c r="P109" s="9" t="str">
        <f>IFERROR(ROUND(E109/L109,0),0)&amp;" "&amp;H109</f>
        <v>111 USD</v>
      </c>
      <c r="Q109" t="s">
        <v>8310</v>
      </c>
      <c r="R109" t="s">
        <v>8312</v>
      </c>
      <c r="S109" s="12">
        <f>(((I109/60)/60)/24)+DATE(1970,1,1)+(-8/24)</f>
        <v>40657.649155092593</v>
      </c>
      <c r="T109" s="12">
        <f>(((J109/60)/60)/24)+DATE(1970,1,1)+(-8/24)</f>
        <v>40635.649155092593</v>
      </c>
      <c r="U109" s="8">
        <f t="shared" si="1"/>
        <v>22</v>
      </c>
    </row>
    <row r="110" spans="1:21" ht="11.75" customHeight="1" x14ac:dyDescent="0.4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E110/D110*100%</f>
        <v>2.4666666666666668</v>
      </c>
      <c r="P110" s="9" t="str">
        <f>IFERROR(ROUND(E110/L110,0),0)&amp;" "&amp;H110</f>
        <v>79 USD</v>
      </c>
      <c r="Q110" t="s">
        <v>8310</v>
      </c>
      <c r="R110" t="s">
        <v>8312</v>
      </c>
      <c r="S110" s="12">
        <f>(((I110/60)/60)/24)+DATE(1970,1,1)+(-8/24)</f>
        <v>41425.279745370368</v>
      </c>
      <c r="T110" s="12">
        <f>(((J110/60)/60)/24)+DATE(1970,1,1)+(-8/24)</f>
        <v>41365.279745370368</v>
      </c>
      <c r="U110" s="8">
        <f t="shared" si="1"/>
        <v>60</v>
      </c>
    </row>
    <row r="111" spans="1:21" ht="11.75" customHeight="1" x14ac:dyDescent="0.4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E111/D111*100%</f>
        <v>2.1949999999999998</v>
      </c>
      <c r="P111" s="9" t="str">
        <f>IFERROR(ROUND(E111/L111,0),0)&amp;" "&amp;H111</f>
        <v>47 USD</v>
      </c>
      <c r="Q111" t="s">
        <v>8310</v>
      </c>
      <c r="R111" t="s">
        <v>8312</v>
      </c>
      <c r="S111" s="12">
        <f>(((I111/60)/60)/24)+DATE(1970,1,1)+(-8/24)</f>
        <v>40599.692476851851</v>
      </c>
      <c r="T111" s="12">
        <f>(((J111/60)/60)/24)+DATE(1970,1,1)+(-8/24)</f>
        <v>40569.692476851851</v>
      </c>
      <c r="U111" s="8">
        <f t="shared" si="1"/>
        <v>30</v>
      </c>
    </row>
    <row r="112" spans="1:21" ht="11.75" customHeight="1" x14ac:dyDescent="0.4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E112/D112*100%</f>
        <v>1.3076923076923077</v>
      </c>
      <c r="P112" s="9" t="str">
        <f>IFERROR(ROUND(E112/L112,0),0)&amp;" "&amp;H112</f>
        <v>65 USD</v>
      </c>
      <c r="Q112" t="s">
        <v>8310</v>
      </c>
      <c r="R112" t="s">
        <v>8312</v>
      </c>
      <c r="S112" s="12">
        <f>(((I112/60)/60)/24)+DATE(1970,1,1)+(-8/24)</f>
        <v>41591.915972222218</v>
      </c>
      <c r="T112" s="12">
        <f>(((J112/60)/60)/24)+DATE(1970,1,1)+(-8/24)</f>
        <v>41557.616354166668</v>
      </c>
      <c r="U112" s="8">
        <f t="shared" si="1"/>
        <v>34.299618055549217</v>
      </c>
    </row>
    <row r="113" spans="1:21" ht="11.75" customHeight="1" x14ac:dyDescent="0.4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E113/D113*100%</f>
        <v>1.5457142857142858</v>
      </c>
      <c r="P113" s="9" t="str">
        <f>IFERROR(ROUND(E113/L113,0),0)&amp;" "&amp;H113</f>
        <v>102 AUD</v>
      </c>
      <c r="Q113" t="s">
        <v>8310</v>
      </c>
      <c r="R113" t="s">
        <v>8312</v>
      </c>
      <c r="S113" s="12">
        <f>(((I113/60)/60)/24)+DATE(1970,1,1)+(-8/24)</f>
        <v>42154.999849537031</v>
      </c>
      <c r="T113" s="12">
        <f>(((J113/60)/60)/24)+DATE(1970,1,1)+(-8/24)</f>
        <v>42124.999849537031</v>
      </c>
      <c r="U113" s="8">
        <f t="shared" si="1"/>
        <v>30</v>
      </c>
    </row>
    <row r="114" spans="1:21" ht="11.75" customHeight="1" x14ac:dyDescent="0.4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E114/D114*100%</f>
        <v>1.04</v>
      </c>
      <c r="P114" s="9" t="str">
        <f>IFERROR(ROUND(E114/L114,0),0)&amp;" "&amp;H114</f>
        <v>64 USD</v>
      </c>
      <c r="Q114" t="s">
        <v>8310</v>
      </c>
      <c r="R114" t="s">
        <v>8312</v>
      </c>
      <c r="S114" s="12">
        <f>(((I114/60)/60)/24)+DATE(1970,1,1)+(-8/24)</f>
        <v>41741.75</v>
      </c>
      <c r="T114" s="12">
        <f>(((J114/60)/60)/24)+DATE(1970,1,1)+(-8/24)</f>
        <v>41717.709699074068</v>
      </c>
      <c r="U114" s="8">
        <f t="shared" si="1"/>
        <v>24.04030092593166</v>
      </c>
    </row>
    <row r="115" spans="1:21" ht="11.75" customHeight="1" x14ac:dyDescent="0.4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E115/D115*100%</f>
        <v>1.41</v>
      </c>
      <c r="P115" s="9" t="str">
        <f>IFERROR(ROUND(E115/L115,0),0)&amp;" "&amp;H115</f>
        <v>90 USD</v>
      </c>
      <c r="Q115" t="s">
        <v>8310</v>
      </c>
      <c r="R115" t="s">
        <v>8312</v>
      </c>
      <c r="S115" s="12">
        <f>(((I115/60)/60)/24)+DATE(1970,1,1)+(-8/24)</f>
        <v>40761.291666666664</v>
      </c>
      <c r="T115" s="12">
        <f>(((J115/60)/60)/24)+DATE(1970,1,1)+(-8/24)</f>
        <v>40753.425092592588</v>
      </c>
      <c r="U115" s="8">
        <f t="shared" si="1"/>
        <v>7.8665740740761976</v>
      </c>
    </row>
    <row r="116" spans="1:21" ht="11.75" customHeight="1" x14ac:dyDescent="0.4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E116/D116*100%</f>
        <v>1.0333333333333334</v>
      </c>
      <c r="P116" s="9" t="str">
        <f>IFERROR(ROUND(E116/L116,0),0)&amp;" "&amp;H116</f>
        <v>89 USD</v>
      </c>
      <c r="Q116" t="s">
        <v>8310</v>
      </c>
      <c r="R116" t="s">
        <v>8312</v>
      </c>
      <c r="S116" s="12">
        <f>(((I116/60)/60)/24)+DATE(1970,1,1)+(-8/24)</f>
        <v>40920.940833333334</v>
      </c>
      <c r="T116" s="12">
        <f>(((J116/60)/60)/24)+DATE(1970,1,1)+(-8/24)</f>
        <v>40860.940833333334</v>
      </c>
      <c r="U116" s="8">
        <f t="shared" si="1"/>
        <v>60</v>
      </c>
    </row>
    <row r="117" spans="1:21" ht="11.75" customHeight="1" x14ac:dyDescent="0.4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E117/D117*100%</f>
        <v>1.4044444444444444</v>
      </c>
      <c r="P117" s="9" t="str">
        <f>IFERROR(ROUND(E117/L117,0),0)&amp;" "&amp;H117</f>
        <v>29 USD</v>
      </c>
      <c r="Q117" t="s">
        <v>8310</v>
      </c>
      <c r="R117" t="s">
        <v>8312</v>
      </c>
      <c r="S117" s="12">
        <f>(((I117/60)/60)/24)+DATE(1970,1,1)+(-8/24)</f>
        <v>40943.405601851846</v>
      </c>
      <c r="T117" s="12">
        <f>(((J117/60)/60)/24)+DATE(1970,1,1)+(-8/24)</f>
        <v>40918.405601851846</v>
      </c>
      <c r="U117" s="8">
        <f t="shared" si="1"/>
        <v>25</v>
      </c>
    </row>
    <row r="118" spans="1:21" ht="11.75" customHeight="1" x14ac:dyDescent="0.4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E118/D118*100%</f>
        <v>1.1365714285714286</v>
      </c>
      <c r="P118" s="9" t="str">
        <f>IFERROR(ROUND(E118/L118,0),0)&amp;" "&amp;H118</f>
        <v>70 USD</v>
      </c>
      <c r="Q118" t="s">
        <v>8310</v>
      </c>
      <c r="R118" t="s">
        <v>8312</v>
      </c>
      <c r="S118" s="12">
        <f>(((I118/60)/60)/24)+DATE(1970,1,1)+(-8/24)</f>
        <v>40641.122164351851</v>
      </c>
      <c r="T118" s="12">
        <f>(((J118/60)/60)/24)+DATE(1970,1,1)+(-8/24)</f>
        <v>40595.163831018515</v>
      </c>
      <c r="U118" s="8">
        <f t="shared" si="1"/>
        <v>45.958333333335759</v>
      </c>
    </row>
    <row r="119" spans="1:21" ht="11.75" customHeight="1" x14ac:dyDescent="0.4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E119/D119*100%</f>
        <v>1.0049377777777779</v>
      </c>
      <c r="P119" s="9" t="str">
        <f>IFERROR(ROUND(E119/L119,0),0)&amp;" "&amp;H119</f>
        <v>167 USD</v>
      </c>
      <c r="Q119" t="s">
        <v>8310</v>
      </c>
      <c r="R119" t="s">
        <v>8312</v>
      </c>
      <c r="S119" s="12">
        <f>(((I119/60)/60)/24)+DATE(1970,1,1)+(-8/24)</f>
        <v>40338.458333333328</v>
      </c>
      <c r="T119" s="12">
        <f>(((J119/60)/60)/24)+DATE(1970,1,1)+(-8/24)</f>
        <v>40248.501666666663</v>
      </c>
      <c r="U119" s="8">
        <f t="shared" si="1"/>
        <v>89.956666666665114</v>
      </c>
    </row>
    <row r="120" spans="1:21" ht="11.75" customHeight="1" x14ac:dyDescent="0.4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E120/D120*100%</f>
        <v>1.1303159999999999</v>
      </c>
      <c r="P120" s="9" t="str">
        <f>IFERROR(ROUND(E120/L120,0),0)&amp;" "&amp;H120</f>
        <v>145 USD</v>
      </c>
      <c r="Q120" t="s">
        <v>8310</v>
      </c>
      <c r="R120" t="s">
        <v>8312</v>
      </c>
      <c r="S120" s="12">
        <f>(((I120/60)/60)/24)+DATE(1970,1,1)+(-8/24)</f>
        <v>40752.720324074071</v>
      </c>
      <c r="T120" s="12">
        <f>(((J120/60)/60)/24)+DATE(1970,1,1)+(-8/24)</f>
        <v>40722.720324074071</v>
      </c>
      <c r="U120" s="8">
        <f t="shared" si="1"/>
        <v>30</v>
      </c>
    </row>
    <row r="121" spans="1:21" ht="11.75" customHeight="1" x14ac:dyDescent="0.4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E121/D121*100%</f>
        <v>1.0455692307692308</v>
      </c>
      <c r="P121" s="9" t="str">
        <f>IFERROR(ROUND(E121/L121,0),0)&amp;" "&amp;H121</f>
        <v>92 USD</v>
      </c>
      <c r="Q121" t="s">
        <v>8310</v>
      </c>
      <c r="R121" t="s">
        <v>8312</v>
      </c>
      <c r="S121" s="12">
        <f>(((I121/60)/60)/24)+DATE(1970,1,1)+(-8/24)</f>
        <v>40768.625</v>
      </c>
      <c r="T121" s="12">
        <f>(((J121/60)/60)/24)+DATE(1970,1,1)+(-8/24)</f>
        <v>40738.735949074071</v>
      </c>
      <c r="U121" s="8">
        <f t="shared" si="1"/>
        <v>29.889050925929041</v>
      </c>
    </row>
    <row r="122" spans="1:21" ht="11.75" customHeight="1" x14ac:dyDescent="0.4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E122/D122*100%</f>
        <v>1.4285714285714287E-4</v>
      </c>
      <c r="P122" s="9" t="str">
        <f>IFERROR(ROUND(E122/L122,0),0)&amp;" "&amp;H122</f>
        <v>10 HKD</v>
      </c>
      <c r="Q122" t="s">
        <v>8310</v>
      </c>
      <c r="R122" t="s">
        <v>8313</v>
      </c>
      <c r="S122" s="12">
        <f>(((I122/60)/60)/24)+DATE(1970,1,1)+(-8/24)</f>
        <v>42645.716516203705</v>
      </c>
      <c r="T122" s="12">
        <f>(((J122/60)/60)/24)+DATE(1970,1,1)+(-8/24)</f>
        <v>42615.716516203705</v>
      </c>
      <c r="U122" s="8">
        <f t="shared" si="1"/>
        <v>30</v>
      </c>
    </row>
    <row r="123" spans="1:21" ht="11.75" customHeight="1" x14ac:dyDescent="0.4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E123/D123*100%</f>
        <v>3.3333333333333332E-4</v>
      </c>
      <c r="P123" s="9" t="str">
        <f>IFERROR(ROUND(E123/L123,0),0)&amp;" "&amp;H123</f>
        <v>1 USD</v>
      </c>
      <c r="Q123" t="s">
        <v>8310</v>
      </c>
      <c r="R123" t="s">
        <v>8313</v>
      </c>
      <c r="S123" s="12">
        <f>(((I123/60)/60)/24)+DATE(1970,1,1)+(-8/24)</f>
        <v>42112.094444444439</v>
      </c>
      <c r="T123" s="12">
        <f>(((J123/60)/60)/24)+DATE(1970,1,1)+(-8/24)</f>
        <v>42096.371643518512</v>
      </c>
      <c r="U123" s="8">
        <f t="shared" si="1"/>
        <v>15.722800925927004</v>
      </c>
    </row>
    <row r="124" spans="1:21" ht="11.75" customHeight="1" x14ac:dyDescent="0.4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E124/D124*100%</f>
        <v>0</v>
      </c>
      <c r="P124" s="9" t="str">
        <f>IFERROR(ROUND(E124/L124,0),0)&amp;" "&amp;H124</f>
        <v>0 USD</v>
      </c>
      <c r="Q124" t="s">
        <v>8310</v>
      </c>
      <c r="R124" t="s">
        <v>8313</v>
      </c>
      <c r="S124" s="12">
        <f>(((I124/60)/60)/24)+DATE(1970,1,1)+(-8/24)</f>
        <v>42653.098460648143</v>
      </c>
      <c r="T124" s="12">
        <f>(((J124/60)/60)/24)+DATE(1970,1,1)+(-8/24)</f>
        <v>42593.098460648143</v>
      </c>
      <c r="U124" s="8">
        <f t="shared" si="1"/>
        <v>60</v>
      </c>
    </row>
    <row r="125" spans="1:21" ht="11.75" customHeight="1" x14ac:dyDescent="0.4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E125/D125*100%</f>
        <v>2.7454545454545453E-3</v>
      </c>
      <c r="P125" s="9" t="str">
        <f>IFERROR(ROUND(E125/L125,0),0)&amp;" "&amp;H125</f>
        <v>25 USD</v>
      </c>
      <c r="Q125" t="s">
        <v>8310</v>
      </c>
      <c r="R125" t="s">
        <v>8313</v>
      </c>
      <c r="S125" s="12">
        <f>(((I125/60)/60)/24)+DATE(1970,1,1)+(-8/24)</f>
        <v>41940.583333333328</v>
      </c>
      <c r="T125" s="12">
        <f>(((J125/60)/60)/24)+DATE(1970,1,1)+(-8/24)</f>
        <v>41904.448657407404</v>
      </c>
      <c r="U125" s="8">
        <f t="shared" si="1"/>
        <v>36.134675925924967</v>
      </c>
    </row>
    <row r="126" spans="1:21" ht="11.75" customHeight="1" x14ac:dyDescent="0.4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E126/D126*100%</f>
        <v>0</v>
      </c>
      <c r="P126" s="9" t="str">
        <f>IFERROR(ROUND(E126/L126,0),0)&amp;" "&amp;H126</f>
        <v>0 USD</v>
      </c>
      <c r="Q126" t="s">
        <v>8310</v>
      </c>
      <c r="R126" t="s">
        <v>8313</v>
      </c>
      <c r="S126" s="12">
        <f>(((I126/60)/60)/24)+DATE(1970,1,1)+(-8/24)</f>
        <v>42139.595393518517</v>
      </c>
      <c r="T126" s="12">
        <f>(((J126/60)/60)/24)+DATE(1970,1,1)+(-8/24)</f>
        <v>42114.595393518517</v>
      </c>
      <c r="U126" s="8">
        <f t="shared" si="1"/>
        <v>25</v>
      </c>
    </row>
    <row r="127" spans="1:21" ht="11.75" customHeight="1" x14ac:dyDescent="0.4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E127/D127*100%</f>
        <v>0.14000000000000001</v>
      </c>
      <c r="P127" s="9" t="str">
        <f>IFERROR(ROUND(E127/L127,0),0)&amp;" "&amp;H127</f>
        <v>12 CAD</v>
      </c>
      <c r="Q127" t="s">
        <v>8310</v>
      </c>
      <c r="R127" t="s">
        <v>8313</v>
      </c>
      <c r="S127" s="12">
        <f>(((I127/60)/60)/24)+DATE(1970,1,1)+(-8/24)</f>
        <v>42769.66064814815</v>
      </c>
      <c r="T127" s="12">
        <f>(((J127/60)/60)/24)+DATE(1970,1,1)+(-8/24)</f>
        <v>42709.66064814815</v>
      </c>
      <c r="U127" s="8">
        <f t="shared" si="1"/>
        <v>60</v>
      </c>
    </row>
    <row r="128" spans="1:21" ht="11.75" customHeight="1" x14ac:dyDescent="0.4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E128/D128*100%</f>
        <v>5.5480000000000002E-2</v>
      </c>
      <c r="P128" s="9" t="str">
        <f>IFERROR(ROUND(E128/L128,0),0)&amp;" "&amp;H128</f>
        <v>107 USD</v>
      </c>
      <c r="Q128" t="s">
        <v>8310</v>
      </c>
      <c r="R128" t="s">
        <v>8313</v>
      </c>
      <c r="S128" s="12">
        <f>(((I128/60)/60)/24)+DATE(1970,1,1)+(-8/24)</f>
        <v>42165.749999999993</v>
      </c>
      <c r="T128" s="12">
        <f>(((J128/60)/60)/24)+DATE(1970,1,1)+(-8/24)</f>
        <v>42135.256215277775</v>
      </c>
      <c r="U128" s="8">
        <f t="shared" si="1"/>
        <v>30.493784722217242</v>
      </c>
    </row>
    <row r="129" spans="1:21" ht="11.75" customHeight="1" x14ac:dyDescent="0.4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E129/D129*100%</f>
        <v>2.375E-2</v>
      </c>
      <c r="P129" s="9" t="str">
        <f>IFERROR(ROUND(E129/L129,0),0)&amp;" "&amp;H129</f>
        <v>48 USD</v>
      </c>
      <c r="Q129" t="s">
        <v>8310</v>
      </c>
      <c r="R129" t="s">
        <v>8313</v>
      </c>
      <c r="S129" s="12">
        <f>(((I129/60)/60)/24)+DATE(1970,1,1)+(-8/24)</f>
        <v>42097.24931712963</v>
      </c>
      <c r="T129" s="12">
        <f>(((J129/60)/60)/24)+DATE(1970,1,1)+(-8/24)</f>
        <v>42067.290983796294</v>
      </c>
      <c r="U129" s="8">
        <f t="shared" si="1"/>
        <v>29.958333333335759</v>
      </c>
    </row>
    <row r="130" spans="1:21" ht="11.75" customHeight="1" x14ac:dyDescent="0.4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E130/D130*100%</f>
        <v>1.8669999999999999E-2</v>
      </c>
      <c r="P130" s="9" t="str">
        <f>IFERROR(ROUND(E130/L130,0),0)&amp;" "&amp;H130</f>
        <v>311 USD</v>
      </c>
      <c r="Q130" t="s">
        <v>8310</v>
      </c>
      <c r="R130" t="s">
        <v>8313</v>
      </c>
      <c r="S130" s="12">
        <f>(((I130/60)/60)/24)+DATE(1970,1,1)+(-8/24)</f>
        <v>42662.894594907404</v>
      </c>
      <c r="T130" s="12">
        <f>(((J130/60)/60)/24)+DATE(1970,1,1)+(-8/24)</f>
        <v>42627.894594907404</v>
      </c>
      <c r="U130" s="8">
        <f t="shared" si="1"/>
        <v>35</v>
      </c>
    </row>
    <row r="131" spans="1:21" ht="11.75" customHeight="1" x14ac:dyDescent="0.4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E131/D131*100%</f>
        <v>0</v>
      </c>
      <c r="P131" s="9" t="str">
        <f>IFERROR(ROUND(E131/L131,0),0)&amp;" "&amp;H131</f>
        <v>0 USD</v>
      </c>
      <c r="Q131" t="s">
        <v>8310</v>
      </c>
      <c r="R131" t="s">
        <v>8313</v>
      </c>
      <c r="S131" s="12">
        <f>(((I131/60)/60)/24)+DATE(1970,1,1)+(-8/24)</f>
        <v>41942.603969907403</v>
      </c>
      <c r="T131" s="12">
        <f>(((J131/60)/60)/24)+DATE(1970,1,1)+(-8/24)</f>
        <v>41882.603969907403</v>
      </c>
      <c r="U131" s="8">
        <f t="shared" ref="U131:U194" si="2">S131-T131</f>
        <v>60</v>
      </c>
    </row>
    <row r="132" spans="1:21" ht="11.75" customHeight="1" x14ac:dyDescent="0.45">
      <c r="A132">
        <v>130</v>
      </c>
      <c r="B132" s="3" t="s">
        <v>132</v>
      </c>
      <c r="C132" s="3" t="s">
        <v>4241</v>
      </c>
      <c r="D132">
        <v>600</v>
      </c>
      <c r="E132">
        <v>0</v>
      </c>
      <c r="F132" t="s">
        <v>8220</v>
      </c>
      <c r="G132" t="s">
        <v>8225</v>
      </c>
      <c r="H132" t="s">
        <v>8247</v>
      </c>
      <c r="I132">
        <v>1402949760</v>
      </c>
      <c r="J132">
        <v>1400536692</v>
      </c>
      <c r="K132" t="b">
        <v>0</v>
      </c>
      <c r="L132">
        <v>0</v>
      </c>
      <c r="M132" t="b">
        <v>0</v>
      </c>
      <c r="N132" t="s">
        <v>8267</v>
      </c>
      <c r="O132" s="5">
        <f>E132/D132*100%</f>
        <v>0</v>
      </c>
      <c r="P132" s="9" t="str">
        <f>IFERROR(ROUND(E132/L132,0),0)&amp;" "&amp;H132</f>
        <v>0 GBP</v>
      </c>
      <c r="Q132" t="s">
        <v>8310</v>
      </c>
      <c r="R132" t="s">
        <v>8313</v>
      </c>
      <c r="S132" s="12">
        <f>(((I132/60)/60)/24)+DATE(1970,1,1)+(-8/24)</f>
        <v>41806.511111111111</v>
      </c>
      <c r="T132" s="12">
        <f>(((J132/60)/60)/24)+DATE(1970,1,1)+(-8/24)</f>
        <v>41778.582083333327</v>
      </c>
      <c r="U132" s="8">
        <f t="shared" si="2"/>
        <v>27.929027777783631</v>
      </c>
    </row>
    <row r="133" spans="1:21" ht="11.75" customHeight="1" x14ac:dyDescent="0.4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E133/D133*100%</f>
        <v>0</v>
      </c>
      <c r="P133" s="9" t="str">
        <f>IFERROR(ROUND(E133/L133,0),0)&amp;" "&amp;H133</f>
        <v>0 USD</v>
      </c>
      <c r="Q133" t="s">
        <v>8310</v>
      </c>
      <c r="R133" t="s">
        <v>8313</v>
      </c>
      <c r="S133" s="12">
        <f>(((I133/60)/60)/24)+DATE(1970,1,1)+(-8/24)</f>
        <v>42556.666666666664</v>
      </c>
      <c r="T133" s="12">
        <f>(((J133/60)/60)/24)+DATE(1970,1,1)+(-8/24)</f>
        <v>42541.504178240742</v>
      </c>
      <c r="U133" s="8">
        <f t="shared" si="2"/>
        <v>15.162488425921765</v>
      </c>
    </row>
    <row r="134" spans="1:21" ht="11.75" customHeight="1" x14ac:dyDescent="0.4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E134/D134*100%</f>
        <v>9.5687499999999995E-2</v>
      </c>
      <c r="P134" s="9" t="str">
        <f>IFERROR(ROUND(E134/L134,0),0)&amp;" "&amp;H134</f>
        <v>95 USD</v>
      </c>
      <c r="Q134" t="s">
        <v>8310</v>
      </c>
      <c r="R134" t="s">
        <v>8313</v>
      </c>
      <c r="S134" s="12">
        <f>(((I134/60)/60)/24)+DATE(1970,1,1)+(-8/24)</f>
        <v>41950.520914351851</v>
      </c>
      <c r="T134" s="12">
        <f>(((J134/60)/60)/24)+DATE(1970,1,1)+(-8/24)</f>
        <v>41905.47924768518</v>
      </c>
      <c r="U134" s="8">
        <f t="shared" si="2"/>
        <v>45.041666666671517</v>
      </c>
    </row>
    <row r="135" spans="1:21" ht="11.75" customHeight="1" x14ac:dyDescent="0.4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E135/D135*100%</f>
        <v>0</v>
      </c>
      <c r="P135" s="9" t="str">
        <f>IFERROR(ROUND(E135/L135,0),0)&amp;" "&amp;H135</f>
        <v>0 USD</v>
      </c>
      <c r="Q135" t="s">
        <v>8310</v>
      </c>
      <c r="R135" t="s">
        <v>8313</v>
      </c>
      <c r="S135" s="12">
        <f>(((I135/60)/60)/24)+DATE(1970,1,1)+(-8/24)</f>
        <v>42521.396527777775</v>
      </c>
      <c r="T135" s="12">
        <f>(((J135/60)/60)/24)+DATE(1970,1,1)+(-8/24)</f>
        <v>42491.474351851844</v>
      </c>
      <c r="U135" s="8">
        <f t="shared" si="2"/>
        <v>29.922175925930787</v>
      </c>
    </row>
    <row r="136" spans="1:21" ht="11.75" customHeight="1" x14ac:dyDescent="0.4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E136/D136*100%</f>
        <v>0</v>
      </c>
      <c r="P136" s="9" t="str">
        <f>IFERROR(ROUND(E136/L136,0),0)&amp;" "&amp;H136</f>
        <v>0 USD</v>
      </c>
      <c r="Q136" t="s">
        <v>8310</v>
      </c>
      <c r="R136" t="s">
        <v>8313</v>
      </c>
      <c r="S136" s="12">
        <f>(((I136/60)/60)/24)+DATE(1970,1,1)+(-8/24)</f>
        <v>42251.374999999993</v>
      </c>
      <c r="T136" s="12">
        <f>(((J136/60)/60)/24)+DATE(1970,1,1)+(-8/24)</f>
        <v>42221.576597222222</v>
      </c>
      <c r="U136" s="8">
        <f t="shared" si="2"/>
        <v>29.798402777771116</v>
      </c>
    </row>
    <row r="137" spans="1:21" ht="11.75" customHeight="1" x14ac:dyDescent="0.4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E137/D137*100%</f>
        <v>0.13433333333333333</v>
      </c>
      <c r="P137" s="9" t="str">
        <f>IFERROR(ROUND(E137/L137,0),0)&amp;" "&amp;H137</f>
        <v>81 USD</v>
      </c>
      <c r="Q137" t="s">
        <v>8310</v>
      </c>
      <c r="R137" t="s">
        <v>8313</v>
      </c>
      <c r="S137" s="12">
        <f>(((I137/60)/60)/24)+DATE(1970,1,1)+(-8/24)</f>
        <v>41821.458333333328</v>
      </c>
      <c r="T137" s="12">
        <f>(((J137/60)/60)/24)+DATE(1970,1,1)+(-8/24)</f>
        <v>41788.048576388886</v>
      </c>
      <c r="U137" s="8">
        <f t="shared" si="2"/>
        <v>33.409756944442051</v>
      </c>
    </row>
    <row r="138" spans="1:21" ht="11.75" customHeight="1" x14ac:dyDescent="0.4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E138/D138*100%</f>
        <v>0</v>
      </c>
      <c r="P138" s="9" t="str">
        <f>IFERROR(ROUND(E138/L138,0),0)&amp;" "&amp;H138</f>
        <v>0 USD</v>
      </c>
      <c r="Q138" t="s">
        <v>8310</v>
      </c>
      <c r="R138" t="s">
        <v>8313</v>
      </c>
      <c r="S138" s="12">
        <f>(((I138/60)/60)/24)+DATE(1970,1,1)+(-8/24)</f>
        <v>42140.094444444439</v>
      </c>
      <c r="T138" s="12">
        <f>(((J138/60)/60)/24)+DATE(1970,1,1)+(-8/24)</f>
        <v>42096.076782407406</v>
      </c>
      <c r="U138" s="8">
        <f t="shared" si="2"/>
        <v>44.017662037033006</v>
      </c>
    </row>
    <row r="139" spans="1:21" ht="11.75" customHeight="1" x14ac:dyDescent="0.4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E139/D139*100%</f>
        <v>0</v>
      </c>
      <c r="P139" s="9" t="str">
        <f>IFERROR(ROUND(E139/L139,0),0)&amp;" "&amp;H139</f>
        <v>0 DKK</v>
      </c>
      <c r="Q139" t="s">
        <v>8310</v>
      </c>
      <c r="R139" t="s">
        <v>8313</v>
      </c>
      <c r="S139" s="12">
        <f>(((I139/60)/60)/24)+DATE(1970,1,1)+(-8/24)</f>
        <v>42289.240659722222</v>
      </c>
      <c r="T139" s="12">
        <f>(((J139/60)/60)/24)+DATE(1970,1,1)+(-8/24)</f>
        <v>42239.240659722222</v>
      </c>
      <c r="U139" s="8">
        <f t="shared" si="2"/>
        <v>50</v>
      </c>
    </row>
    <row r="140" spans="1:21" ht="11.75" customHeight="1" x14ac:dyDescent="0.4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E140/D140*100%</f>
        <v>3.1413333333333335E-2</v>
      </c>
      <c r="P140" s="9" t="str">
        <f>IFERROR(ROUND(E140/L140,0),0)&amp;" "&amp;H140</f>
        <v>81 USD</v>
      </c>
      <c r="Q140" t="s">
        <v>8310</v>
      </c>
      <c r="R140" t="s">
        <v>8313</v>
      </c>
      <c r="S140" s="12">
        <f>(((I140/60)/60)/24)+DATE(1970,1,1)+(-8/24)</f>
        <v>42216.874305555553</v>
      </c>
      <c r="T140" s="12">
        <f>(((J140/60)/60)/24)+DATE(1970,1,1)+(-8/24)</f>
        <v>42185.924085648141</v>
      </c>
      <c r="U140" s="8">
        <f t="shared" si="2"/>
        <v>30.950219907412247</v>
      </c>
    </row>
    <row r="141" spans="1:21" ht="11.75" customHeight="1" x14ac:dyDescent="0.4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E141/D141*100%</f>
        <v>1</v>
      </c>
      <c r="P141" s="9" t="str">
        <f>IFERROR(ROUND(E141/L141,0),0)&amp;" "&amp;H141</f>
        <v>500 USD</v>
      </c>
      <c r="Q141" t="s">
        <v>8310</v>
      </c>
      <c r="R141" t="s">
        <v>8313</v>
      </c>
      <c r="S141" s="12">
        <f>(((I141/60)/60)/24)+DATE(1970,1,1)+(-8/24)</f>
        <v>42197.587638888886</v>
      </c>
      <c r="T141" s="12">
        <f>(((J141/60)/60)/24)+DATE(1970,1,1)+(-8/24)</f>
        <v>42187.587638888886</v>
      </c>
      <c r="U141" s="8">
        <f t="shared" si="2"/>
        <v>10</v>
      </c>
    </row>
    <row r="142" spans="1:21" ht="11.75" customHeight="1" x14ac:dyDescent="0.4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E142/D142*100%</f>
        <v>0</v>
      </c>
      <c r="P142" s="9" t="str">
        <f>IFERROR(ROUND(E142/L142,0),0)&amp;" "&amp;H142</f>
        <v>0 USD</v>
      </c>
      <c r="Q142" t="s">
        <v>8310</v>
      </c>
      <c r="R142" t="s">
        <v>8313</v>
      </c>
      <c r="S142" s="12">
        <f>(((I142/60)/60)/24)+DATE(1970,1,1)+(-8/24)</f>
        <v>42082.823287037034</v>
      </c>
      <c r="T142" s="12">
        <f>(((J142/60)/60)/24)+DATE(1970,1,1)+(-8/24)</f>
        <v>42052.864953703705</v>
      </c>
      <c r="U142" s="8">
        <f t="shared" si="2"/>
        <v>29.958333333328483</v>
      </c>
    </row>
    <row r="143" spans="1:21" ht="11.75" customHeight="1" x14ac:dyDescent="0.4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E143/D143*100%</f>
        <v>0.10775</v>
      </c>
      <c r="P143" s="9" t="str">
        <f>IFERROR(ROUND(E143/L143,0),0)&amp;" "&amp;H143</f>
        <v>46 USD</v>
      </c>
      <c r="Q143" t="s">
        <v>8310</v>
      </c>
      <c r="R143" t="s">
        <v>8313</v>
      </c>
      <c r="S143" s="12">
        <f>(((I143/60)/60)/24)+DATE(1970,1,1)+(-8/24)</f>
        <v>42154.819710648146</v>
      </c>
      <c r="T143" s="12">
        <f>(((J143/60)/60)/24)+DATE(1970,1,1)+(-8/24)</f>
        <v>42109.819710648146</v>
      </c>
      <c r="U143" s="8">
        <f t="shared" si="2"/>
        <v>45</v>
      </c>
    </row>
    <row r="144" spans="1:21" ht="11.75" customHeight="1" x14ac:dyDescent="0.4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E144/D144*100%</f>
        <v>3.3333333333333335E-3</v>
      </c>
      <c r="P144" s="9" t="str">
        <f>IFERROR(ROUND(E144/L144,0),0)&amp;" "&amp;H144</f>
        <v>10 USD</v>
      </c>
      <c r="Q144" t="s">
        <v>8310</v>
      </c>
      <c r="R144" t="s">
        <v>8313</v>
      </c>
      <c r="S144" s="12">
        <f>(((I144/60)/60)/24)+DATE(1970,1,1)+(-8/24)</f>
        <v>41959.601597222216</v>
      </c>
      <c r="T144" s="12">
        <f>(((J144/60)/60)/24)+DATE(1970,1,1)+(-8/24)</f>
        <v>41938.559930555552</v>
      </c>
      <c r="U144" s="8">
        <f t="shared" si="2"/>
        <v>21.041666666664241</v>
      </c>
    </row>
    <row r="145" spans="1:21" ht="11.75" customHeight="1" x14ac:dyDescent="0.4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E145/D145*100%</f>
        <v>0</v>
      </c>
      <c r="P145" s="9" t="str">
        <f>IFERROR(ROUND(E145/L145,0),0)&amp;" "&amp;H145</f>
        <v>0 AUD</v>
      </c>
      <c r="Q145" t="s">
        <v>8310</v>
      </c>
      <c r="R145" t="s">
        <v>8313</v>
      </c>
      <c r="S145" s="12">
        <f>(((I145/60)/60)/24)+DATE(1970,1,1)+(-8/24)</f>
        <v>42615.913194444445</v>
      </c>
      <c r="T145" s="12">
        <f>(((J145/60)/60)/24)+DATE(1970,1,1)+(-8/24)</f>
        <v>42558.730810185189</v>
      </c>
      <c r="U145" s="8">
        <f t="shared" si="2"/>
        <v>57.182384259256651</v>
      </c>
    </row>
    <row r="146" spans="1:21" ht="11.75" customHeight="1" x14ac:dyDescent="0.4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E146/D146*100%</f>
        <v>0.27600000000000002</v>
      </c>
      <c r="P146" s="9" t="str">
        <f>IFERROR(ROUND(E146/L146,0),0)&amp;" "&amp;H146</f>
        <v>56 CAD</v>
      </c>
      <c r="Q146" t="s">
        <v>8310</v>
      </c>
      <c r="R146" t="s">
        <v>8313</v>
      </c>
      <c r="S146" s="12">
        <f>(((I146/60)/60)/24)+DATE(1970,1,1)+(-8/24)</f>
        <v>42107.387407407405</v>
      </c>
      <c r="T146" s="12">
        <f>(((J146/60)/60)/24)+DATE(1970,1,1)+(-8/24)</f>
        <v>42047.429074074076</v>
      </c>
      <c r="U146" s="8">
        <f t="shared" si="2"/>
        <v>59.958333333328483</v>
      </c>
    </row>
    <row r="147" spans="1:21" ht="11.75" customHeight="1" x14ac:dyDescent="0.4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E147/D147*100%</f>
        <v>7.5111111111111115E-2</v>
      </c>
      <c r="P147" s="9" t="str">
        <f>IFERROR(ROUND(E147/L147,0),0)&amp;" "&amp;H147</f>
        <v>38 USD</v>
      </c>
      <c r="Q147" t="s">
        <v>8310</v>
      </c>
      <c r="R147" t="s">
        <v>8313</v>
      </c>
      <c r="S147" s="12">
        <f>(((I147/60)/60)/24)+DATE(1970,1,1)+(-8/24)</f>
        <v>42227.208935185183</v>
      </c>
      <c r="T147" s="12">
        <f>(((J147/60)/60)/24)+DATE(1970,1,1)+(-8/24)</f>
        <v>42200.208935185183</v>
      </c>
      <c r="U147" s="8">
        <f t="shared" si="2"/>
        <v>27</v>
      </c>
    </row>
    <row r="148" spans="1:21" ht="11.75" customHeight="1" x14ac:dyDescent="0.4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E148/D148*100%</f>
        <v>5.7499999999999999E-3</v>
      </c>
      <c r="P148" s="9" t="str">
        <f>IFERROR(ROUND(E148/L148,0),0)&amp;" "&amp;H148</f>
        <v>38 USD</v>
      </c>
      <c r="Q148" t="s">
        <v>8310</v>
      </c>
      <c r="R148" t="s">
        <v>8313</v>
      </c>
      <c r="S148" s="12">
        <f>(((I148/60)/60)/24)+DATE(1970,1,1)+(-8/24)</f>
        <v>42752.682847222219</v>
      </c>
      <c r="T148" s="12">
        <f>(((J148/60)/60)/24)+DATE(1970,1,1)+(-8/24)</f>
        <v>42692.682847222219</v>
      </c>
      <c r="U148" s="8">
        <f t="shared" si="2"/>
        <v>60</v>
      </c>
    </row>
    <row r="149" spans="1:21" ht="11.75" customHeight="1" x14ac:dyDescent="0.4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E149/D149*100%</f>
        <v>0</v>
      </c>
      <c r="P149" s="9" t="str">
        <f>IFERROR(ROUND(E149/L149,0),0)&amp;" "&amp;H149</f>
        <v>0 GBP</v>
      </c>
      <c r="Q149" t="s">
        <v>8310</v>
      </c>
      <c r="R149" t="s">
        <v>8313</v>
      </c>
      <c r="S149" s="12">
        <f>(((I149/60)/60)/24)+DATE(1970,1,1)+(-8/24)</f>
        <v>42012.429166666661</v>
      </c>
      <c r="T149" s="12">
        <f>(((J149/60)/60)/24)+DATE(1970,1,1)+(-8/24)</f>
        <v>41969.434490740743</v>
      </c>
      <c r="U149" s="8">
        <f t="shared" si="2"/>
        <v>42.994675925918273</v>
      </c>
    </row>
    <row r="150" spans="1:21" ht="11.75" customHeight="1" x14ac:dyDescent="0.4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E150/D150*100%</f>
        <v>8.0000000000000004E-4</v>
      </c>
      <c r="P150" s="9" t="str">
        <f>IFERROR(ROUND(E150/L150,0),0)&amp;" "&amp;H150</f>
        <v>20 USD</v>
      </c>
      <c r="Q150" t="s">
        <v>8310</v>
      </c>
      <c r="R150" t="s">
        <v>8313</v>
      </c>
      <c r="S150" s="12">
        <f>(((I150/60)/60)/24)+DATE(1970,1,1)+(-8/24)</f>
        <v>42426.948333333326</v>
      </c>
      <c r="T150" s="12">
        <f>(((J150/60)/60)/24)+DATE(1970,1,1)+(-8/24)</f>
        <v>42396.948333333326</v>
      </c>
      <c r="U150" s="8">
        <f t="shared" si="2"/>
        <v>30</v>
      </c>
    </row>
    <row r="151" spans="1:21" ht="11.75" customHeight="1" x14ac:dyDescent="0.4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E151/D151*100%</f>
        <v>9.1999999999999998E-3</v>
      </c>
      <c r="P151" s="9" t="str">
        <f>IFERROR(ROUND(E151/L151,0),0)&amp;" "&amp;H151</f>
        <v>15 USD</v>
      </c>
      <c r="Q151" t="s">
        <v>8310</v>
      </c>
      <c r="R151" t="s">
        <v>8313</v>
      </c>
      <c r="S151" s="12">
        <f>(((I151/60)/60)/24)+DATE(1970,1,1)+(-8/24)</f>
        <v>41997.999999999993</v>
      </c>
      <c r="T151" s="12">
        <f>(((J151/60)/60)/24)+DATE(1970,1,1)+(-8/24)</f>
        <v>41967.838773148142</v>
      </c>
      <c r="U151" s="8">
        <f t="shared" si="2"/>
        <v>30.161226851851097</v>
      </c>
    </row>
    <row r="152" spans="1:21" ht="11.75" customHeight="1" x14ac:dyDescent="0.4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E152/D152*100%</f>
        <v>0.23163076923076922</v>
      </c>
      <c r="P152" s="9" t="str">
        <f>IFERROR(ROUND(E152/L152,0),0)&amp;" "&amp;H152</f>
        <v>449 USD</v>
      </c>
      <c r="Q152" t="s">
        <v>8310</v>
      </c>
      <c r="R152" t="s">
        <v>8313</v>
      </c>
      <c r="S152" s="12">
        <f>(((I152/60)/60)/24)+DATE(1970,1,1)+(-8/24)</f>
        <v>42149.82849537037</v>
      </c>
      <c r="T152" s="12">
        <f>(((J152/60)/60)/24)+DATE(1970,1,1)+(-8/24)</f>
        <v>42089.82849537037</v>
      </c>
      <c r="U152" s="8">
        <f t="shared" si="2"/>
        <v>60</v>
      </c>
    </row>
    <row r="153" spans="1:21" ht="11.75" customHeight="1" x14ac:dyDescent="0.4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E153/D153*100%</f>
        <v>5.5999999999999995E-4</v>
      </c>
      <c r="P153" s="9" t="str">
        <f>IFERROR(ROUND(E153/L153,0),0)&amp;" "&amp;H153</f>
        <v>28 AUD</v>
      </c>
      <c r="Q153" t="s">
        <v>8310</v>
      </c>
      <c r="R153" t="s">
        <v>8313</v>
      </c>
      <c r="S153" s="12">
        <f>(((I153/60)/60)/24)+DATE(1970,1,1)+(-8/24)</f>
        <v>42173.217488425922</v>
      </c>
      <c r="T153" s="12">
        <f>(((J153/60)/60)/24)+DATE(1970,1,1)+(-8/24)</f>
        <v>42113.217488425922</v>
      </c>
      <c r="U153" s="8">
        <f t="shared" si="2"/>
        <v>60</v>
      </c>
    </row>
    <row r="154" spans="1:21" ht="11.75" customHeight="1" x14ac:dyDescent="0.4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E154/D154*100%</f>
        <v>7.8947368421052633E-5</v>
      </c>
      <c r="P154" s="9" t="str">
        <f>IFERROR(ROUND(E154/L154,0),0)&amp;" "&amp;H154</f>
        <v>15 USD</v>
      </c>
      <c r="Q154" t="s">
        <v>8310</v>
      </c>
      <c r="R154" t="s">
        <v>8313</v>
      </c>
      <c r="S154" s="12">
        <f>(((I154/60)/60)/24)+DATE(1970,1,1)+(-8/24)</f>
        <v>41904.744212962964</v>
      </c>
      <c r="T154" s="12">
        <f>(((J154/60)/60)/24)+DATE(1970,1,1)+(-8/24)</f>
        <v>41874.744212962964</v>
      </c>
      <c r="U154" s="8">
        <f t="shared" si="2"/>
        <v>30</v>
      </c>
    </row>
    <row r="155" spans="1:21" ht="11.75" customHeight="1" x14ac:dyDescent="0.4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E155/D155*100%</f>
        <v>7.1799999999999998E-3</v>
      </c>
      <c r="P155" s="9" t="str">
        <f>IFERROR(ROUND(E155/L155,0),0)&amp;" "&amp;H155</f>
        <v>36 USD</v>
      </c>
      <c r="Q155" t="s">
        <v>8310</v>
      </c>
      <c r="R155" t="s">
        <v>8313</v>
      </c>
      <c r="S155" s="12">
        <f>(((I155/60)/60)/24)+DATE(1970,1,1)+(-8/24)</f>
        <v>41975.294490740744</v>
      </c>
      <c r="T155" s="12">
        <f>(((J155/60)/60)/24)+DATE(1970,1,1)+(-8/24)</f>
        <v>41933.252824074072</v>
      </c>
      <c r="U155" s="8">
        <f t="shared" si="2"/>
        <v>42.041666666671517</v>
      </c>
    </row>
    <row r="156" spans="1:21" ht="11.75" customHeight="1" x14ac:dyDescent="0.4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E156/D156*100%</f>
        <v>2.6666666666666668E-2</v>
      </c>
      <c r="P156" s="9" t="str">
        <f>IFERROR(ROUND(E156/L156,0),0)&amp;" "&amp;H156</f>
        <v>13 USD</v>
      </c>
      <c r="Q156" t="s">
        <v>8310</v>
      </c>
      <c r="R156" t="s">
        <v>8313</v>
      </c>
      <c r="S156" s="12">
        <f>(((I156/60)/60)/24)+DATE(1970,1,1)+(-8/24)</f>
        <v>42158.214062499996</v>
      </c>
      <c r="T156" s="12">
        <f>(((J156/60)/60)/24)+DATE(1970,1,1)+(-8/24)</f>
        <v>42115.214062499996</v>
      </c>
      <c r="U156" s="8">
        <f t="shared" si="2"/>
        <v>43</v>
      </c>
    </row>
    <row r="157" spans="1:21" ht="11.75" customHeight="1" x14ac:dyDescent="0.4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E157/D157*100%</f>
        <v>6.0000000000000002E-5</v>
      </c>
      <c r="P157" s="9" t="str">
        <f>IFERROR(ROUND(E157/L157,0),0)&amp;" "&amp;H157</f>
        <v>20 USD</v>
      </c>
      <c r="Q157" t="s">
        <v>8310</v>
      </c>
      <c r="R157" t="s">
        <v>8313</v>
      </c>
      <c r="S157" s="12">
        <f>(((I157/60)/60)/24)+DATE(1970,1,1)+(-8/24)</f>
        <v>42208.226099537038</v>
      </c>
      <c r="T157" s="12">
        <f>(((J157/60)/60)/24)+DATE(1970,1,1)+(-8/24)</f>
        <v>42168.226099537038</v>
      </c>
      <c r="U157" s="8">
        <f t="shared" si="2"/>
        <v>40</v>
      </c>
    </row>
    <row r="158" spans="1:21" ht="11.75" customHeight="1" x14ac:dyDescent="0.4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E158/D158*100%</f>
        <v>5.0999999999999997E-2</v>
      </c>
      <c r="P158" s="9" t="str">
        <f>IFERROR(ROUND(E158/L158,0),0)&amp;" "&amp;H158</f>
        <v>119 CAD</v>
      </c>
      <c r="Q158" t="s">
        <v>8310</v>
      </c>
      <c r="R158" t="s">
        <v>8313</v>
      </c>
      <c r="S158" s="12">
        <f>(((I158/60)/60)/24)+DATE(1970,1,1)+(-8/24)</f>
        <v>41853.791620370372</v>
      </c>
      <c r="T158" s="12">
        <f>(((J158/60)/60)/24)+DATE(1970,1,1)+(-8/24)</f>
        <v>41793.791620370372</v>
      </c>
      <c r="U158" s="8">
        <f t="shared" si="2"/>
        <v>60</v>
      </c>
    </row>
    <row r="159" spans="1:21" ht="11.75" customHeight="1" x14ac:dyDescent="0.4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E159/D159*100%</f>
        <v>2.671118530884808E-3</v>
      </c>
      <c r="P159" s="9" t="str">
        <f>IFERROR(ROUND(E159/L159,0),0)&amp;" "&amp;H159</f>
        <v>4 USD</v>
      </c>
      <c r="Q159" t="s">
        <v>8310</v>
      </c>
      <c r="R159" t="s">
        <v>8313</v>
      </c>
      <c r="S159" s="12">
        <f>(((I159/60)/60)/24)+DATE(1970,1,1)+(-8/24)</f>
        <v>42426.578379629624</v>
      </c>
      <c r="T159" s="12">
        <f>(((J159/60)/60)/24)+DATE(1970,1,1)+(-8/24)</f>
        <v>42396.578379629624</v>
      </c>
      <c r="U159" s="8">
        <f t="shared" si="2"/>
        <v>30</v>
      </c>
    </row>
    <row r="160" spans="1:21" ht="11.75" customHeight="1" x14ac:dyDescent="0.4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E160/D160*100%</f>
        <v>0</v>
      </c>
      <c r="P160" s="9" t="str">
        <f>IFERROR(ROUND(E160/L160,0),0)&amp;" "&amp;H160</f>
        <v>0 USD</v>
      </c>
      <c r="Q160" t="s">
        <v>8310</v>
      </c>
      <c r="R160" t="s">
        <v>8313</v>
      </c>
      <c r="S160" s="12">
        <f>(((I160/60)/60)/24)+DATE(1970,1,1)+(-8/24)</f>
        <v>41933.743379629625</v>
      </c>
      <c r="T160" s="12">
        <f>(((J160/60)/60)/24)+DATE(1970,1,1)+(-8/24)</f>
        <v>41903.743379629625</v>
      </c>
      <c r="U160" s="8">
        <f t="shared" si="2"/>
        <v>30</v>
      </c>
    </row>
    <row r="161" spans="1:21" ht="11.75" customHeight="1" x14ac:dyDescent="0.4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E161/D161*100%</f>
        <v>2.0000000000000002E-5</v>
      </c>
      <c r="P161" s="9" t="str">
        <f>IFERROR(ROUND(E161/L161,0),0)&amp;" "&amp;H161</f>
        <v>10 USD</v>
      </c>
      <c r="Q161" t="s">
        <v>8310</v>
      </c>
      <c r="R161" t="s">
        <v>8313</v>
      </c>
      <c r="S161" s="12">
        <f>(((I161/60)/60)/24)+DATE(1970,1,1)+(-8/24)</f>
        <v>42554.101215277777</v>
      </c>
      <c r="T161" s="12">
        <f>(((J161/60)/60)/24)+DATE(1970,1,1)+(-8/24)</f>
        <v>42514.101215277777</v>
      </c>
      <c r="U161" s="8">
        <f t="shared" si="2"/>
        <v>40</v>
      </c>
    </row>
    <row r="162" spans="1:21" ht="11.75" customHeight="1" x14ac:dyDescent="0.4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E162/D162*100%</f>
        <v>0</v>
      </c>
      <c r="P162" s="9" t="str">
        <f>IFERROR(ROUND(E162/L162,0),0)&amp;" "&amp;H162</f>
        <v>0 USD</v>
      </c>
      <c r="Q162" t="s">
        <v>8310</v>
      </c>
      <c r="R162" t="s">
        <v>8314</v>
      </c>
      <c r="S162" s="12">
        <f>(((I162/60)/60)/24)+DATE(1970,1,1)+(-8/24)</f>
        <v>42231.579756944448</v>
      </c>
      <c r="T162" s="12">
        <f>(((J162/60)/60)/24)+DATE(1970,1,1)+(-8/24)</f>
        <v>42171.579756944448</v>
      </c>
      <c r="U162" s="8">
        <f t="shared" si="2"/>
        <v>60</v>
      </c>
    </row>
    <row r="163" spans="1:21" ht="11.75" customHeight="1" x14ac:dyDescent="0.4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E163/D163*100%</f>
        <v>1E-4</v>
      </c>
      <c r="P163" s="9" t="str">
        <f>IFERROR(ROUND(E163/L163,0),0)&amp;" "&amp;H163</f>
        <v>5 USD</v>
      </c>
      <c r="Q163" t="s">
        <v>8310</v>
      </c>
      <c r="R163" t="s">
        <v>8314</v>
      </c>
      <c r="S163" s="12">
        <f>(((I163/60)/60)/24)+DATE(1970,1,1)+(-8/24)</f>
        <v>41822.354108796295</v>
      </c>
      <c r="T163" s="12">
        <f>(((J163/60)/60)/24)+DATE(1970,1,1)+(-8/24)</f>
        <v>41792.354108796295</v>
      </c>
      <c r="U163" s="8">
        <f t="shared" si="2"/>
        <v>30</v>
      </c>
    </row>
    <row r="164" spans="1:21" ht="11.75" customHeight="1" x14ac:dyDescent="0.4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E164/D164*100%</f>
        <v>0.15535714285714286</v>
      </c>
      <c r="P164" s="9" t="str">
        <f>IFERROR(ROUND(E164/L164,0),0)&amp;" "&amp;H164</f>
        <v>44 USD</v>
      </c>
      <c r="Q164" t="s">
        <v>8310</v>
      </c>
      <c r="R164" t="s">
        <v>8314</v>
      </c>
      <c r="S164" s="12">
        <f>(((I164/60)/60)/24)+DATE(1970,1,1)+(-8/24)</f>
        <v>41867.654166666667</v>
      </c>
      <c r="T164" s="12">
        <f>(((J164/60)/60)/24)+DATE(1970,1,1)+(-8/24)</f>
        <v>41834.79347222222</v>
      </c>
      <c r="U164" s="8">
        <f t="shared" si="2"/>
        <v>32.86069444444729</v>
      </c>
    </row>
    <row r="165" spans="1:21" ht="11.75" customHeight="1" x14ac:dyDescent="0.4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E165/D165*100%</f>
        <v>0</v>
      </c>
      <c r="P165" s="9" t="str">
        <f>IFERROR(ROUND(E165/L165,0),0)&amp;" "&amp;H165</f>
        <v>0 USD</v>
      </c>
      <c r="Q165" t="s">
        <v>8310</v>
      </c>
      <c r="R165" t="s">
        <v>8314</v>
      </c>
      <c r="S165" s="12">
        <f>(((I165/60)/60)/24)+DATE(1970,1,1)+(-8/24)</f>
        <v>42277.666666666664</v>
      </c>
      <c r="T165" s="12">
        <f>(((J165/60)/60)/24)+DATE(1970,1,1)+(-8/24)</f>
        <v>42243.627939814811</v>
      </c>
      <c r="U165" s="8">
        <f t="shared" si="2"/>
        <v>34.038726851853426</v>
      </c>
    </row>
    <row r="166" spans="1:21" ht="11.75" customHeight="1" x14ac:dyDescent="0.4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E166/D166*100%</f>
        <v>5.3333333333333332E-3</v>
      </c>
      <c r="P166" s="9" t="str">
        <f>IFERROR(ROUND(E166/L166,0),0)&amp;" "&amp;H166</f>
        <v>91 USD</v>
      </c>
      <c r="Q166" t="s">
        <v>8310</v>
      </c>
      <c r="R166" t="s">
        <v>8314</v>
      </c>
      <c r="S166" s="12">
        <f>(((I166/60)/60)/24)+DATE(1970,1,1)+(-8/24)</f>
        <v>41901.429409722223</v>
      </c>
      <c r="T166" s="12">
        <f>(((J166/60)/60)/24)+DATE(1970,1,1)+(-8/24)</f>
        <v>41841.429409722223</v>
      </c>
      <c r="U166" s="8">
        <f t="shared" si="2"/>
        <v>60</v>
      </c>
    </row>
    <row r="167" spans="1:21" ht="11.75" customHeight="1" x14ac:dyDescent="0.4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E167/D167*100%</f>
        <v>0</v>
      </c>
      <c r="P167" s="9" t="str">
        <f>IFERROR(ROUND(E167/L167,0),0)&amp;" "&amp;H167</f>
        <v>0 GBP</v>
      </c>
      <c r="Q167" t="s">
        <v>8310</v>
      </c>
      <c r="R167" t="s">
        <v>8314</v>
      </c>
      <c r="S167" s="12">
        <f>(((I167/60)/60)/24)+DATE(1970,1,1)+(-8/24)</f>
        <v>42381.325509259252</v>
      </c>
      <c r="T167" s="12">
        <f>(((J167/60)/60)/24)+DATE(1970,1,1)+(-8/24)</f>
        <v>42351.325509259252</v>
      </c>
      <c r="U167" s="8">
        <f t="shared" si="2"/>
        <v>30</v>
      </c>
    </row>
    <row r="168" spans="1:21" ht="11.75" customHeight="1" x14ac:dyDescent="0.4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E168/D168*100%</f>
        <v>0.6</v>
      </c>
      <c r="P168" s="9" t="str">
        <f>IFERROR(ROUND(E168/L168,0),0)&amp;" "&amp;H168</f>
        <v>3000 USD</v>
      </c>
      <c r="Q168" t="s">
        <v>8310</v>
      </c>
      <c r="R168" t="s">
        <v>8314</v>
      </c>
      <c r="S168" s="12">
        <f>(((I168/60)/60)/24)+DATE(1970,1,1)+(-8/24)</f>
        <v>42750.742615740739</v>
      </c>
      <c r="T168" s="12">
        <f>(((J168/60)/60)/24)+DATE(1970,1,1)+(-8/24)</f>
        <v>42720.742615740739</v>
      </c>
      <c r="U168" s="8">
        <f t="shared" si="2"/>
        <v>30</v>
      </c>
    </row>
    <row r="169" spans="1:21" ht="11.75" customHeight="1" x14ac:dyDescent="0.4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E169/D169*100%</f>
        <v>1E-4</v>
      </c>
      <c r="P169" s="9" t="str">
        <f>IFERROR(ROUND(E169/L169,0),0)&amp;" "&amp;H169</f>
        <v>6 USD</v>
      </c>
      <c r="Q169" t="s">
        <v>8310</v>
      </c>
      <c r="R169" t="s">
        <v>8314</v>
      </c>
      <c r="S169" s="12">
        <f>(((I169/60)/60)/24)+DATE(1970,1,1)+(-8/24)</f>
        <v>42220.594155092585</v>
      </c>
      <c r="T169" s="12">
        <f>(((J169/60)/60)/24)+DATE(1970,1,1)+(-8/24)</f>
        <v>42160.594155092585</v>
      </c>
      <c r="U169" s="8">
        <f t="shared" si="2"/>
        <v>60</v>
      </c>
    </row>
    <row r="170" spans="1:21" ht="11.75" customHeight="1" x14ac:dyDescent="0.4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E170/D170*100%</f>
        <v>4.0625000000000001E-2</v>
      </c>
      <c r="P170" s="9" t="str">
        <f>IFERROR(ROUND(E170/L170,0),0)&amp;" "&amp;H170</f>
        <v>108 USD</v>
      </c>
      <c r="Q170" t="s">
        <v>8310</v>
      </c>
      <c r="R170" t="s">
        <v>8314</v>
      </c>
      <c r="S170" s="12">
        <f>(((I170/60)/60)/24)+DATE(1970,1,1)+(-8/24)</f>
        <v>42082.460300925923</v>
      </c>
      <c r="T170" s="12">
        <f>(((J170/60)/60)/24)+DATE(1970,1,1)+(-8/24)</f>
        <v>42052.501967592594</v>
      </c>
      <c r="U170" s="8">
        <f t="shared" si="2"/>
        <v>29.958333333328483</v>
      </c>
    </row>
    <row r="171" spans="1:21" ht="11.75" customHeight="1" x14ac:dyDescent="0.4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E171/D171*100%</f>
        <v>0.224</v>
      </c>
      <c r="P171" s="9" t="str">
        <f>IFERROR(ROUND(E171/L171,0),0)&amp;" "&amp;H171</f>
        <v>56 GBP</v>
      </c>
      <c r="Q171" t="s">
        <v>8310</v>
      </c>
      <c r="R171" t="s">
        <v>8314</v>
      </c>
      <c r="S171" s="12">
        <f>(((I171/60)/60)/24)+DATE(1970,1,1)+(-8/24)</f>
        <v>41930.171979166662</v>
      </c>
      <c r="T171" s="12">
        <f>(((J171/60)/60)/24)+DATE(1970,1,1)+(-8/24)</f>
        <v>41900.171979166662</v>
      </c>
      <c r="U171" s="8">
        <f t="shared" si="2"/>
        <v>30</v>
      </c>
    </row>
    <row r="172" spans="1:21" ht="11.75" customHeight="1" x14ac:dyDescent="0.4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E172/D172*100%</f>
        <v>3.2500000000000001E-2</v>
      </c>
      <c r="P172" s="9" t="str">
        <f>IFERROR(ROUND(E172/L172,0),0)&amp;" "&amp;H172</f>
        <v>33 USD</v>
      </c>
      <c r="Q172" t="s">
        <v>8310</v>
      </c>
      <c r="R172" t="s">
        <v>8314</v>
      </c>
      <c r="S172" s="12">
        <f>(((I172/60)/60)/24)+DATE(1970,1,1)+(-8/24)</f>
        <v>42245.894444444442</v>
      </c>
      <c r="T172" s="12">
        <f>(((J172/60)/60)/24)+DATE(1970,1,1)+(-8/24)</f>
        <v>42216.644479166665</v>
      </c>
      <c r="U172" s="8">
        <f t="shared" si="2"/>
        <v>29.249965277776937</v>
      </c>
    </row>
    <row r="173" spans="1:21" ht="11.75" customHeight="1" x14ac:dyDescent="0.4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E173/D173*100%</f>
        <v>2.0000000000000002E-5</v>
      </c>
      <c r="P173" s="9" t="str">
        <f>IFERROR(ROUND(E173/L173,0),0)&amp;" "&amp;H173</f>
        <v>1 USD</v>
      </c>
      <c r="Q173" t="s">
        <v>8310</v>
      </c>
      <c r="R173" t="s">
        <v>8314</v>
      </c>
      <c r="S173" s="12">
        <f>(((I173/60)/60)/24)+DATE(1970,1,1)+(-8/24)</f>
        <v>42593.847384259258</v>
      </c>
      <c r="T173" s="12">
        <f>(((J173/60)/60)/24)+DATE(1970,1,1)+(-8/24)</f>
        <v>42533.847384259258</v>
      </c>
      <c r="U173" s="8">
        <f t="shared" si="2"/>
        <v>60</v>
      </c>
    </row>
    <row r="174" spans="1:21" ht="11.75" customHeight="1" x14ac:dyDescent="0.4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E174/D174*100%</f>
        <v>0</v>
      </c>
      <c r="P174" s="9" t="str">
        <f>IFERROR(ROUND(E174/L174,0),0)&amp;" "&amp;H174</f>
        <v>0 USD</v>
      </c>
      <c r="Q174" t="s">
        <v>8310</v>
      </c>
      <c r="R174" t="s">
        <v>8314</v>
      </c>
      <c r="S174" s="12">
        <f>(((I174/60)/60)/24)+DATE(1970,1,1)+(-8/24)</f>
        <v>42082.01994212962</v>
      </c>
      <c r="T174" s="12">
        <f>(((J174/60)/60)/24)+DATE(1970,1,1)+(-8/24)</f>
        <v>42047.061608796292</v>
      </c>
      <c r="U174" s="8">
        <f t="shared" si="2"/>
        <v>34.958333333328483</v>
      </c>
    </row>
    <row r="175" spans="1:21" ht="11.75" customHeight="1" x14ac:dyDescent="0.4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E175/D175*100%</f>
        <v>0</v>
      </c>
      <c r="P175" s="9" t="str">
        <f>IFERROR(ROUND(E175/L175,0),0)&amp;" "&amp;H175</f>
        <v>0 GBP</v>
      </c>
      <c r="Q175" t="s">
        <v>8310</v>
      </c>
      <c r="R175" t="s">
        <v>8314</v>
      </c>
      <c r="S175" s="12">
        <f>(((I175/60)/60)/24)+DATE(1970,1,1)+(-8/24)</f>
        <v>42063.239675925921</v>
      </c>
      <c r="T175" s="12">
        <f>(((J175/60)/60)/24)+DATE(1970,1,1)+(-8/24)</f>
        <v>42033.239675925921</v>
      </c>
      <c r="U175" s="8">
        <f t="shared" si="2"/>
        <v>30</v>
      </c>
    </row>
    <row r="176" spans="1:21" ht="11.75" customHeight="1" x14ac:dyDescent="0.4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E176/D176*100%</f>
        <v>0</v>
      </c>
      <c r="P176" s="9" t="str">
        <f>IFERROR(ROUND(E176/L176,0),0)&amp;" "&amp;H176</f>
        <v>0 EUR</v>
      </c>
      <c r="Q176" t="s">
        <v>8310</v>
      </c>
      <c r="R176" t="s">
        <v>8314</v>
      </c>
      <c r="S176" s="12">
        <f>(((I176/60)/60)/24)+DATE(1970,1,1)+(-8/24)</f>
        <v>42132.42564814815</v>
      </c>
      <c r="T176" s="12">
        <f>(((J176/60)/60)/24)+DATE(1970,1,1)+(-8/24)</f>
        <v>42072.42564814815</v>
      </c>
      <c r="U176" s="8">
        <f t="shared" si="2"/>
        <v>60</v>
      </c>
    </row>
    <row r="177" spans="1:21" ht="11.75" customHeight="1" x14ac:dyDescent="0.4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E177/D177*100%</f>
        <v>6.4850000000000005E-2</v>
      </c>
      <c r="P177" s="9" t="str">
        <f>IFERROR(ROUND(E177/L177,0),0)&amp;" "&amp;H177</f>
        <v>50 GBP</v>
      </c>
      <c r="Q177" t="s">
        <v>8310</v>
      </c>
      <c r="R177" t="s">
        <v>8314</v>
      </c>
      <c r="S177" s="12">
        <f>(((I177/60)/60)/24)+DATE(1970,1,1)+(-8/24)</f>
        <v>41880.444571759253</v>
      </c>
      <c r="T177" s="12">
        <f>(((J177/60)/60)/24)+DATE(1970,1,1)+(-8/24)</f>
        <v>41855.444571759253</v>
      </c>
      <c r="U177" s="8">
        <f t="shared" si="2"/>
        <v>25</v>
      </c>
    </row>
    <row r="178" spans="1:21" ht="11.75" customHeight="1" x14ac:dyDescent="0.4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E178/D178*100%</f>
        <v>0</v>
      </c>
      <c r="P178" s="9" t="str">
        <f>IFERROR(ROUND(E178/L178,0),0)&amp;" "&amp;H178</f>
        <v>0 USD</v>
      </c>
      <c r="Q178" t="s">
        <v>8310</v>
      </c>
      <c r="R178" t="s">
        <v>8314</v>
      </c>
      <c r="S178" s="12">
        <f>(((I178/60)/60)/24)+DATE(1970,1,1)+(-8/24)</f>
        <v>42221.490729166668</v>
      </c>
      <c r="T178" s="12">
        <f>(((J178/60)/60)/24)+DATE(1970,1,1)+(-8/24)</f>
        <v>42191.490729166668</v>
      </c>
      <c r="U178" s="8">
        <f t="shared" si="2"/>
        <v>30</v>
      </c>
    </row>
    <row r="179" spans="1:21" ht="11.75" customHeight="1" x14ac:dyDescent="0.4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E179/D179*100%</f>
        <v>0.4</v>
      </c>
      <c r="P179" s="9" t="str">
        <f>IFERROR(ROUND(E179/L179,0),0)&amp;" "&amp;H179</f>
        <v>26 USD</v>
      </c>
      <c r="Q179" t="s">
        <v>8310</v>
      </c>
      <c r="R179" t="s">
        <v>8314</v>
      </c>
      <c r="S179" s="12">
        <f>(((I179/60)/60)/24)+DATE(1970,1,1)+(-8/24)</f>
        <v>42086.672754629624</v>
      </c>
      <c r="T179" s="12">
        <f>(((J179/60)/60)/24)+DATE(1970,1,1)+(-8/24)</f>
        <v>42069.714421296296</v>
      </c>
      <c r="U179" s="8">
        <f t="shared" si="2"/>
        <v>16.958333333328483</v>
      </c>
    </row>
    <row r="180" spans="1:21" ht="11.75" customHeight="1" x14ac:dyDescent="0.4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E180/D180*100%</f>
        <v>0</v>
      </c>
      <c r="P180" s="9" t="str">
        <f>IFERROR(ROUND(E180/L180,0),0)&amp;" "&amp;H180</f>
        <v>0 EUR</v>
      </c>
      <c r="Q180" t="s">
        <v>8310</v>
      </c>
      <c r="R180" t="s">
        <v>8314</v>
      </c>
      <c r="S180" s="12">
        <f>(((I180/60)/60)/24)+DATE(1970,1,1)+(-8/24)</f>
        <v>42334.663715277777</v>
      </c>
      <c r="T180" s="12">
        <f>(((J180/60)/60)/24)+DATE(1970,1,1)+(-8/24)</f>
        <v>42304.622048611105</v>
      </c>
      <c r="U180" s="8">
        <f t="shared" si="2"/>
        <v>30.041666666671517</v>
      </c>
    </row>
    <row r="181" spans="1:21" ht="11.75" customHeight="1" x14ac:dyDescent="0.4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E181/D181*100%</f>
        <v>0.2</v>
      </c>
      <c r="P181" s="9" t="str">
        <f>IFERROR(ROUND(E181/L181,0),0)&amp;" "&amp;H181</f>
        <v>100 USD</v>
      </c>
      <c r="Q181" t="s">
        <v>8310</v>
      </c>
      <c r="R181" t="s">
        <v>8314</v>
      </c>
      <c r="S181" s="12">
        <f>(((I181/60)/60)/24)+DATE(1970,1,1)+(-8/24)</f>
        <v>42432.747164351851</v>
      </c>
      <c r="T181" s="12">
        <f>(((J181/60)/60)/24)+DATE(1970,1,1)+(-8/24)</f>
        <v>42402.747164351851</v>
      </c>
      <c r="U181" s="8">
        <f t="shared" si="2"/>
        <v>30</v>
      </c>
    </row>
    <row r="182" spans="1:21" ht="11.75" customHeight="1" x14ac:dyDescent="0.4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E182/D182*100%</f>
        <v>0.33416666666666667</v>
      </c>
      <c r="P182" s="9" t="str">
        <f>IFERROR(ROUND(E182/L182,0),0)&amp;" "&amp;H182</f>
        <v>31 GBP</v>
      </c>
      <c r="Q182" t="s">
        <v>8310</v>
      </c>
      <c r="R182" t="s">
        <v>8314</v>
      </c>
      <c r="S182" s="12">
        <f>(((I182/60)/60)/24)+DATE(1970,1,1)+(-8/24)</f>
        <v>42107.458333333336</v>
      </c>
      <c r="T182" s="12">
        <f>(((J182/60)/60)/24)+DATE(1970,1,1)+(-8/24)</f>
        <v>42067.657905092587</v>
      </c>
      <c r="U182" s="8">
        <f t="shared" si="2"/>
        <v>39.80042824074917</v>
      </c>
    </row>
    <row r="183" spans="1:21" ht="11.75" customHeight="1" x14ac:dyDescent="0.4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E183/D183*100%</f>
        <v>0.21092608822670172</v>
      </c>
      <c r="P183" s="9" t="str">
        <f>IFERROR(ROUND(E183/L183,0),0)&amp;" "&amp;H183</f>
        <v>181 GBP</v>
      </c>
      <c r="Q183" t="s">
        <v>8310</v>
      </c>
      <c r="R183" t="s">
        <v>8314</v>
      </c>
      <c r="S183" s="12">
        <f>(((I183/60)/60)/24)+DATE(1970,1,1)+(-8/24)</f>
        <v>42177.408506944441</v>
      </c>
      <c r="T183" s="12">
        <f>(((J183/60)/60)/24)+DATE(1970,1,1)+(-8/24)</f>
        <v>42147.408506944441</v>
      </c>
      <c r="U183" s="8">
        <f t="shared" si="2"/>
        <v>30</v>
      </c>
    </row>
    <row r="184" spans="1:21" ht="11.75" customHeight="1" x14ac:dyDescent="0.4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E184/D184*100%</f>
        <v>0</v>
      </c>
      <c r="P184" s="9" t="str">
        <f>IFERROR(ROUND(E184/L184,0),0)&amp;" "&amp;H184</f>
        <v>0 USD</v>
      </c>
      <c r="Q184" t="s">
        <v>8310</v>
      </c>
      <c r="R184" t="s">
        <v>8314</v>
      </c>
      <c r="S184" s="12">
        <f>(((I184/60)/60)/24)+DATE(1970,1,1)+(-8/24)</f>
        <v>42741.678611111107</v>
      </c>
      <c r="T184" s="12">
        <f>(((J184/60)/60)/24)+DATE(1970,1,1)+(-8/24)</f>
        <v>42711.678611111107</v>
      </c>
      <c r="U184" s="8">
        <f t="shared" si="2"/>
        <v>30</v>
      </c>
    </row>
    <row r="185" spans="1:21" ht="11.75" customHeight="1" x14ac:dyDescent="0.4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E185/D185*100%</f>
        <v>0.35855999999999999</v>
      </c>
      <c r="P185" s="9" t="str">
        <f>IFERROR(ROUND(E185/L185,0),0)&amp;" "&amp;H185</f>
        <v>374 GBP</v>
      </c>
      <c r="Q185" t="s">
        <v>8310</v>
      </c>
      <c r="R185" t="s">
        <v>8314</v>
      </c>
      <c r="S185" s="12">
        <f>(((I185/60)/60)/24)+DATE(1970,1,1)+(-8/24)</f>
        <v>41969.518634259257</v>
      </c>
      <c r="T185" s="12">
        <f>(((J185/60)/60)/24)+DATE(1970,1,1)+(-8/24)</f>
        <v>41939.476967592593</v>
      </c>
      <c r="U185" s="8">
        <f t="shared" si="2"/>
        <v>30.041666666664241</v>
      </c>
    </row>
    <row r="186" spans="1:21" ht="11.75" customHeight="1" x14ac:dyDescent="0.4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E186/D186*100%</f>
        <v>3.4000000000000002E-2</v>
      </c>
      <c r="P186" s="9" t="str">
        <f>IFERROR(ROUND(E186/L186,0),0)&amp;" "&amp;H186</f>
        <v>26 CAD</v>
      </c>
      <c r="Q186" t="s">
        <v>8310</v>
      </c>
      <c r="R186" t="s">
        <v>8314</v>
      </c>
      <c r="S186" s="12">
        <f>(((I186/60)/60)/24)+DATE(1970,1,1)+(-8/24)</f>
        <v>41882.832638888889</v>
      </c>
      <c r="T186" s="12">
        <f>(((J186/60)/60)/24)+DATE(1970,1,1)+(-8/24)</f>
        <v>41825.45789351852</v>
      </c>
      <c r="U186" s="8">
        <f t="shared" si="2"/>
        <v>57.374745370369055</v>
      </c>
    </row>
    <row r="187" spans="1:21" ht="11.75" customHeight="1" x14ac:dyDescent="0.4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E187/D187*100%</f>
        <v>5.5E-2</v>
      </c>
      <c r="P187" s="9" t="str">
        <f>IFERROR(ROUND(E187/L187,0),0)&amp;" "&amp;H187</f>
        <v>220 NOK</v>
      </c>
      <c r="Q187" t="s">
        <v>8310</v>
      </c>
      <c r="R187" t="s">
        <v>8314</v>
      </c>
      <c r="S187" s="12">
        <f>(((I187/60)/60)/24)+DATE(1970,1,1)+(-8/24)</f>
        <v>42600.577997685185</v>
      </c>
      <c r="T187" s="12">
        <f>(((J187/60)/60)/24)+DATE(1970,1,1)+(-8/24)</f>
        <v>42570.577997685185</v>
      </c>
      <c r="U187" s="8">
        <f t="shared" si="2"/>
        <v>30</v>
      </c>
    </row>
    <row r="188" spans="1:21" ht="11.75" customHeight="1" x14ac:dyDescent="0.4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E188/D188*100%</f>
        <v>0</v>
      </c>
      <c r="P188" s="9" t="str">
        <f>IFERROR(ROUND(E188/L188,0),0)&amp;" "&amp;H188</f>
        <v>0 USD</v>
      </c>
      <c r="Q188" t="s">
        <v>8310</v>
      </c>
      <c r="R188" t="s">
        <v>8314</v>
      </c>
      <c r="S188" s="12">
        <f>(((I188/60)/60)/24)+DATE(1970,1,1)+(-8/24)</f>
        <v>42797.499999999993</v>
      </c>
      <c r="T188" s="12">
        <f>(((J188/60)/60)/24)+DATE(1970,1,1)+(-8/24)</f>
        <v>42767.479560185187</v>
      </c>
      <c r="U188" s="8">
        <f t="shared" si="2"/>
        <v>30.020439814805286</v>
      </c>
    </row>
    <row r="189" spans="1:21" ht="11.75" customHeight="1" x14ac:dyDescent="0.4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E189/D189*100%</f>
        <v>0.16</v>
      </c>
      <c r="P189" s="9" t="str">
        <f>IFERROR(ROUND(E189/L189,0),0)&amp;" "&amp;H189</f>
        <v>160 USD</v>
      </c>
      <c r="Q189" t="s">
        <v>8310</v>
      </c>
      <c r="R189" t="s">
        <v>8314</v>
      </c>
      <c r="S189" s="12">
        <f>(((I189/60)/60)/24)+DATE(1970,1,1)+(-8/24)</f>
        <v>42205.957638888889</v>
      </c>
      <c r="T189" s="12">
        <f>(((J189/60)/60)/24)+DATE(1970,1,1)+(-8/24)</f>
        <v>42181.90112268518</v>
      </c>
      <c r="U189" s="8">
        <f t="shared" si="2"/>
        <v>24.05651620370918</v>
      </c>
    </row>
    <row r="190" spans="1:21" ht="11.75" customHeight="1" x14ac:dyDescent="0.4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E190/D190*100%</f>
        <v>0</v>
      </c>
      <c r="P190" s="9" t="str">
        <f>IFERROR(ROUND(E190/L190,0),0)&amp;" "&amp;H190</f>
        <v>0 USD</v>
      </c>
      <c r="Q190" t="s">
        <v>8310</v>
      </c>
      <c r="R190" t="s">
        <v>8314</v>
      </c>
      <c r="S190" s="12">
        <f>(((I190/60)/60)/24)+DATE(1970,1,1)+(-8/24)</f>
        <v>41886.849710648145</v>
      </c>
      <c r="T190" s="12">
        <f>(((J190/60)/60)/24)+DATE(1970,1,1)+(-8/24)</f>
        <v>41856.849710648145</v>
      </c>
      <c r="U190" s="8">
        <f t="shared" si="2"/>
        <v>30</v>
      </c>
    </row>
    <row r="191" spans="1:21" ht="11.75" customHeight="1" x14ac:dyDescent="0.4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E191/D191*100%</f>
        <v>6.8999999999999997E-4</v>
      </c>
      <c r="P191" s="9" t="str">
        <f>IFERROR(ROUND(E191/L191,0),0)&amp;" "&amp;H191</f>
        <v>69 USD</v>
      </c>
      <c r="Q191" t="s">
        <v>8310</v>
      </c>
      <c r="R191" t="s">
        <v>8314</v>
      </c>
      <c r="S191" s="12">
        <f>(((I191/60)/60)/24)+DATE(1970,1,1)+(-8/24)</f>
        <v>42616.357372685183</v>
      </c>
      <c r="T191" s="12">
        <f>(((J191/60)/60)/24)+DATE(1970,1,1)+(-8/24)</f>
        <v>42556.357372685183</v>
      </c>
      <c r="U191" s="8">
        <f t="shared" si="2"/>
        <v>60</v>
      </c>
    </row>
    <row r="192" spans="1:21" ht="11.75" customHeight="1" x14ac:dyDescent="0.4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E192/D192*100%</f>
        <v>4.1666666666666666E-3</v>
      </c>
      <c r="P192" s="9" t="str">
        <f>IFERROR(ROUND(E192/L192,0),0)&amp;" "&amp;H192</f>
        <v>50 USD</v>
      </c>
      <c r="Q192" t="s">
        <v>8310</v>
      </c>
      <c r="R192" t="s">
        <v>8314</v>
      </c>
      <c r="S192" s="12">
        <f>(((I192/60)/60)/24)+DATE(1970,1,1)+(-8/24)</f>
        <v>42537.317662037036</v>
      </c>
      <c r="T192" s="12">
        <f>(((J192/60)/60)/24)+DATE(1970,1,1)+(-8/24)</f>
        <v>42527.317662037036</v>
      </c>
      <c r="U192" s="8">
        <f t="shared" si="2"/>
        <v>10</v>
      </c>
    </row>
    <row r="193" spans="1:21" ht="11.75" customHeight="1" x14ac:dyDescent="0.4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E193/D193*100%</f>
        <v>0.05</v>
      </c>
      <c r="P193" s="9" t="str">
        <f>IFERROR(ROUND(E193/L193,0),0)&amp;" "&amp;H193</f>
        <v>83 AUD</v>
      </c>
      <c r="Q193" t="s">
        <v>8310</v>
      </c>
      <c r="R193" t="s">
        <v>8314</v>
      </c>
      <c r="S193" s="12">
        <f>(((I193/60)/60)/24)+DATE(1970,1,1)+(-8/24)</f>
        <v>42279.108078703699</v>
      </c>
      <c r="T193" s="12">
        <f>(((J193/60)/60)/24)+DATE(1970,1,1)+(-8/24)</f>
        <v>42239.108078703699</v>
      </c>
      <c r="U193" s="8">
        <f t="shared" si="2"/>
        <v>40</v>
      </c>
    </row>
    <row r="194" spans="1:21" ht="11.75" customHeight="1" x14ac:dyDescent="0.4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E194/D194*100%</f>
        <v>1.7E-5</v>
      </c>
      <c r="P194" s="9" t="str">
        <f>IFERROR(ROUND(E194/L194,0),0)&amp;" "&amp;H194</f>
        <v>6 USD</v>
      </c>
      <c r="Q194" t="s">
        <v>8310</v>
      </c>
      <c r="R194" t="s">
        <v>8314</v>
      </c>
      <c r="S194" s="12">
        <f>(((I194/60)/60)/24)+DATE(1970,1,1)+(-8/24)</f>
        <v>41929.458703703705</v>
      </c>
      <c r="T194" s="12">
        <f>(((J194/60)/60)/24)+DATE(1970,1,1)+(-8/24)</f>
        <v>41899.458703703705</v>
      </c>
      <c r="U194" s="8">
        <f t="shared" si="2"/>
        <v>30</v>
      </c>
    </row>
    <row r="195" spans="1:21" ht="11.75" customHeight="1" x14ac:dyDescent="0.4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E195/D195*100%</f>
        <v>0</v>
      </c>
      <c r="P195" s="9" t="str">
        <f>IFERROR(ROUND(E195/L195,0),0)&amp;" "&amp;H195</f>
        <v>0 GBP</v>
      </c>
      <c r="Q195" t="s">
        <v>8310</v>
      </c>
      <c r="R195" t="s">
        <v>8314</v>
      </c>
      <c r="S195" s="12">
        <f>(((I195/60)/60)/24)+DATE(1970,1,1)+(-8/24)</f>
        <v>41971.643124999995</v>
      </c>
      <c r="T195" s="12">
        <f>(((J195/60)/60)/24)+DATE(1970,1,1)+(-8/24)</f>
        <v>41911.601458333331</v>
      </c>
      <c r="U195" s="8">
        <f t="shared" ref="U195:U258" si="3">S195-T195</f>
        <v>60.041666666664241</v>
      </c>
    </row>
    <row r="196" spans="1:21" ht="11.75" customHeight="1" x14ac:dyDescent="0.4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E196/D196*100%</f>
        <v>1.1999999999999999E-3</v>
      </c>
      <c r="P196" s="9" t="str">
        <f>IFERROR(ROUND(E196/L196,0),0)&amp;" "&amp;H196</f>
        <v>1 GBP</v>
      </c>
      <c r="Q196" t="s">
        <v>8310</v>
      </c>
      <c r="R196" t="s">
        <v>8314</v>
      </c>
      <c r="S196" s="12">
        <f>(((I196/60)/60)/24)+DATE(1970,1,1)+(-8/24)</f>
        <v>42435.663553240738</v>
      </c>
      <c r="T196" s="12">
        <f>(((J196/60)/60)/24)+DATE(1970,1,1)+(-8/24)</f>
        <v>42375.663553240738</v>
      </c>
      <c r="U196" s="8">
        <f t="shared" si="3"/>
        <v>60</v>
      </c>
    </row>
    <row r="197" spans="1:21" ht="11.75" customHeight="1" x14ac:dyDescent="0.4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E197/D197*100%</f>
        <v>0</v>
      </c>
      <c r="P197" s="9" t="str">
        <f>IFERROR(ROUND(E197/L197,0),0)&amp;" "&amp;H197</f>
        <v>0 USD</v>
      </c>
      <c r="Q197" t="s">
        <v>8310</v>
      </c>
      <c r="R197" t="s">
        <v>8314</v>
      </c>
      <c r="S197" s="12">
        <f>(((I197/60)/60)/24)+DATE(1970,1,1)+(-8/24)</f>
        <v>42195.337175925924</v>
      </c>
      <c r="T197" s="12">
        <f>(((J197/60)/60)/24)+DATE(1970,1,1)+(-8/24)</f>
        <v>42135.337175925924</v>
      </c>
      <c r="U197" s="8">
        <f t="shared" si="3"/>
        <v>60</v>
      </c>
    </row>
    <row r="198" spans="1:21" ht="11.75" customHeight="1" x14ac:dyDescent="0.4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E198/D198*100%</f>
        <v>0.41857142857142859</v>
      </c>
      <c r="P198" s="9" t="str">
        <f>IFERROR(ROUND(E198/L198,0),0)&amp;" "&amp;H198</f>
        <v>77 GBP</v>
      </c>
      <c r="Q198" t="s">
        <v>8310</v>
      </c>
      <c r="R198" t="s">
        <v>8314</v>
      </c>
      <c r="S198" s="12">
        <f>(((I198/60)/60)/24)+DATE(1970,1,1)+(-8/24)</f>
        <v>42287.541666666664</v>
      </c>
      <c r="T198" s="12">
        <f>(((J198/60)/60)/24)+DATE(1970,1,1)+(-8/24)</f>
        <v>42259.209467592591</v>
      </c>
      <c r="U198" s="8">
        <f t="shared" si="3"/>
        <v>28.332199074073287</v>
      </c>
    </row>
    <row r="199" spans="1:21" ht="11.75" customHeight="1" x14ac:dyDescent="0.4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E199/D199*100%</f>
        <v>0.1048</v>
      </c>
      <c r="P199" s="9" t="str">
        <f>IFERROR(ROUND(E199/L199,0),0)&amp;" "&amp;H199</f>
        <v>33 GBP</v>
      </c>
      <c r="Q199" t="s">
        <v>8310</v>
      </c>
      <c r="R199" t="s">
        <v>8314</v>
      </c>
      <c r="S199" s="12">
        <f>(((I199/60)/60)/24)+DATE(1970,1,1)+(-8/24)</f>
        <v>42783.541666666664</v>
      </c>
      <c r="T199" s="12">
        <f>(((J199/60)/60)/24)+DATE(1970,1,1)+(-8/24)</f>
        <v>42741.515046296299</v>
      </c>
      <c r="U199" s="8">
        <f t="shared" si="3"/>
        <v>42.026620370364981</v>
      </c>
    </row>
    <row r="200" spans="1:21" ht="11.75" customHeight="1" x14ac:dyDescent="0.4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E200/D200*100%</f>
        <v>1.116E-2</v>
      </c>
      <c r="P200" s="9" t="str">
        <f>IFERROR(ROUND(E200/L200,0),0)&amp;" "&amp;H200</f>
        <v>47 USD</v>
      </c>
      <c r="Q200" t="s">
        <v>8310</v>
      </c>
      <c r="R200" t="s">
        <v>8314</v>
      </c>
      <c r="S200" s="12">
        <f>(((I200/60)/60)/24)+DATE(1970,1,1)+(-8/24)</f>
        <v>41917.050023148149</v>
      </c>
      <c r="T200" s="12">
        <f>(((J200/60)/60)/24)+DATE(1970,1,1)+(-8/24)</f>
        <v>41887.050023148149</v>
      </c>
      <c r="U200" s="8">
        <f t="shared" si="3"/>
        <v>30</v>
      </c>
    </row>
    <row r="201" spans="1:21" ht="11.75" customHeight="1" x14ac:dyDescent="0.4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E201/D201*100%</f>
        <v>0</v>
      </c>
      <c r="P201" s="9" t="str">
        <f>IFERROR(ROUND(E201/L201,0),0)&amp;" "&amp;H201</f>
        <v>0 USD</v>
      </c>
      <c r="Q201" t="s">
        <v>8310</v>
      </c>
      <c r="R201" t="s">
        <v>8314</v>
      </c>
      <c r="S201" s="12">
        <f>(((I201/60)/60)/24)+DATE(1970,1,1)+(-8/24)</f>
        <v>42613.790532407402</v>
      </c>
      <c r="T201" s="12">
        <f>(((J201/60)/60)/24)+DATE(1970,1,1)+(-8/24)</f>
        <v>42583.790532407402</v>
      </c>
      <c r="U201" s="8">
        <f t="shared" si="3"/>
        <v>30</v>
      </c>
    </row>
    <row r="202" spans="1:21" ht="11.75" customHeight="1" x14ac:dyDescent="0.4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E202/D202*100%</f>
        <v>0.26192500000000002</v>
      </c>
      <c r="P202" s="9" t="str">
        <f>IFERROR(ROUND(E202/L202,0),0)&amp;" "&amp;H202</f>
        <v>87 USD</v>
      </c>
      <c r="Q202" t="s">
        <v>8310</v>
      </c>
      <c r="R202" t="s">
        <v>8314</v>
      </c>
      <c r="S202" s="12">
        <f>(((I202/60)/60)/24)+DATE(1970,1,1)+(-8/24)</f>
        <v>41896.750034722223</v>
      </c>
      <c r="T202" s="12">
        <f>(((J202/60)/60)/24)+DATE(1970,1,1)+(-8/24)</f>
        <v>41866.750034722223</v>
      </c>
      <c r="U202" s="8">
        <f t="shared" si="3"/>
        <v>30</v>
      </c>
    </row>
    <row r="203" spans="1:21" ht="11.75" customHeight="1" x14ac:dyDescent="0.4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E203/D203*100%</f>
        <v>0.58461538461538465</v>
      </c>
      <c r="P203" s="9" t="str">
        <f>IFERROR(ROUND(E203/L203,0),0)&amp;" "&amp;H203</f>
        <v>54 USD</v>
      </c>
      <c r="Q203" t="s">
        <v>8310</v>
      </c>
      <c r="R203" t="s">
        <v>8314</v>
      </c>
      <c r="S203" s="12">
        <f>(((I203/60)/60)/24)+DATE(1970,1,1)+(-8/24)</f>
        <v>42043.485289351847</v>
      </c>
      <c r="T203" s="12">
        <f>(((J203/60)/60)/24)+DATE(1970,1,1)+(-8/24)</f>
        <v>42023.485289351847</v>
      </c>
      <c r="U203" s="8">
        <f t="shared" si="3"/>
        <v>20</v>
      </c>
    </row>
    <row r="204" spans="1:21" ht="11.75" customHeight="1" x14ac:dyDescent="0.4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E204/D204*100%</f>
        <v>0</v>
      </c>
      <c r="P204" s="9" t="str">
        <f>IFERROR(ROUND(E204/L204,0),0)&amp;" "&amp;H204</f>
        <v>0 USD</v>
      </c>
      <c r="Q204" t="s">
        <v>8310</v>
      </c>
      <c r="R204" t="s">
        <v>8314</v>
      </c>
      <c r="S204" s="12">
        <f>(((I204/60)/60)/24)+DATE(1970,1,1)+(-8/24)</f>
        <v>42285.540972222218</v>
      </c>
      <c r="T204" s="12">
        <f>(((J204/60)/60)/24)+DATE(1970,1,1)+(-8/24)</f>
        <v>42255.594490740739</v>
      </c>
      <c r="U204" s="8">
        <f t="shared" si="3"/>
        <v>29.946481481478259</v>
      </c>
    </row>
    <row r="205" spans="1:21" ht="11.75" customHeight="1" x14ac:dyDescent="0.4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E205/D205*100%</f>
        <v>0.2984</v>
      </c>
      <c r="P205" s="9" t="str">
        <f>IFERROR(ROUND(E205/L205,0),0)&amp;" "&amp;H205</f>
        <v>93 GBP</v>
      </c>
      <c r="Q205" t="s">
        <v>8310</v>
      </c>
      <c r="R205" t="s">
        <v>8314</v>
      </c>
      <c r="S205" s="12">
        <f>(((I205/60)/60)/24)+DATE(1970,1,1)+(-8/24)</f>
        <v>42033.514629629623</v>
      </c>
      <c r="T205" s="12">
        <f>(((J205/60)/60)/24)+DATE(1970,1,1)+(-8/24)</f>
        <v>41973.514629629623</v>
      </c>
      <c r="U205" s="8">
        <f t="shared" si="3"/>
        <v>60</v>
      </c>
    </row>
    <row r="206" spans="1:21" ht="11.75" customHeight="1" x14ac:dyDescent="0.4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E206/D206*100%</f>
        <v>0.50721666666666665</v>
      </c>
      <c r="P206" s="9" t="str">
        <f>IFERROR(ROUND(E206/L206,0),0)&amp;" "&amp;H206</f>
        <v>118 AUD</v>
      </c>
      <c r="Q206" t="s">
        <v>8310</v>
      </c>
      <c r="R206" t="s">
        <v>8314</v>
      </c>
      <c r="S206" s="12">
        <f>(((I206/60)/60)/24)+DATE(1970,1,1)+(-8/24)</f>
        <v>42586.250034722216</v>
      </c>
      <c r="T206" s="12">
        <f>(((J206/60)/60)/24)+DATE(1970,1,1)+(-8/24)</f>
        <v>42556.250034722216</v>
      </c>
      <c r="U206" s="8">
        <f t="shared" si="3"/>
        <v>30</v>
      </c>
    </row>
    <row r="207" spans="1:21" ht="11.75" customHeight="1" x14ac:dyDescent="0.4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E207/D207*100%</f>
        <v>0.16250000000000001</v>
      </c>
      <c r="P207" s="9" t="str">
        <f>IFERROR(ROUND(E207/L207,0),0)&amp;" "&amp;H207</f>
        <v>76 USD</v>
      </c>
      <c r="Q207" t="s">
        <v>8310</v>
      </c>
      <c r="R207" t="s">
        <v>8314</v>
      </c>
      <c r="S207" s="12">
        <f>(((I207/60)/60)/24)+DATE(1970,1,1)+(-8/24)</f>
        <v>42283.298865740733</v>
      </c>
      <c r="T207" s="12">
        <f>(((J207/60)/60)/24)+DATE(1970,1,1)+(-8/24)</f>
        <v>42248.298865740733</v>
      </c>
      <c r="U207" s="8">
        <f t="shared" si="3"/>
        <v>35</v>
      </c>
    </row>
    <row r="208" spans="1:21" ht="11.75" customHeight="1" x14ac:dyDescent="0.4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E208/D208*100%</f>
        <v>0</v>
      </c>
      <c r="P208" s="9" t="str">
        <f>IFERROR(ROUND(E208/L208,0),0)&amp;" "&amp;H208</f>
        <v>0 USD</v>
      </c>
      <c r="Q208" t="s">
        <v>8310</v>
      </c>
      <c r="R208" t="s">
        <v>8314</v>
      </c>
      <c r="S208" s="12">
        <f>(((I208/60)/60)/24)+DATE(1970,1,1)+(-8/24)</f>
        <v>42587.67109953703</v>
      </c>
      <c r="T208" s="12">
        <f>(((J208/60)/60)/24)+DATE(1970,1,1)+(-8/24)</f>
        <v>42566.67109953703</v>
      </c>
      <c r="U208" s="8">
        <f t="shared" si="3"/>
        <v>21</v>
      </c>
    </row>
    <row r="209" spans="1:21" ht="11.75" customHeight="1" x14ac:dyDescent="0.4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E209/D209*100%</f>
        <v>0.15214285714285714</v>
      </c>
      <c r="P209" s="9" t="str">
        <f>IFERROR(ROUND(E209/L209,0),0)&amp;" "&amp;H209</f>
        <v>164 CAD</v>
      </c>
      <c r="Q209" t="s">
        <v>8310</v>
      </c>
      <c r="R209" t="s">
        <v>8314</v>
      </c>
      <c r="S209" s="12">
        <f>(((I209/60)/60)/24)+DATE(1970,1,1)+(-8/24)</f>
        <v>42007.863865740735</v>
      </c>
      <c r="T209" s="12">
        <f>(((J209/60)/60)/24)+DATE(1970,1,1)+(-8/24)</f>
        <v>41977.863865740735</v>
      </c>
      <c r="U209" s="8">
        <f t="shared" si="3"/>
        <v>30</v>
      </c>
    </row>
    <row r="210" spans="1:21" ht="11.75" customHeight="1" x14ac:dyDescent="0.4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E210/D210*100%</f>
        <v>0</v>
      </c>
      <c r="P210" s="9" t="str">
        <f>IFERROR(ROUND(E210/L210,0),0)&amp;" "&amp;H210</f>
        <v>0 AUD</v>
      </c>
      <c r="Q210" t="s">
        <v>8310</v>
      </c>
      <c r="R210" t="s">
        <v>8314</v>
      </c>
      <c r="S210" s="12">
        <f>(((I210/60)/60)/24)+DATE(1970,1,1)+(-8/24)</f>
        <v>41989.03665509259</v>
      </c>
      <c r="T210" s="12">
        <f>(((J210/60)/60)/24)+DATE(1970,1,1)+(-8/24)</f>
        <v>41959.03665509259</v>
      </c>
      <c r="U210" s="8">
        <f t="shared" si="3"/>
        <v>30</v>
      </c>
    </row>
    <row r="211" spans="1:21" ht="11.75" customHeight="1" x14ac:dyDescent="0.4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E211/D211*100%</f>
        <v>0</v>
      </c>
      <c r="P211" s="9" t="str">
        <f>IFERROR(ROUND(E211/L211,0),0)&amp;" "&amp;H211</f>
        <v>0 USD</v>
      </c>
      <c r="Q211" t="s">
        <v>8310</v>
      </c>
      <c r="R211" t="s">
        <v>8314</v>
      </c>
      <c r="S211" s="12">
        <f>(((I211/60)/60)/24)+DATE(1970,1,1)+(-8/24)</f>
        <v>42195.589525462965</v>
      </c>
      <c r="T211" s="12">
        <f>(((J211/60)/60)/24)+DATE(1970,1,1)+(-8/24)</f>
        <v>42165.589525462965</v>
      </c>
      <c r="U211" s="8">
        <f t="shared" si="3"/>
        <v>30</v>
      </c>
    </row>
    <row r="212" spans="1:21" ht="11.75" customHeight="1" x14ac:dyDescent="0.4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E212/D212*100%</f>
        <v>0.2525</v>
      </c>
      <c r="P212" s="9" t="str">
        <f>IFERROR(ROUND(E212/L212,0),0)&amp;" "&amp;H212</f>
        <v>92 USD</v>
      </c>
      <c r="Q212" t="s">
        <v>8310</v>
      </c>
      <c r="R212" t="s">
        <v>8314</v>
      </c>
      <c r="S212" s="12">
        <f>(((I212/60)/60)/24)+DATE(1970,1,1)+(-8/24)</f>
        <v>42277.874999999993</v>
      </c>
      <c r="T212" s="12">
        <f>(((J212/60)/60)/24)+DATE(1970,1,1)+(-8/24)</f>
        <v>42248.731388888882</v>
      </c>
      <c r="U212" s="8">
        <f t="shared" si="3"/>
        <v>29.143611111110658</v>
      </c>
    </row>
    <row r="213" spans="1:21" ht="11.75" customHeight="1" x14ac:dyDescent="0.4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E213/D213*100%</f>
        <v>0.44600000000000001</v>
      </c>
      <c r="P213" s="9" t="str">
        <f>IFERROR(ROUND(E213/L213,0),0)&amp;" "&amp;H213</f>
        <v>186 USD</v>
      </c>
      <c r="Q213" t="s">
        <v>8310</v>
      </c>
      <c r="R213" t="s">
        <v>8314</v>
      </c>
      <c r="S213" s="12">
        <f>(((I213/60)/60)/24)+DATE(1970,1,1)+(-8/24)</f>
        <v>42265.826585648152</v>
      </c>
      <c r="T213" s="12">
        <f>(((J213/60)/60)/24)+DATE(1970,1,1)+(-8/24)</f>
        <v>42235.826585648152</v>
      </c>
      <c r="U213" s="8">
        <f t="shared" si="3"/>
        <v>30</v>
      </c>
    </row>
    <row r="214" spans="1:21" ht="11.75" customHeight="1" x14ac:dyDescent="0.4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E214/D214*100%</f>
        <v>1.5873015873015873E-4</v>
      </c>
      <c r="P214" s="9" t="str">
        <f>IFERROR(ROUND(E214/L214,0),0)&amp;" "&amp;H214</f>
        <v>1 USD</v>
      </c>
      <c r="Q214" t="s">
        <v>8310</v>
      </c>
      <c r="R214" t="s">
        <v>8314</v>
      </c>
      <c r="S214" s="12">
        <f>(((I214/60)/60)/24)+DATE(1970,1,1)+(-8/24)</f>
        <v>42476.506018518521</v>
      </c>
      <c r="T214" s="12">
        <f>(((J214/60)/60)/24)+DATE(1970,1,1)+(-8/24)</f>
        <v>42416.547685185178</v>
      </c>
      <c r="U214" s="8">
        <f t="shared" si="3"/>
        <v>59.958333333343035</v>
      </c>
    </row>
    <row r="215" spans="1:21" ht="11.75" customHeight="1" x14ac:dyDescent="0.4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E215/D215*100%</f>
        <v>4.0000000000000002E-4</v>
      </c>
      <c r="P215" s="9" t="str">
        <f>IFERROR(ROUND(E215/L215,0),0)&amp;" "&amp;H215</f>
        <v>20 USD</v>
      </c>
      <c r="Q215" t="s">
        <v>8310</v>
      </c>
      <c r="R215" t="s">
        <v>8314</v>
      </c>
      <c r="S215" s="12">
        <f>(((I215/60)/60)/24)+DATE(1970,1,1)+(-8/24)</f>
        <v>42232.254641203697</v>
      </c>
      <c r="T215" s="12">
        <f>(((J215/60)/60)/24)+DATE(1970,1,1)+(-8/24)</f>
        <v>42202.260960648149</v>
      </c>
      <c r="U215" s="8">
        <f t="shared" si="3"/>
        <v>29.993680555548053</v>
      </c>
    </row>
    <row r="216" spans="1:21" ht="11.75" customHeight="1" x14ac:dyDescent="0.4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E216/D216*100%</f>
        <v>8.0000000000000007E-5</v>
      </c>
      <c r="P216" s="9" t="str">
        <f>IFERROR(ROUND(E216/L216,0),0)&amp;" "&amp;H216</f>
        <v>1 USD</v>
      </c>
      <c r="Q216" t="s">
        <v>8310</v>
      </c>
      <c r="R216" t="s">
        <v>8314</v>
      </c>
      <c r="S216" s="12">
        <f>(((I216/60)/60)/24)+DATE(1970,1,1)+(-8/24)</f>
        <v>42069.307280092595</v>
      </c>
      <c r="T216" s="12">
        <f>(((J216/60)/60)/24)+DATE(1970,1,1)+(-8/24)</f>
        <v>42009.307280092595</v>
      </c>
      <c r="U216" s="8">
        <f t="shared" si="3"/>
        <v>60</v>
      </c>
    </row>
    <row r="217" spans="1:21" ht="11.75" customHeight="1" x14ac:dyDescent="0.4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E217/D217*100%</f>
        <v>2.2727272727272726E-3</v>
      </c>
      <c r="P217" s="9" t="str">
        <f>IFERROR(ROUND(E217/L217,0),0)&amp;" "&amp;H217</f>
        <v>10 GBP</v>
      </c>
      <c r="Q217" t="s">
        <v>8310</v>
      </c>
      <c r="R217" t="s">
        <v>8314</v>
      </c>
      <c r="S217" s="12">
        <f>(((I217/60)/60)/24)+DATE(1970,1,1)+(-8/24)</f>
        <v>42417.665972222218</v>
      </c>
      <c r="T217" s="12">
        <f>(((J217/60)/60)/24)+DATE(1970,1,1)+(-8/24)</f>
        <v>42374.896782407406</v>
      </c>
      <c r="U217" s="8">
        <f t="shared" si="3"/>
        <v>42.769189814811398</v>
      </c>
    </row>
    <row r="218" spans="1:21" ht="11.75" customHeight="1" x14ac:dyDescent="0.4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E218/D218*100%</f>
        <v>0.55698440000000005</v>
      </c>
      <c r="P218" s="9" t="str">
        <f>IFERROR(ROUND(E218/L218,0),0)&amp;" "&amp;H218</f>
        <v>332 USD</v>
      </c>
      <c r="Q218" t="s">
        <v>8310</v>
      </c>
      <c r="R218" t="s">
        <v>8314</v>
      </c>
      <c r="S218" s="12">
        <f>(((I218/60)/60)/24)+DATE(1970,1,1)+(-8/24)</f>
        <v>42116.583761574067</v>
      </c>
      <c r="T218" s="12">
        <f>(((J218/60)/60)/24)+DATE(1970,1,1)+(-8/24)</f>
        <v>42066.625428240739</v>
      </c>
      <c r="U218" s="8">
        <f t="shared" si="3"/>
        <v>49.958333333328483</v>
      </c>
    </row>
    <row r="219" spans="1:21" ht="11.75" customHeight="1" x14ac:dyDescent="0.4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E219/D219*100%</f>
        <v>0.11942999999999999</v>
      </c>
      <c r="P219" s="9" t="str">
        <f>IFERROR(ROUND(E219/L219,0),0)&amp;" "&amp;H219</f>
        <v>314 SEK</v>
      </c>
      <c r="Q219" t="s">
        <v>8310</v>
      </c>
      <c r="R219" t="s">
        <v>8314</v>
      </c>
      <c r="S219" s="12">
        <f>(((I219/60)/60)/24)+DATE(1970,1,1)+(-8/24)</f>
        <v>42001.307280092595</v>
      </c>
      <c r="T219" s="12">
        <f>(((J219/60)/60)/24)+DATE(1970,1,1)+(-8/24)</f>
        <v>41970.307280092595</v>
      </c>
      <c r="U219" s="8">
        <f t="shared" si="3"/>
        <v>31</v>
      </c>
    </row>
    <row r="220" spans="1:21" ht="11.75" customHeight="1" x14ac:dyDescent="0.4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E220/D220*100%</f>
        <v>0.02</v>
      </c>
      <c r="P220" s="9" t="str">
        <f>IFERROR(ROUND(E220/L220,0),0)&amp;" "&amp;H220</f>
        <v>100 USD</v>
      </c>
      <c r="Q220" t="s">
        <v>8310</v>
      </c>
      <c r="R220" t="s">
        <v>8314</v>
      </c>
      <c r="S220" s="12">
        <f>(((I220/60)/60)/24)+DATE(1970,1,1)+(-8/24)</f>
        <v>42139.295011574075</v>
      </c>
      <c r="T220" s="12">
        <f>(((J220/60)/60)/24)+DATE(1970,1,1)+(-8/24)</f>
        <v>42079.295011574075</v>
      </c>
      <c r="U220" s="8">
        <f t="shared" si="3"/>
        <v>60</v>
      </c>
    </row>
    <row r="221" spans="1:21" ht="11.75" customHeight="1" x14ac:dyDescent="0.4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E221/D221*100%</f>
        <v>0.17630000000000001</v>
      </c>
      <c r="P221" s="9" t="str">
        <f>IFERROR(ROUND(E221/L221,0),0)&amp;" "&amp;H221</f>
        <v>116 USD</v>
      </c>
      <c r="Q221" t="s">
        <v>8310</v>
      </c>
      <c r="R221" t="s">
        <v>8314</v>
      </c>
      <c r="S221" s="12">
        <f>(((I221/60)/60)/24)+DATE(1970,1,1)+(-8/24)</f>
        <v>42460.957638888889</v>
      </c>
      <c r="T221" s="12">
        <f>(((J221/60)/60)/24)+DATE(1970,1,1)+(-8/24)</f>
        <v>42428.993344907409</v>
      </c>
      <c r="U221" s="8">
        <f t="shared" si="3"/>
        <v>31.964293981480296</v>
      </c>
    </row>
    <row r="222" spans="1:21" ht="11.75" customHeight="1" x14ac:dyDescent="0.4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E222/D222*100%</f>
        <v>7.1999999999999998E-3</v>
      </c>
      <c r="P222" s="9" t="str">
        <f>IFERROR(ROUND(E222/L222,0),0)&amp;" "&amp;H222</f>
        <v>120 USD</v>
      </c>
      <c r="Q222" t="s">
        <v>8310</v>
      </c>
      <c r="R222" t="s">
        <v>8314</v>
      </c>
      <c r="S222" s="12">
        <f>(((I222/60)/60)/24)+DATE(1970,1,1)+(-8/24)</f>
        <v>42236.504166666658</v>
      </c>
      <c r="T222" s="12">
        <f>(((J222/60)/60)/24)+DATE(1970,1,1)+(-8/24)</f>
        <v>42195.310532407406</v>
      </c>
      <c r="U222" s="8">
        <f t="shared" si="3"/>
        <v>41.193634259252576</v>
      </c>
    </row>
    <row r="223" spans="1:21" ht="11.75" customHeight="1" x14ac:dyDescent="0.4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E223/D223*100%</f>
        <v>0</v>
      </c>
      <c r="P223" s="9" t="str">
        <f>IFERROR(ROUND(E223/L223,0),0)&amp;" "&amp;H223</f>
        <v>0 USD</v>
      </c>
      <c r="Q223" t="s">
        <v>8310</v>
      </c>
      <c r="R223" t="s">
        <v>8314</v>
      </c>
      <c r="S223" s="12">
        <f>(((I223/60)/60)/24)+DATE(1970,1,1)+(-8/24)</f>
        <v>42091.462546296294</v>
      </c>
      <c r="T223" s="12">
        <f>(((J223/60)/60)/24)+DATE(1970,1,1)+(-8/24)</f>
        <v>42031.504212962966</v>
      </c>
      <c r="U223" s="8">
        <f t="shared" si="3"/>
        <v>59.958333333328483</v>
      </c>
    </row>
    <row r="224" spans="1:21" ht="11.75" customHeight="1" x14ac:dyDescent="0.4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E224/D224*100%</f>
        <v>0.13</v>
      </c>
      <c r="P224" s="9" t="str">
        <f>IFERROR(ROUND(E224/L224,0),0)&amp;" "&amp;H224</f>
        <v>65 USD</v>
      </c>
      <c r="Q224" t="s">
        <v>8310</v>
      </c>
      <c r="R224" t="s">
        <v>8314</v>
      </c>
      <c r="S224" s="12">
        <f>(((I224/60)/60)/24)+DATE(1970,1,1)+(-8/24)</f>
        <v>42089.777083333327</v>
      </c>
      <c r="T224" s="12">
        <f>(((J224/60)/60)/24)+DATE(1970,1,1)+(-8/24)</f>
        <v>42031.436550925922</v>
      </c>
      <c r="U224" s="8">
        <f t="shared" si="3"/>
        <v>58.34053240740468</v>
      </c>
    </row>
    <row r="225" spans="1:21" ht="11.75" customHeight="1" x14ac:dyDescent="0.4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E225/D225*100%</f>
        <v>0</v>
      </c>
      <c r="P225" s="9" t="str">
        <f>IFERROR(ROUND(E225/L225,0),0)&amp;" "&amp;H225</f>
        <v>0 USD</v>
      </c>
      <c r="Q225" t="s">
        <v>8310</v>
      </c>
      <c r="R225" t="s">
        <v>8314</v>
      </c>
      <c r="S225" s="12">
        <f>(((I225/60)/60)/24)+DATE(1970,1,1)+(-8/24)</f>
        <v>42511.711805555555</v>
      </c>
      <c r="T225" s="12">
        <f>(((J225/60)/60)/24)+DATE(1970,1,1)+(-8/24)</f>
        <v>42481.714699074073</v>
      </c>
      <c r="U225" s="8">
        <f t="shared" si="3"/>
        <v>29.997106481481751</v>
      </c>
    </row>
    <row r="226" spans="1:21" ht="11.75" customHeight="1" x14ac:dyDescent="0.4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E226/D226*100%</f>
        <v>0</v>
      </c>
      <c r="P226" s="9" t="str">
        <f>IFERROR(ROUND(E226/L226,0),0)&amp;" "&amp;H226</f>
        <v>0 AUD</v>
      </c>
      <c r="Q226" t="s">
        <v>8310</v>
      </c>
      <c r="R226" t="s">
        <v>8314</v>
      </c>
      <c r="S226" s="12">
        <f>(((I226/60)/60)/24)+DATE(1970,1,1)+(-8/24)</f>
        <v>42194.901921296296</v>
      </c>
      <c r="T226" s="12">
        <f>(((J226/60)/60)/24)+DATE(1970,1,1)+(-8/24)</f>
        <v>42134.901921296296</v>
      </c>
      <c r="U226" s="8">
        <f t="shared" si="3"/>
        <v>60</v>
      </c>
    </row>
    <row r="227" spans="1:21" ht="11.75" customHeight="1" x14ac:dyDescent="0.45">
      <c r="A227">
        <v>225</v>
      </c>
      <c r="B227" s="3" t="s">
        <v>227</v>
      </c>
      <c r="C227" s="3" t="s">
        <v>4335</v>
      </c>
      <c r="D227">
        <v>200</v>
      </c>
      <c r="E227">
        <v>0</v>
      </c>
      <c r="F227" t="s">
        <v>8221</v>
      </c>
      <c r="G227" t="s">
        <v>8224</v>
      </c>
      <c r="H227" t="s">
        <v>8246</v>
      </c>
      <c r="I227">
        <v>1460153054</v>
      </c>
      <c r="J227">
        <v>1457564654</v>
      </c>
      <c r="K227" t="b">
        <v>0</v>
      </c>
      <c r="L227">
        <v>0</v>
      </c>
      <c r="M227" t="b">
        <v>0</v>
      </c>
      <c r="N227" t="s">
        <v>8268</v>
      </c>
      <c r="O227" s="5">
        <f>E227/D227*100%</f>
        <v>0</v>
      </c>
      <c r="P227" s="9" t="str">
        <f>IFERROR(ROUND(E227/L227,0),0)&amp;" "&amp;H227</f>
        <v>0 USD</v>
      </c>
      <c r="Q227" t="s">
        <v>8310</v>
      </c>
      <c r="R227" t="s">
        <v>8314</v>
      </c>
      <c r="S227" s="12">
        <f>(((I227/60)/60)/24)+DATE(1970,1,1)+(-8/24)</f>
        <v>42468.586273148147</v>
      </c>
      <c r="T227" s="12">
        <f>(((J227/60)/60)/24)+DATE(1970,1,1)+(-8/24)</f>
        <v>42438.627939814811</v>
      </c>
      <c r="U227" s="8">
        <f t="shared" si="3"/>
        <v>29.958333333335759</v>
      </c>
    </row>
    <row r="228" spans="1:21" ht="11.75" customHeight="1" x14ac:dyDescent="0.4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E228/D228*100%</f>
        <v>8.6206896551724137E-3</v>
      </c>
      <c r="P228" s="9" t="str">
        <f>IFERROR(ROUND(E228/L228,0),0)&amp;" "&amp;H228</f>
        <v>125 GBP</v>
      </c>
      <c r="Q228" t="s">
        <v>8310</v>
      </c>
      <c r="R228" t="s">
        <v>8314</v>
      </c>
      <c r="S228" s="12">
        <f>(((I228/60)/60)/24)+DATE(1970,1,1)+(-8/24)</f>
        <v>42155.061805555553</v>
      </c>
      <c r="T228" s="12">
        <f>(((J228/60)/60)/24)+DATE(1970,1,1)+(-8/24)</f>
        <v>42106.332685185182</v>
      </c>
      <c r="U228" s="8">
        <f t="shared" si="3"/>
        <v>48.729120370371675</v>
      </c>
    </row>
    <row r="229" spans="1:21" ht="11.75" customHeight="1" x14ac:dyDescent="0.4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E229/D229*100%</f>
        <v>0</v>
      </c>
      <c r="P229" s="9" t="str">
        <f>IFERROR(ROUND(E229/L229,0),0)&amp;" "&amp;H229</f>
        <v>0 USD</v>
      </c>
      <c r="Q229" t="s">
        <v>8310</v>
      </c>
      <c r="R229" t="s">
        <v>8314</v>
      </c>
      <c r="S229" s="12">
        <f>(((I229/60)/60)/24)+DATE(1970,1,1)+(-8/24)</f>
        <v>42194.560659722221</v>
      </c>
      <c r="T229" s="12">
        <f>(((J229/60)/60)/24)+DATE(1970,1,1)+(-8/24)</f>
        <v>42164.560659722221</v>
      </c>
      <c r="U229" s="8">
        <f t="shared" si="3"/>
        <v>30</v>
      </c>
    </row>
    <row r="230" spans="1:21" ht="11.75" customHeight="1" x14ac:dyDescent="0.4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E230/D230*100%</f>
        <v>0</v>
      </c>
      <c r="P230" s="9" t="str">
        <f>IFERROR(ROUND(E230/L230,0),0)&amp;" "&amp;H230</f>
        <v>0 GBP</v>
      </c>
      <c r="Q230" t="s">
        <v>8310</v>
      </c>
      <c r="R230" t="s">
        <v>8314</v>
      </c>
      <c r="S230" s="12">
        <f>(((I230/60)/60)/24)+DATE(1970,1,1)+(-8/24)</f>
        <v>42156.353067129625</v>
      </c>
      <c r="T230" s="12">
        <f>(((J230/60)/60)/24)+DATE(1970,1,1)+(-8/24)</f>
        <v>42096.353067129625</v>
      </c>
      <c r="U230" s="8">
        <f t="shared" si="3"/>
        <v>60</v>
      </c>
    </row>
    <row r="231" spans="1:21" ht="11.75" customHeight="1" x14ac:dyDescent="0.4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E231/D231*100%</f>
        <v>0</v>
      </c>
      <c r="P231" s="9" t="str">
        <f>IFERROR(ROUND(E231/L231,0),0)&amp;" "&amp;H231</f>
        <v>0 EUR</v>
      </c>
      <c r="Q231" t="s">
        <v>8310</v>
      </c>
      <c r="R231" t="s">
        <v>8314</v>
      </c>
      <c r="S231" s="12">
        <f>(((I231/60)/60)/24)+DATE(1970,1,1)+(-8/24)</f>
        <v>42413.600659722222</v>
      </c>
      <c r="T231" s="12">
        <f>(((J231/60)/60)/24)+DATE(1970,1,1)+(-8/24)</f>
        <v>42383.600659722222</v>
      </c>
      <c r="U231" s="8">
        <f t="shared" si="3"/>
        <v>30</v>
      </c>
    </row>
    <row r="232" spans="1:21" ht="11.75" customHeight="1" x14ac:dyDescent="0.4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E232/D232*100%</f>
        <v>4.0000000000000001E-3</v>
      </c>
      <c r="P232" s="9" t="str">
        <f>IFERROR(ROUND(E232/L232,0),0)&amp;" "&amp;H232</f>
        <v>30 USD</v>
      </c>
      <c r="Q232" t="s">
        <v>8310</v>
      </c>
      <c r="R232" t="s">
        <v>8314</v>
      </c>
      <c r="S232" s="12">
        <f>(((I232/60)/60)/24)+DATE(1970,1,1)+(-8/24)</f>
        <v>42159.443877314807</v>
      </c>
      <c r="T232" s="12">
        <f>(((J232/60)/60)/24)+DATE(1970,1,1)+(-8/24)</f>
        <v>42129.443877314807</v>
      </c>
      <c r="U232" s="8">
        <f t="shared" si="3"/>
        <v>30</v>
      </c>
    </row>
    <row r="233" spans="1:21" ht="11.75" customHeight="1" x14ac:dyDescent="0.4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E233/D233*100%</f>
        <v>0</v>
      </c>
      <c r="P233" s="9" t="str">
        <f>IFERROR(ROUND(E233/L233,0),0)&amp;" "&amp;H233</f>
        <v>0 USD</v>
      </c>
      <c r="Q233" t="s">
        <v>8310</v>
      </c>
      <c r="R233" t="s">
        <v>8314</v>
      </c>
      <c r="S233" s="12">
        <f>(((I233/60)/60)/24)+DATE(1970,1,1)+(-8/24)</f>
        <v>42371.625590277778</v>
      </c>
      <c r="T233" s="12">
        <f>(((J233/60)/60)/24)+DATE(1970,1,1)+(-8/24)</f>
        <v>42341.625590277778</v>
      </c>
      <c r="U233" s="8">
        <f t="shared" si="3"/>
        <v>30</v>
      </c>
    </row>
    <row r="234" spans="1:21" ht="11.75" customHeight="1" x14ac:dyDescent="0.4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E234/D234*100%</f>
        <v>2.75E-2</v>
      </c>
      <c r="P234" s="9" t="str">
        <f>IFERROR(ROUND(E234/L234,0),0)&amp;" "&amp;H234</f>
        <v>16 GBP</v>
      </c>
      <c r="Q234" t="s">
        <v>8310</v>
      </c>
      <c r="R234" t="s">
        <v>8314</v>
      </c>
      <c r="S234" s="12">
        <f>(((I234/60)/60)/24)+DATE(1970,1,1)+(-8/24)</f>
        <v>42062.492430555554</v>
      </c>
      <c r="T234" s="12">
        <f>(((J234/60)/60)/24)+DATE(1970,1,1)+(-8/24)</f>
        <v>42032.492430555554</v>
      </c>
      <c r="U234" s="8">
        <f t="shared" si="3"/>
        <v>30</v>
      </c>
    </row>
    <row r="235" spans="1:21" ht="11.75" customHeight="1" x14ac:dyDescent="0.4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E235/D235*100%</f>
        <v>0</v>
      </c>
      <c r="P235" s="9" t="str">
        <f>IFERROR(ROUND(E235/L235,0),0)&amp;" "&amp;H235</f>
        <v>0 USD</v>
      </c>
      <c r="Q235" t="s">
        <v>8310</v>
      </c>
      <c r="R235" t="s">
        <v>8314</v>
      </c>
      <c r="S235" s="12">
        <f>(((I235/60)/60)/24)+DATE(1970,1,1)+(-8/24)</f>
        <v>42642.578379629624</v>
      </c>
      <c r="T235" s="12">
        <f>(((J235/60)/60)/24)+DATE(1970,1,1)+(-8/24)</f>
        <v>42612.578379629624</v>
      </c>
      <c r="U235" s="8">
        <f t="shared" si="3"/>
        <v>30</v>
      </c>
    </row>
    <row r="236" spans="1:21" ht="11.75" customHeight="1" x14ac:dyDescent="0.4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E236/D236*100%</f>
        <v>0.40100000000000002</v>
      </c>
      <c r="P236" s="9" t="str">
        <f>IFERROR(ROUND(E236/L236,0),0)&amp;" "&amp;H236</f>
        <v>80 USD</v>
      </c>
      <c r="Q236" t="s">
        <v>8310</v>
      </c>
      <c r="R236" t="s">
        <v>8314</v>
      </c>
      <c r="S236" s="12">
        <f>(((I236/60)/60)/24)+DATE(1970,1,1)+(-8/24)</f>
        <v>42175.70207175926</v>
      </c>
      <c r="T236" s="12">
        <f>(((J236/60)/60)/24)+DATE(1970,1,1)+(-8/24)</f>
        <v>42135.70207175926</v>
      </c>
      <c r="U236" s="8">
        <f t="shared" si="3"/>
        <v>40</v>
      </c>
    </row>
    <row r="237" spans="1:21" ht="11.75" customHeight="1" x14ac:dyDescent="0.4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E237/D237*100%</f>
        <v>0</v>
      </c>
      <c r="P237" s="9" t="str">
        <f>IFERROR(ROUND(E237/L237,0),0)&amp;" "&amp;H237</f>
        <v>0 USD</v>
      </c>
      <c r="Q237" t="s">
        <v>8310</v>
      </c>
      <c r="R237" t="s">
        <v>8314</v>
      </c>
      <c r="S237" s="12">
        <f>(((I237/60)/60)/24)+DATE(1970,1,1)+(-8/24)</f>
        <v>42194.575196759259</v>
      </c>
      <c r="T237" s="12">
        <f>(((J237/60)/60)/24)+DATE(1970,1,1)+(-8/24)</f>
        <v>42164.575196759259</v>
      </c>
      <c r="U237" s="8">
        <f t="shared" si="3"/>
        <v>30</v>
      </c>
    </row>
    <row r="238" spans="1:21" ht="11.75" customHeight="1" x14ac:dyDescent="0.4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E238/D238*100%</f>
        <v>0</v>
      </c>
      <c r="P238" s="9" t="str">
        <f>IFERROR(ROUND(E238/L238,0),0)&amp;" "&amp;H238</f>
        <v>0 USD</v>
      </c>
      <c r="Q238" t="s">
        <v>8310</v>
      </c>
      <c r="R238" t="s">
        <v>8314</v>
      </c>
      <c r="S238" s="12">
        <f>(((I238/60)/60)/24)+DATE(1970,1,1)+(-8/24)</f>
        <v>42373.666666666664</v>
      </c>
      <c r="T238" s="12">
        <f>(((J238/60)/60)/24)+DATE(1970,1,1)+(-8/24)</f>
        <v>42320.751145833325</v>
      </c>
      <c r="U238" s="8">
        <f t="shared" si="3"/>
        <v>52.915520833339542</v>
      </c>
    </row>
    <row r="239" spans="1:21" ht="11.75" customHeight="1" x14ac:dyDescent="0.4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E239/D239*100%</f>
        <v>3.3333333333333335E-3</v>
      </c>
      <c r="P239" s="9" t="str">
        <f>IFERROR(ROUND(E239/L239,0),0)&amp;" "&amp;H239</f>
        <v>50 USD</v>
      </c>
      <c r="Q239" t="s">
        <v>8310</v>
      </c>
      <c r="R239" t="s">
        <v>8314</v>
      </c>
      <c r="S239" s="12">
        <f>(((I239/60)/60)/24)+DATE(1970,1,1)+(-8/24)</f>
        <v>42437.243854166663</v>
      </c>
      <c r="T239" s="12">
        <f>(((J239/60)/60)/24)+DATE(1970,1,1)+(-8/24)</f>
        <v>42377.243854166663</v>
      </c>
      <c r="U239" s="8">
        <f t="shared" si="3"/>
        <v>60</v>
      </c>
    </row>
    <row r="240" spans="1:21" ht="11.75" customHeight="1" x14ac:dyDescent="0.4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E240/D240*100%</f>
        <v>0</v>
      </c>
      <c r="P240" s="9" t="str">
        <f>IFERROR(ROUND(E240/L240,0),0)&amp;" "&amp;H240</f>
        <v>0 USD</v>
      </c>
      <c r="Q240" t="s">
        <v>8310</v>
      </c>
      <c r="R240" t="s">
        <v>8314</v>
      </c>
      <c r="S240" s="12">
        <f>(((I240/60)/60)/24)+DATE(1970,1,1)+(-8/24)</f>
        <v>42734.041666666664</v>
      </c>
      <c r="T240" s="12">
        <f>(((J240/60)/60)/24)+DATE(1970,1,1)+(-8/24)</f>
        <v>42713.629166666658</v>
      </c>
      <c r="U240" s="8">
        <f t="shared" si="3"/>
        <v>20.412500000005821</v>
      </c>
    </row>
    <row r="241" spans="1:21" ht="11.75" customHeight="1" x14ac:dyDescent="0.4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E241/D241*100%</f>
        <v>0.25</v>
      </c>
      <c r="P241" s="9" t="str">
        <f>IFERROR(ROUND(E241/L241,0),0)&amp;" "&amp;H241</f>
        <v>50 AUD</v>
      </c>
      <c r="Q241" t="s">
        <v>8310</v>
      </c>
      <c r="R241" t="s">
        <v>8314</v>
      </c>
      <c r="S241" s="12">
        <f>(((I241/60)/60)/24)+DATE(1970,1,1)+(-8/24)</f>
        <v>42316.166666666664</v>
      </c>
      <c r="T241" s="12">
        <f>(((J241/60)/60)/24)+DATE(1970,1,1)+(-8/24)</f>
        <v>42296.776967592588</v>
      </c>
      <c r="U241" s="8">
        <f t="shared" si="3"/>
        <v>19.389699074075907</v>
      </c>
    </row>
    <row r="242" spans="1:21" ht="11.75" customHeight="1" x14ac:dyDescent="0.4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E242/D242*100%</f>
        <v>1.0763413333333334</v>
      </c>
      <c r="P242" s="9" t="str">
        <f>IFERROR(ROUND(E242/L242,0),0)&amp;" "&amp;H242</f>
        <v>118 USD</v>
      </c>
      <c r="Q242" t="s">
        <v>8310</v>
      </c>
      <c r="R242" t="s">
        <v>8315</v>
      </c>
      <c r="S242" s="12">
        <f>(((I242/60)/60)/24)+DATE(1970,1,1)+(-8/24)</f>
        <v>41399.375127314815</v>
      </c>
      <c r="T242" s="12">
        <f>(((J242/60)/60)/24)+DATE(1970,1,1)+(-8/24)</f>
        <v>41354.375127314815</v>
      </c>
      <c r="U242" s="8">
        <f t="shared" si="3"/>
        <v>45</v>
      </c>
    </row>
    <row r="243" spans="1:21" ht="11.75" customHeight="1" x14ac:dyDescent="0.4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E243/D243*100%</f>
        <v>1.1263736263736264</v>
      </c>
      <c r="P243" s="9" t="str">
        <f>IFERROR(ROUND(E243/L243,0),0)&amp;" "&amp;H243</f>
        <v>109 USD</v>
      </c>
      <c r="Q243" t="s">
        <v>8310</v>
      </c>
      <c r="R243" t="s">
        <v>8315</v>
      </c>
      <c r="S243" s="12">
        <f>(((I243/60)/60)/24)+DATE(1970,1,1)+(-8/24)</f>
        <v>41994.364629629628</v>
      </c>
      <c r="T243" s="12">
        <f>(((J243/60)/60)/24)+DATE(1970,1,1)+(-8/24)</f>
        <v>41949.364629629628</v>
      </c>
      <c r="U243" s="8">
        <f t="shared" si="3"/>
        <v>45</v>
      </c>
    </row>
    <row r="244" spans="1:21" ht="11.75" customHeight="1" x14ac:dyDescent="0.4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E244/D244*100%</f>
        <v>1.1346153846153846</v>
      </c>
      <c r="P244" s="9" t="str">
        <f>IFERROR(ROUND(E244/L244,0),0)&amp;" "&amp;H244</f>
        <v>73 USD</v>
      </c>
      <c r="Q244" t="s">
        <v>8310</v>
      </c>
      <c r="R244" t="s">
        <v>8315</v>
      </c>
      <c r="S244" s="12">
        <f>(((I244/60)/60)/24)+DATE(1970,1,1)+(-8/24)</f>
        <v>40897.15960648148</v>
      </c>
      <c r="T244" s="12">
        <f>(((J244/60)/60)/24)+DATE(1970,1,1)+(-8/24)</f>
        <v>40862.15960648148</v>
      </c>
      <c r="U244" s="8">
        <f t="shared" si="3"/>
        <v>35</v>
      </c>
    </row>
    <row r="245" spans="1:21" ht="11.75" customHeight="1" x14ac:dyDescent="0.4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E245/D245*100%</f>
        <v>1.0259199999999999</v>
      </c>
      <c r="P245" s="9" t="str">
        <f>IFERROR(ROUND(E245/L245,0),0)&amp;" "&amp;H245</f>
        <v>78 USD</v>
      </c>
      <c r="Q245" t="s">
        <v>8310</v>
      </c>
      <c r="R245" t="s">
        <v>8315</v>
      </c>
      <c r="S245" s="12">
        <f>(((I245/60)/60)/24)+DATE(1970,1,1)+(-8/24)</f>
        <v>41691.714166666665</v>
      </c>
      <c r="T245" s="12">
        <f>(((J245/60)/60)/24)+DATE(1970,1,1)+(-8/24)</f>
        <v>41661.714166666665</v>
      </c>
      <c r="U245" s="8">
        <f t="shared" si="3"/>
        <v>30</v>
      </c>
    </row>
    <row r="246" spans="1:21" ht="11.75" customHeight="1" x14ac:dyDescent="0.4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E246/D246*100%</f>
        <v>1.1375714285714287</v>
      </c>
      <c r="P246" s="9" t="str">
        <f>IFERROR(ROUND(E246/L246,0),0)&amp;" "&amp;H246</f>
        <v>47 USD</v>
      </c>
      <c r="Q246" t="s">
        <v>8310</v>
      </c>
      <c r="R246" t="s">
        <v>8315</v>
      </c>
      <c r="S246" s="12">
        <f>(((I246/60)/60)/24)+DATE(1970,1,1)+(-8/24)</f>
        <v>40252.962499999994</v>
      </c>
      <c r="T246" s="12">
        <f>(((J246/60)/60)/24)+DATE(1970,1,1)+(-8/24)</f>
        <v>40212.990266203698</v>
      </c>
      <c r="U246" s="8">
        <f t="shared" si="3"/>
        <v>39.972233796295768</v>
      </c>
    </row>
    <row r="247" spans="1:21" ht="11.75" customHeight="1" x14ac:dyDescent="0.4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E247/D247*100%</f>
        <v>1.0371999999999999</v>
      </c>
      <c r="P247" s="9" t="str">
        <f>IFERROR(ROUND(E247/L247,0),0)&amp;" "&amp;H247</f>
        <v>54 USD</v>
      </c>
      <c r="Q247" t="s">
        <v>8310</v>
      </c>
      <c r="R247" t="s">
        <v>8315</v>
      </c>
      <c r="S247" s="12">
        <f>(((I247/60)/60)/24)+DATE(1970,1,1)+(-8/24)</f>
        <v>41136.719733796293</v>
      </c>
      <c r="T247" s="12">
        <f>(((J247/60)/60)/24)+DATE(1970,1,1)+(-8/24)</f>
        <v>41106.719733796293</v>
      </c>
      <c r="U247" s="8">
        <f t="shared" si="3"/>
        <v>30</v>
      </c>
    </row>
    <row r="248" spans="1:21" ht="11.75" customHeight="1" x14ac:dyDescent="0.4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E248/D248*100%</f>
        <v>3.0546000000000002</v>
      </c>
      <c r="P248" s="9" t="str">
        <f>IFERROR(ROUND(E248/L248,0),0)&amp;" "&amp;H248</f>
        <v>68 USD</v>
      </c>
      <c r="Q248" t="s">
        <v>8310</v>
      </c>
      <c r="R248" t="s">
        <v>8315</v>
      </c>
      <c r="S248" s="12">
        <f>(((I248/60)/60)/24)+DATE(1970,1,1)+(-8/24)</f>
        <v>40530.071817129625</v>
      </c>
      <c r="T248" s="12">
        <f>(((J248/60)/60)/24)+DATE(1970,1,1)+(-8/24)</f>
        <v>40480.030150462961</v>
      </c>
      <c r="U248" s="8">
        <f t="shared" si="3"/>
        <v>50.041666666664241</v>
      </c>
    </row>
    <row r="249" spans="1:21" ht="11.75" customHeight="1" x14ac:dyDescent="0.4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E249/D249*100%</f>
        <v>1.341</v>
      </c>
      <c r="P249" s="9" t="str">
        <f>IFERROR(ROUND(E249/L249,0),0)&amp;" "&amp;H249</f>
        <v>108 USD</v>
      </c>
      <c r="Q249" t="s">
        <v>8310</v>
      </c>
      <c r="R249" t="s">
        <v>8315</v>
      </c>
      <c r="S249" s="12">
        <f>(((I249/60)/60)/24)+DATE(1970,1,1)+(-8/24)</f>
        <v>40466.818749999999</v>
      </c>
      <c r="T249" s="12">
        <f>(((J249/60)/60)/24)+DATE(1970,1,1)+(-8/24)</f>
        <v>40430.270995370367</v>
      </c>
      <c r="U249" s="8">
        <f t="shared" si="3"/>
        <v>36.547754629631527</v>
      </c>
    </row>
    <row r="250" spans="1:21" ht="11.75" customHeight="1" x14ac:dyDescent="0.4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E250/D250*100%</f>
        <v>1.0133294117647058</v>
      </c>
      <c r="P250" s="9" t="str">
        <f>IFERROR(ROUND(E250/L250,0),0)&amp;" "&amp;H250</f>
        <v>590 USD</v>
      </c>
      <c r="Q250" t="s">
        <v>8310</v>
      </c>
      <c r="R250" t="s">
        <v>8315</v>
      </c>
      <c r="S250" s="12">
        <f>(((I250/60)/60)/24)+DATE(1970,1,1)+(-8/24)</f>
        <v>40915.441076388888</v>
      </c>
      <c r="T250" s="12">
        <f>(((J250/60)/60)/24)+DATE(1970,1,1)+(-8/24)</f>
        <v>40870.441076388888</v>
      </c>
      <c r="U250" s="8">
        <f t="shared" si="3"/>
        <v>45</v>
      </c>
    </row>
    <row r="251" spans="1:21" ht="11.75" customHeight="1" x14ac:dyDescent="0.4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E251/D251*100%</f>
        <v>1.1292</v>
      </c>
      <c r="P251" s="9" t="str">
        <f>IFERROR(ROUND(E251/L251,0),0)&amp;" "&amp;H251</f>
        <v>48 USD</v>
      </c>
      <c r="Q251" t="s">
        <v>8310</v>
      </c>
      <c r="R251" t="s">
        <v>8315</v>
      </c>
      <c r="S251" s="12">
        <f>(((I251/60)/60)/24)+DATE(1970,1,1)+(-8/24)</f>
        <v>40412.402777777774</v>
      </c>
      <c r="T251" s="12">
        <f>(((J251/60)/60)/24)+DATE(1970,1,1)+(-8/24)</f>
        <v>40332.590509259258</v>
      </c>
      <c r="U251" s="8">
        <f t="shared" si="3"/>
        <v>79.812268518515339</v>
      </c>
    </row>
    <row r="252" spans="1:21" ht="11.75" customHeight="1" x14ac:dyDescent="0.4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E252/D252*100%</f>
        <v>1.0558333333333334</v>
      </c>
      <c r="P252" s="9" t="str">
        <f>IFERROR(ROUND(E252/L252,0),0)&amp;" "&amp;H252</f>
        <v>72 USD</v>
      </c>
      <c r="Q252" t="s">
        <v>8310</v>
      </c>
      <c r="R252" t="s">
        <v>8315</v>
      </c>
      <c r="S252" s="12">
        <f>(((I252/60)/60)/24)+DATE(1970,1,1)+(-8/24)</f>
        <v>41431.232534722221</v>
      </c>
      <c r="T252" s="12">
        <f>(((J252/60)/60)/24)+DATE(1970,1,1)+(-8/24)</f>
        <v>41401.232534722221</v>
      </c>
      <c r="U252" s="8">
        <f t="shared" si="3"/>
        <v>30</v>
      </c>
    </row>
    <row r="253" spans="1:21" ht="11.75" customHeight="1" x14ac:dyDescent="0.4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E253/D253*100%</f>
        <v>1.2557142857142858</v>
      </c>
      <c r="P253" s="9" t="str">
        <f>IFERROR(ROUND(E253/L253,0),0)&amp;" "&amp;H253</f>
        <v>57 USD</v>
      </c>
      <c r="Q253" t="s">
        <v>8310</v>
      </c>
      <c r="R253" t="s">
        <v>8315</v>
      </c>
      <c r="S253" s="12">
        <f>(((I253/60)/60)/24)+DATE(1970,1,1)+(-8/24)</f>
        <v>41045.458333333328</v>
      </c>
      <c r="T253" s="12">
        <f>(((J253/60)/60)/24)+DATE(1970,1,1)+(-8/24)</f>
        <v>41013.454236111109</v>
      </c>
      <c r="U253" s="8">
        <f t="shared" si="3"/>
        <v>32.004097222219571</v>
      </c>
    </row>
    <row r="254" spans="1:21" ht="11.75" customHeight="1" x14ac:dyDescent="0.4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E254/D254*100%</f>
        <v>1.8455999999999999</v>
      </c>
      <c r="P254" s="9" t="str">
        <f>IFERROR(ROUND(E254/L254,0),0)&amp;" "&amp;H254</f>
        <v>85 USD</v>
      </c>
      <c r="Q254" t="s">
        <v>8310</v>
      </c>
      <c r="R254" t="s">
        <v>8315</v>
      </c>
      <c r="S254" s="12">
        <f>(((I254/60)/60)/24)+DATE(1970,1,1)+(-8/24)</f>
        <v>40329.832638888889</v>
      </c>
      <c r="T254" s="12">
        <f>(((J254/60)/60)/24)+DATE(1970,1,1)+(-8/24)</f>
        <v>40266.329375000001</v>
      </c>
      <c r="U254" s="8">
        <f t="shared" si="3"/>
        <v>63.503263888887886</v>
      </c>
    </row>
    <row r="255" spans="1:21" ht="11.75" customHeight="1" x14ac:dyDescent="0.4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E255/D255*100%</f>
        <v>1.0073333333333334</v>
      </c>
      <c r="P255" s="9" t="str">
        <f>IFERROR(ROUND(E255/L255,0),0)&amp;" "&amp;H255</f>
        <v>216 USD</v>
      </c>
      <c r="Q255" t="s">
        <v>8310</v>
      </c>
      <c r="R255" t="s">
        <v>8315</v>
      </c>
      <c r="S255" s="12">
        <f>(((I255/60)/60)/24)+DATE(1970,1,1)+(-8/24)</f>
        <v>40954.31753472222</v>
      </c>
      <c r="T255" s="12">
        <f>(((J255/60)/60)/24)+DATE(1970,1,1)+(-8/24)</f>
        <v>40924.31753472222</v>
      </c>
      <c r="U255" s="8">
        <f t="shared" si="3"/>
        <v>30</v>
      </c>
    </row>
    <row r="256" spans="1:21" ht="11.75" customHeight="1" x14ac:dyDescent="0.4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E256/D256*100%</f>
        <v>1.1694724999999999</v>
      </c>
      <c r="P256" s="9" t="str">
        <f>IFERROR(ROUND(E256/L256,0),0)&amp;" "&amp;H256</f>
        <v>89 USD</v>
      </c>
      <c r="Q256" t="s">
        <v>8310</v>
      </c>
      <c r="R256" t="s">
        <v>8315</v>
      </c>
      <c r="S256" s="12">
        <f>(((I256/60)/60)/24)+DATE(1970,1,1)+(-8/24)</f>
        <v>42293.749999999993</v>
      </c>
      <c r="T256" s="12">
        <f>(((J256/60)/60)/24)+DATE(1970,1,1)+(-8/24)</f>
        <v>42263.619328703695</v>
      </c>
      <c r="U256" s="8">
        <f t="shared" si="3"/>
        <v>30.130671296297805</v>
      </c>
    </row>
    <row r="257" spans="1:21" ht="11.75" customHeight="1" x14ac:dyDescent="0.4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E257/D257*100%</f>
        <v>1.0673325</v>
      </c>
      <c r="P257" s="9" t="str">
        <f>IFERROR(ROUND(E257/L257,0),0)&amp;" "&amp;H257</f>
        <v>45 USD</v>
      </c>
      <c r="Q257" t="s">
        <v>8310</v>
      </c>
      <c r="R257" t="s">
        <v>8315</v>
      </c>
      <c r="S257" s="12">
        <f>(((I257/60)/60)/24)+DATE(1970,1,1)+(-8/24)</f>
        <v>40618.151412037034</v>
      </c>
      <c r="T257" s="12">
        <f>(((J257/60)/60)/24)+DATE(1970,1,1)+(-8/24)</f>
        <v>40588.193078703705</v>
      </c>
      <c r="U257" s="8">
        <f t="shared" si="3"/>
        <v>29.958333333328483</v>
      </c>
    </row>
    <row r="258" spans="1:21" ht="11.75" customHeight="1" x14ac:dyDescent="0.4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E258/D258*100%</f>
        <v>1.391</v>
      </c>
      <c r="P258" s="9" t="str">
        <f>IFERROR(ROUND(E258/L258,0),0)&amp;" "&amp;H258</f>
        <v>66 USD</v>
      </c>
      <c r="Q258" t="s">
        <v>8310</v>
      </c>
      <c r="R258" t="s">
        <v>8315</v>
      </c>
      <c r="S258" s="12">
        <f>(((I258/60)/60)/24)+DATE(1970,1,1)+(-8/24)</f>
        <v>41349.435960648145</v>
      </c>
      <c r="T258" s="12">
        <f>(((J258/60)/60)/24)+DATE(1970,1,1)+(-8/24)</f>
        <v>41319.435960648145</v>
      </c>
      <c r="U258" s="8">
        <f t="shared" si="3"/>
        <v>30</v>
      </c>
    </row>
    <row r="259" spans="1:21" ht="11.75" customHeight="1" x14ac:dyDescent="0.4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E259/D259*100%</f>
        <v>1.0672648571428571</v>
      </c>
      <c r="P259" s="9" t="str">
        <f>IFERROR(ROUND(E259/L259,0),0)&amp;" "&amp;H259</f>
        <v>67 USD</v>
      </c>
      <c r="Q259" t="s">
        <v>8310</v>
      </c>
      <c r="R259" t="s">
        <v>8315</v>
      </c>
      <c r="S259" s="12">
        <f>(((I259/60)/60)/24)+DATE(1970,1,1)+(-8/24)</f>
        <v>42509.293541666666</v>
      </c>
      <c r="T259" s="12">
        <f>(((J259/60)/60)/24)+DATE(1970,1,1)+(-8/24)</f>
        <v>42479.293541666666</v>
      </c>
      <c r="U259" s="8">
        <f t="shared" ref="U259:U322" si="4">S259-T259</f>
        <v>30</v>
      </c>
    </row>
    <row r="260" spans="1:21" ht="11.75" customHeight="1" x14ac:dyDescent="0.4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E260/D260*100%</f>
        <v>1.9114</v>
      </c>
      <c r="P260" s="9" t="str">
        <f>IFERROR(ROUND(E260/L260,0),0)&amp;" "&amp;H260</f>
        <v>83 USD</v>
      </c>
      <c r="Q260" t="s">
        <v>8310</v>
      </c>
      <c r="R260" t="s">
        <v>8315</v>
      </c>
      <c r="S260" s="12">
        <f>(((I260/60)/60)/24)+DATE(1970,1,1)+(-8/24)</f>
        <v>40711.718356481477</v>
      </c>
      <c r="T260" s="12">
        <f>(((J260/60)/60)/24)+DATE(1970,1,1)+(-8/24)</f>
        <v>40681.718356481477</v>
      </c>
      <c r="U260" s="8">
        <f t="shared" si="4"/>
        <v>30</v>
      </c>
    </row>
    <row r="261" spans="1:21" ht="11.75" customHeight="1" x14ac:dyDescent="0.4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E261/D261*100%</f>
        <v>1.3193789333333332</v>
      </c>
      <c r="P261" s="9" t="str">
        <f>IFERROR(ROUND(E261/L261,0),0)&amp;" "&amp;H261</f>
        <v>105 USD</v>
      </c>
      <c r="Q261" t="s">
        <v>8310</v>
      </c>
      <c r="R261" t="s">
        <v>8315</v>
      </c>
      <c r="S261" s="12">
        <f>(((I261/60)/60)/24)+DATE(1970,1,1)+(-8/24)</f>
        <v>42102.404733796291</v>
      </c>
      <c r="T261" s="12">
        <f>(((J261/60)/60)/24)+DATE(1970,1,1)+(-8/24)</f>
        <v>42072.404733796291</v>
      </c>
      <c r="U261" s="8">
        <f t="shared" si="4"/>
        <v>30</v>
      </c>
    </row>
    <row r="262" spans="1:21" ht="11.75" customHeight="1" x14ac:dyDescent="0.4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E262/D262*100%</f>
        <v>1.0640000000000001</v>
      </c>
      <c r="P262" s="9" t="str">
        <f>IFERROR(ROUND(E262/L262,0),0)&amp;" "&amp;H262</f>
        <v>121 USD</v>
      </c>
      <c r="Q262" t="s">
        <v>8310</v>
      </c>
      <c r="R262" t="s">
        <v>8315</v>
      </c>
      <c r="S262" s="12">
        <f>(((I262/60)/60)/24)+DATE(1970,1,1)+(-8/24)</f>
        <v>40376.082638888889</v>
      </c>
      <c r="T262" s="12">
        <f>(((J262/60)/60)/24)+DATE(1970,1,1)+(-8/24)</f>
        <v>40330.422210648147</v>
      </c>
      <c r="U262" s="8">
        <f t="shared" si="4"/>
        <v>45.660428240742476</v>
      </c>
    </row>
    <row r="263" spans="1:21" ht="11.75" customHeight="1" x14ac:dyDescent="0.4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E263/D263*100%</f>
        <v>1.0740000000000001</v>
      </c>
      <c r="P263" s="9" t="str">
        <f>IFERROR(ROUND(E263/L263,0),0)&amp;" "&amp;H263</f>
        <v>98 USD</v>
      </c>
      <c r="Q263" t="s">
        <v>8310</v>
      </c>
      <c r="R263" t="s">
        <v>8315</v>
      </c>
      <c r="S263" s="12">
        <f>(((I263/60)/60)/24)+DATE(1970,1,1)+(-8/24)</f>
        <v>41067.288194444445</v>
      </c>
      <c r="T263" s="12">
        <f>(((J263/60)/60)/24)+DATE(1970,1,1)+(-8/24)</f>
        <v>41017.552129629628</v>
      </c>
      <c r="U263" s="8">
        <f t="shared" si="4"/>
        <v>49.736064814816928</v>
      </c>
    </row>
    <row r="264" spans="1:21" ht="11.75" customHeight="1" x14ac:dyDescent="0.4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E264/D264*100%</f>
        <v>2.4</v>
      </c>
      <c r="P264" s="9" t="str">
        <f>IFERROR(ROUND(E264/L264,0),0)&amp;" "&amp;H264</f>
        <v>41 USD</v>
      </c>
      <c r="Q264" t="s">
        <v>8310</v>
      </c>
      <c r="R264" t="s">
        <v>8315</v>
      </c>
      <c r="S264" s="12">
        <f>(((I264/60)/60)/24)+DATE(1970,1,1)+(-8/24)</f>
        <v>40599.914675925924</v>
      </c>
      <c r="T264" s="12">
        <f>(((J264/60)/60)/24)+DATE(1970,1,1)+(-8/24)</f>
        <v>40554.914675925924</v>
      </c>
      <c r="U264" s="8">
        <f t="shared" si="4"/>
        <v>45</v>
      </c>
    </row>
    <row r="265" spans="1:21" ht="11.75" customHeight="1" x14ac:dyDescent="0.4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E265/D265*100%</f>
        <v>1.1808107999999999</v>
      </c>
      <c r="P265" s="9" t="str">
        <f>IFERROR(ROUND(E265/L265,0),0)&amp;" "&amp;H265</f>
        <v>31 USD</v>
      </c>
      <c r="Q265" t="s">
        <v>8310</v>
      </c>
      <c r="R265" t="s">
        <v>8315</v>
      </c>
      <c r="S265" s="12">
        <f>(((I265/60)/60)/24)+DATE(1970,1,1)+(-8/24)</f>
        <v>41179.621458333328</v>
      </c>
      <c r="T265" s="12">
        <f>(((J265/60)/60)/24)+DATE(1970,1,1)+(-8/24)</f>
        <v>41149.621458333328</v>
      </c>
      <c r="U265" s="8">
        <f t="shared" si="4"/>
        <v>30</v>
      </c>
    </row>
    <row r="266" spans="1:21" ht="11.75" customHeight="1" x14ac:dyDescent="0.4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E266/D266*100%</f>
        <v>1.1819999999999999</v>
      </c>
      <c r="P266" s="9" t="str">
        <f>IFERROR(ROUND(E266/L266,0),0)&amp;" "&amp;H266</f>
        <v>65 USD</v>
      </c>
      <c r="Q266" t="s">
        <v>8310</v>
      </c>
      <c r="R266" t="s">
        <v>8315</v>
      </c>
      <c r="S266" s="12">
        <f>(((I266/60)/60)/24)+DATE(1970,1,1)+(-8/24)</f>
        <v>41040.286979166667</v>
      </c>
      <c r="T266" s="12">
        <f>(((J266/60)/60)/24)+DATE(1970,1,1)+(-8/24)</f>
        <v>41010.286979166667</v>
      </c>
      <c r="U266" s="8">
        <f t="shared" si="4"/>
        <v>30</v>
      </c>
    </row>
    <row r="267" spans="1:21" ht="11.75" customHeight="1" x14ac:dyDescent="0.4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E267/D267*100%</f>
        <v>1.111</v>
      </c>
      <c r="P267" s="9" t="str">
        <f>IFERROR(ROUND(E267/L267,0),0)&amp;" "&amp;H267</f>
        <v>96 USD</v>
      </c>
      <c r="Q267" t="s">
        <v>8310</v>
      </c>
      <c r="R267" t="s">
        <v>8315</v>
      </c>
      <c r="S267" s="12">
        <f>(((I267/60)/60)/24)+DATE(1970,1,1)+(-8/24)</f>
        <v>40308.511111111111</v>
      </c>
      <c r="T267" s="12">
        <f>(((J267/60)/60)/24)+DATE(1970,1,1)+(-8/24)</f>
        <v>40266.912384259253</v>
      </c>
      <c r="U267" s="8">
        <f t="shared" si="4"/>
        <v>41.598726851858373</v>
      </c>
    </row>
    <row r="268" spans="1:21" ht="11.75" customHeight="1" x14ac:dyDescent="0.4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E268/D268*100%</f>
        <v>1.4550000000000001</v>
      </c>
      <c r="P268" s="9" t="str">
        <f>IFERROR(ROUND(E268/L268,0),0)&amp;" "&amp;H268</f>
        <v>40 USD</v>
      </c>
      <c r="Q268" t="s">
        <v>8310</v>
      </c>
      <c r="R268" t="s">
        <v>8315</v>
      </c>
      <c r="S268" s="12">
        <f>(((I268/60)/60)/24)+DATE(1970,1,1)+(-8/24)</f>
        <v>40290.82708333333</v>
      </c>
      <c r="T268" s="12">
        <f>(((J268/60)/60)/24)+DATE(1970,1,1)+(-8/24)</f>
        <v>40204.841516203705</v>
      </c>
      <c r="U268" s="8">
        <f t="shared" si="4"/>
        <v>85.985567129624542</v>
      </c>
    </row>
    <row r="269" spans="1:21" ht="11.75" customHeight="1" x14ac:dyDescent="0.4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E269/D269*100%</f>
        <v>1.3162883248730965</v>
      </c>
      <c r="P269" s="9" t="str">
        <f>IFERROR(ROUND(E269/L269,0),0)&amp;" "&amp;H269</f>
        <v>79 GBP</v>
      </c>
      <c r="Q269" t="s">
        <v>8310</v>
      </c>
      <c r="R269" t="s">
        <v>8315</v>
      </c>
      <c r="S269" s="12">
        <f>(((I269/60)/60)/24)+DATE(1970,1,1)+(-8/24)</f>
        <v>41815.119201388887</v>
      </c>
      <c r="T269" s="12">
        <f>(((J269/60)/60)/24)+DATE(1970,1,1)+(-8/24)</f>
        <v>41785.119201388887</v>
      </c>
      <c r="U269" s="8">
        <f t="shared" si="4"/>
        <v>30</v>
      </c>
    </row>
    <row r="270" spans="1:21" ht="11.75" customHeight="1" x14ac:dyDescent="0.4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E270/D270*100%</f>
        <v>1.1140000000000001</v>
      </c>
      <c r="P270" s="9" t="str">
        <f>IFERROR(ROUND(E270/L270,0),0)&amp;" "&amp;H270</f>
        <v>50 USD</v>
      </c>
      <c r="Q270" t="s">
        <v>8310</v>
      </c>
      <c r="R270" t="s">
        <v>8315</v>
      </c>
      <c r="S270" s="12">
        <f>(((I270/60)/60)/24)+DATE(1970,1,1)+(-8/24)</f>
        <v>40853.860856481479</v>
      </c>
      <c r="T270" s="12">
        <f>(((J270/60)/60)/24)+DATE(1970,1,1)+(-8/24)</f>
        <v>40808.819189814814</v>
      </c>
      <c r="U270" s="8">
        <f t="shared" si="4"/>
        <v>45.041666666664241</v>
      </c>
    </row>
    <row r="271" spans="1:21" ht="11.75" customHeight="1" x14ac:dyDescent="0.4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E271/D271*100%</f>
        <v>1.4723377</v>
      </c>
      <c r="P271" s="9" t="str">
        <f>IFERROR(ROUND(E271/L271,0),0)&amp;" "&amp;H271</f>
        <v>92 AUD</v>
      </c>
      <c r="Q271" t="s">
        <v>8310</v>
      </c>
      <c r="R271" t="s">
        <v>8315</v>
      </c>
      <c r="S271" s="12">
        <f>(((I271/60)/60)/24)+DATE(1970,1,1)+(-8/24)</f>
        <v>42787.863680555551</v>
      </c>
      <c r="T271" s="12">
        <f>(((J271/60)/60)/24)+DATE(1970,1,1)+(-8/24)</f>
        <v>42757.863680555551</v>
      </c>
      <c r="U271" s="8">
        <f t="shared" si="4"/>
        <v>30</v>
      </c>
    </row>
    <row r="272" spans="1:21" ht="11.75" customHeight="1" x14ac:dyDescent="0.4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E272/D272*100%</f>
        <v>1.5260869565217392</v>
      </c>
      <c r="P272" s="9" t="str">
        <f>IFERROR(ROUND(E272/L272,0),0)&amp;" "&amp;H272</f>
        <v>58 USD</v>
      </c>
      <c r="Q272" t="s">
        <v>8310</v>
      </c>
      <c r="R272" t="s">
        <v>8315</v>
      </c>
      <c r="S272" s="12">
        <f>(((I272/60)/60)/24)+DATE(1970,1,1)+(-8/24)</f>
        <v>40687.833333333328</v>
      </c>
      <c r="T272" s="12">
        <f>(((J272/60)/60)/24)+DATE(1970,1,1)+(-8/24)</f>
        <v>40637.533217592587</v>
      </c>
      <c r="U272" s="8">
        <f t="shared" si="4"/>
        <v>50.300115740741603</v>
      </c>
    </row>
    <row r="273" spans="1:21" ht="11.75" customHeight="1" x14ac:dyDescent="0.4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E273/D273*100%</f>
        <v>1.0468</v>
      </c>
      <c r="P273" s="9" t="str">
        <f>IFERROR(ROUND(E273/L273,0),0)&amp;" "&amp;H273</f>
        <v>109 USD</v>
      </c>
      <c r="Q273" t="s">
        <v>8310</v>
      </c>
      <c r="R273" t="s">
        <v>8315</v>
      </c>
      <c r="S273" s="12">
        <f>(((I273/60)/60)/24)+DATE(1970,1,1)+(-8/24)</f>
        <v>41641</v>
      </c>
      <c r="T273" s="12">
        <f>(((J273/60)/60)/24)+DATE(1970,1,1)+(-8/24)</f>
        <v>41611.766909722224</v>
      </c>
      <c r="U273" s="8">
        <f t="shared" si="4"/>
        <v>29.233090277775773</v>
      </c>
    </row>
    <row r="274" spans="1:21" ht="11.75" customHeight="1" x14ac:dyDescent="0.4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E274/D274*100%</f>
        <v>1.7743366666666667</v>
      </c>
      <c r="P274" s="9" t="str">
        <f>IFERROR(ROUND(E274/L274,0),0)&amp;" "&amp;H274</f>
        <v>82 USD</v>
      </c>
      <c r="Q274" t="s">
        <v>8310</v>
      </c>
      <c r="R274" t="s">
        <v>8315</v>
      </c>
      <c r="S274" s="12">
        <f>(((I274/60)/60)/24)+DATE(1970,1,1)+(-8/24)</f>
        <v>40296.450694444444</v>
      </c>
      <c r="T274" s="12">
        <f>(((J274/60)/60)/24)+DATE(1970,1,1)+(-8/24)</f>
        <v>40235.567025462959</v>
      </c>
      <c r="U274" s="8">
        <f t="shared" si="4"/>
        <v>60.883668981485243</v>
      </c>
    </row>
    <row r="275" spans="1:21" ht="11.75" customHeight="1" x14ac:dyDescent="0.4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E275/D275*100%</f>
        <v>1.077758</v>
      </c>
      <c r="P275" s="9" t="str">
        <f>IFERROR(ROUND(E275/L275,0),0)&amp;" "&amp;H275</f>
        <v>46 USD</v>
      </c>
      <c r="Q275" t="s">
        <v>8310</v>
      </c>
      <c r="R275" t="s">
        <v>8315</v>
      </c>
      <c r="S275" s="12">
        <f>(((I275/60)/60)/24)+DATE(1970,1,1)+(-8/24)</f>
        <v>40727.16511574074</v>
      </c>
      <c r="T275" s="12">
        <f>(((J275/60)/60)/24)+DATE(1970,1,1)+(-8/24)</f>
        <v>40697.16511574074</v>
      </c>
      <c r="U275" s="8">
        <f t="shared" si="4"/>
        <v>30</v>
      </c>
    </row>
    <row r="276" spans="1:21" ht="11.75" customHeight="1" x14ac:dyDescent="0.4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E276/D276*100%</f>
        <v>1.56</v>
      </c>
      <c r="P276" s="9" t="str">
        <f>IFERROR(ROUND(E276/L276,0),0)&amp;" "&amp;H276</f>
        <v>55 USD</v>
      </c>
      <c r="Q276" t="s">
        <v>8310</v>
      </c>
      <c r="R276" t="s">
        <v>8315</v>
      </c>
      <c r="S276" s="12">
        <f>(((I276/60)/60)/24)+DATE(1970,1,1)+(-8/24)</f>
        <v>41003.957638888889</v>
      </c>
      <c r="T276" s="12">
        <f>(((J276/60)/60)/24)+DATE(1970,1,1)+(-8/24)</f>
        <v>40969.579039351847</v>
      </c>
      <c r="U276" s="8">
        <f t="shared" si="4"/>
        <v>34.378599537041737</v>
      </c>
    </row>
    <row r="277" spans="1:21" ht="11.75" customHeight="1" x14ac:dyDescent="0.4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E277/D277*100%</f>
        <v>1.08395</v>
      </c>
      <c r="P277" s="9" t="str">
        <f>IFERROR(ROUND(E277/L277,0),0)&amp;" "&amp;H277</f>
        <v>65 USD</v>
      </c>
      <c r="Q277" t="s">
        <v>8310</v>
      </c>
      <c r="R277" t="s">
        <v>8315</v>
      </c>
      <c r="S277" s="12">
        <f>(((I277/60)/60)/24)+DATE(1970,1,1)+(-8/24)</f>
        <v>41222.740347222221</v>
      </c>
      <c r="T277" s="12">
        <f>(((J277/60)/60)/24)+DATE(1970,1,1)+(-8/24)</f>
        <v>41192.698680555557</v>
      </c>
      <c r="U277" s="8">
        <f t="shared" si="4"/>
        <v>30.041666666664241</v>
      </c>
    </row>
    <row r="278" spans="1:21" ht="11.75" customHeight="1" x14ac:dyDescent="0.4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E278/D278*100%</f>
        <v>1.476</v>
      </c>
      <c r="P278" s="9" t="str">
        <f>IFERROR(ROUND(E278/L278,0),0)&amp;" "&amp;H278</f>
        <v>95 USD</v>
      </c>
      <c r="Q278" t="s">
        <v>8310</v>
      </c>
      <c r="R278" t="s">
        <v>8315</v>
      </c>
      <c r="S278" s="12">
        <f>(((I278/60)/60)/24)+DATE(1970,1,1)+(-8/24)</f>
        <v>41026.706874999996</v>
      </c>
      <c r="T278" s="12">
        <f>(((J278/60)/60)/24)+DATE(1970,1,1)+(-8/24)</f>
        <v>40966.74854166666</v>
      </c>
      <c r="U278" s="8">
        <f t="shared" si="4"/>
        <v>59.958333333335759</v>
      </c>
    </row>
    <row r="279" spans="1:21" ht="11.75" customHeight="1" x14ac:dyDescent="0.4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E279/D279*100%</f>
        <v>1.1038153846153846</v>
      </c>
      <c r="P279" s="9" t="str">
        <f>IFERROR(ROUND(E279/L279,0),0)&amp;" "&amp;H279</f>
        <v>75 USD</v>
      </c>
      <c r="Q279" t="s">
        <v>8310</v>
      </c>
      <c r="R279" t="s">
        <v>8315</v>
      </c>
      <c r="S279" s="12">
        <f>(((I279/60)/60)/24)+DATE(1970,1,1)+(-8/24)</f>
        <v>42147.55809027778</v>
      </c>
      <c r="T279" s="12">
        <f>(((J279/60)/60)/24)+DATE(1970,1,1)+(-8/24)</f>
        <v>42117.55809027778</v>
      </c>
      <c r="U279" s="8">
        <f t="shared" si="4"/>
        <v>30</v>
      </c>
    </row>
    <row r="280" spans="1:21" ht="11.75" customHeight="1" x14ac:dyDescent="0.4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E280/D280*100%</f>
        <v>1.5034814814814814</v>
      </c>
      <c r="P280" s="9" t="str">
        <f>IFERROR(ROUND(E280/L280,0),0)&amp;" "&amp;H280</f>
        <v>98 USD</v>
      </c>
      <c r="Q280" t="s">
        <v>8310</v>
      </c>
      <c r="R280" t="s">
        <v>8315</v>
      </c>
      <c r="S280" s="12">
        <f>(((I280/60)/60)/24)+DATE(1970,1,1)+(-8/24)</f>
        <v>41193.707627314812</v>
      </c>
      <c r="T280" s="12">
        <f>(((J280/60)/60)/24)+DATE(1970,1,1)+(-8/24)</f>
        <v>41163.707627314812</v>
      </c>
      <c r="U280" s="8">
        <f t="shared" si="4"/>
        <v>30</v>
      </c>
    </row>
    <row r="281" spans="1:21" ht="11.75" customHeight="1" x14ac:dyDescent="0.4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E281/D281*100%</f>
        <v>1.5731829411764706</v>
      </c>
      <c r="P281" s="9" t="str">
        <f>IFERROR(ROUND(E281/L281,0),0)&amp;" "&amp;H281</f>
        <v>88 USD</v>
      </c>
      <c r="Q281" t="s">
        <v>8310</v>
      </c>
      <c r="R281" t="s">
        <v>8315</v>
      </c>
      <c r="S281" s="12">
        <f>(((I281/60)/60)/24)+DATE(1970,1,1)+(-8/24)</f>
        <v>42792.750694444439</v>
      </c>
      <c r="T281" s="12">
        <f>(((J281/60)/60)/24)+DATE(1970,1,1)+(-8/24)</f>
        <v>42758.910833333335</v>
      </c>
      <c r="U281" s="8">
        <f t="shared" si="4"/>
        <v>33.839861111104256</v>
      </c>
    </row>
    <row r="282" spans="1:21" ht="11.75" customHeight="1" x14ac:dyDescent="0.4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E282/D282*100%</f>
        <v>1.5614399999999999</v>
      </c>
      <c r="P282" s="9" t="str">
        <f>IFERROR(ROUND(E282/L282,0),0)&amp;" "&amp;H282</f>
        <v>55 USD</v>
      </c>
      <c r="Q282" t="s">
        <v>8310</v>
      </c>
      <c r="R282" t="s">
        <v>8315</v>
      </c>
      <c r="S282" s="12">
        <f>(((I282/60)/60)/24)+DATE(1970,1,1)+(-8/24)</f>
        <v>41789.257349537031</v>
      </c>
      <c r="T282" s="12">
        <f>(((J282/60)/60)/24)+DATE(1970,1,1)+(-8/24)</f>
        <v>41744.257349537031</v>
      </c>
      <c r="U282" s="8">
        <f t="shared" si="4"/>
        <v>45</v>
      </c>
    </row>
    <row r="283" spans="1:21" ht="11.75" customHeight="1" x14ac:dyDescent="0.4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E283/D283*100%</f>
        <v>1.2058763636363636</v>
      </c>
      <c r="P283" s="9" t="str">
        <f>IFERROR(ROUND(E283/L283,0),0)&amp;" "&amp;H283</f>
        <v>84 USD</v>
      </c>
      <c r="Q283" t="s">
        <v>8310</v>
      </c>
      <c r="R283" t="s">
        <v>8315</v>
      </c>
      <c r="S283" s="12">
        <f>(((I283/60)/60)/24)+DATE(1970,1,1)+(-8/24)</f>
        <v>40035.476388888885</v>
      </c>
      <c r="T283" s="12">
        <f>(((J283/60)/60)/24)+DATE(1970,1,1)+(-8/24)</f>
        <v>39949.830011574071</v>
      </c>
      <c r="U283" s="8">
        <f t="shared" si="4"/>
        <v>85.646377314813435</v>
      </c>
    </row>
    <row r="284" spans="1:21" ht="11.75" customHeight="1" x14ac:dyDescent="0.4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E284/D284*100%</f>
        <v>1.0118888888888888</v>
      </c>
      <c r="P284" s="9" t="str">
        <f>IFERROR(ROUND(E284/L284,0),0)&amp;" "&amp;H284</f>
        <v>254 USD</v>
      </c>
      <c r="Q284" t="s">
        <v>8310</v>
      </c>
      <c r="R284" t="s">
        <v>8315</v>
      </c>
      <c r="S284" s="12">
        <f>(((I284/60)/60)/24)+DATE(1970,1,1)+(-8/24)</f>
        <v>40231.583333333328</v>
      </c>
      <c r="T284" s="12">
        <f>(((J284/60)/60)/24)+DATE(1970,1,1)+(-8/24)</f>
        <v>40194.586712962962</v>
      </c>
      <c r="U284" s="8">
        <f t="shared" si="4"/>
        <v>36.996620370366145</v>
      </c>
    </row>
    <row r="285" spans="1:21" ht="11.75" customHeight="1" x14ac:dyDescent="0.4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E285/D285*100%</f>
        <v>1.142725</v>
      </c>
      <c r="P285" s="9" t="str">
        <f>IFERROR(ROUND(E285/L285,0),0)&amp;" "&amp;H285</f>
        <v>102 USD</v>
      </c>
      <c r="Q285" t="s">
        <v>8310</v>
      </c>
      <c r="R285" t="s">
        <v>8315</v>
      </c>
      <c r="S285" s="12">
        <f>(((I285/60)/60)/24)+DATE(1970,1,1)+(-8/24)</f>
        <v>40694.874305555553</v>
      </c>
      <c r="T285" s="12">
        <f>(((J285/60)/60)/24)+DATE(1970,1,1)+(-8/24)</f>
        <v>40675.376666666663</v>
      </c>
      <c r="U285" s="8">
        <f t="shared" si="4"/>
        <v>19.497638888889924</v>
      </c>
    </row>
    <row r="286" spans="1:21" ht="11.75" customHeight="1" x14ac:dyDescent="0.4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E286/D286*100%</f>
        <v>1.0462615</v>
      </c>
      <c r="P286" s="9" t="str">
        <f>IFERROR(ROUND(E286/L286,0),0)&amp;" "&amp;H286</f>
        <v>55 USD</v>
      </c>
      <c r="Q286" t="s">
        <v>8310</v>
      </c>
      <c r="R286" t="s">
        <v>8315</v>
      </c>
      <c r="S286" s="12">
        <f>(((I286/60)/60)/24)+DATE(1970,1,1)+(-8/24)</f>
        <v>40929.404861111107</v>
      </c>
      <c r="T286" s="12">
        <f>(((J286/60)/60)/24)+DATE(1970,1,1)+(-8/24)</f>
        <v>40904.404861111107</v>
      </c>
      <c r="U286" s="8">
        <f t="shared" si="4"/>
        <v>25</v>
      </c>
    </row>
    <row r="287" spans="1:21" ht="11.75" customHeight="1" x14ac:dyDescent="0.4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E287/D287*100%</f>
        <v>2.2882507142857142</v>
      </c>
      <c r="P287" s="9" t="str">
        <f>IFERROR(ROUND(E287/L287,0),0)&amp;" "&amp;H287</f>
        <v>57 USD</v>
      </c>
      <c r="Q287" t="s">
        <v>8310</v>
      </c>
      <c r="R287" t="s">
        <v>8315</v>
      </c>
      <c r="S287" s="12">
        <f>(((I287/60)/60)/24)+DATE(1970,1,1)+(-8/24)</f>
        <v>41536.422777777778</v>
      </c>
      <c r="T287" s="12">
        <f>(((J287/60)/60)/24)+DATE(1970,1,1)+(-8/24)</f>
        <v>41506.422777777778</v>
      </c>
      <c r="U287" s="8">
        <f t="shared" si="4"/>
        <v>30</v>
      </c>
    </row>
    <row r="288" spans="1:21" ht="11.75" customHeight="1" x14ac:dyDescent="0.4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E288/D288*100%</f>
        <v>1.0915333333333332</v>
      </c>
      <c r="P288" s="9" t="str">
        <f>IFERROR(ROUND(E288/L288,0),0)&amp;" "&amp;H288</f>
        <v>121 USD</v>
      </c>
      <c r="Q288" t="s">
        <v>8310</v>
      </c>
      <c r="R288" t="s">
        <v>8315</v>
      </c>
      <c r="S288" s="12">
        <f>(((I288/60)/60)/24)+DATE(1970,1,1)+(-8/24)</f>
        <v>41358.441249999996</v>
      </c>
      <c r="T288" s="12">
        <f>(((J288/60)/60)/24)+DATE(1970,1,1)+(-8/24)</f>
        <v>41313.48291666666</v>
      </c>
      <c r="U288" s="8">
        <f t="shared" si="4"/>
        <v>44.958333333335759</v>
      </c>
    </row>
    <row r="289" spans="1:21" ht="11.75" customHeight="1" x14ac:dyDescent="0.4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E289/D289*100%</f>
        <v>1.7629999999999999</v>
      </c>
      <c r="P289" s="9" t="str">
        <f>IFERROR(ROUND(E289/L289,0),0)&amp;" "&amp;H289</f>
        <v>91 USD</v>
      </c>
      <c r="Q289" t="s">
        <v>8310</v>
      </c>
      <c r="R289" t="s">
        <v>8315</v>
      </c>
      <c r="S289" s="12">
        <f>(((I289/60)/60)/24)+DATE(1970,1,1)+(-8/24)</f>
        <v>41214.833333333328</v>
      </c>
      <c r="T289" s="12">
        <f>(((J289/60)/60)/24)+DATE(1970,1,1)+(-8/24)</f>
        <v>41183.944652777776</v>
      </c>
      <c r="U289" s="8">
        <f t="shared" si="4"/>
        <v>30.888680555552128</v>
      </c>
    </row>
    <row r="290" spans="1:21" ht="11.75" customHeight="1" x14ac:dyDescent="0.4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E290/D290*100%</f>
        <v>1.0321061999999999</v>
      </c>
      <c r="P290" s="9" t="str">
        <f>IFERROR(ROUND(E290/L290,0),0)&amp;" "&amp;H290</f>
        <v>115 USD</v>
      </c>
      <c r="Q290" t="s">
        <v>8310</v>
      </c>
      <c r="R290" t="s">
        <v>8315</v>
      </c>
      <c r="S290" s="12">
        <f>(((I290/60)/60)/24)+DATE(1970,1,1)+(-8/24)</f>
        <v>41085.835567129623</v>
      </c>
      <c r="T290" s="12">
        <f>(((J290/60)/60)/24)+DATE(1970,1,1)+(-8/24)</f>
        <v>41050.835567129623</v>
      </c>
      <c r="U290" s="8">
        <f t="shared" si="4"/>
        <v>35</v>
      </c>
    </row>
    <row r="291" spans="1:21" ht="11.75" customHeight="1" x14ac:dyDescent="0.4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E291/D291*100%</f>
        <v>1.0482</v>
      </c>
      <c r="P291" s="9" t="str">
        <f>IFERROR(ROUND(E291/L291,0),0)&amp;" "&amp;H291</f>
        <v>68 GBP</v>
      </c>
      <c r="Q291" t="s">
        <v>8310</v>
      </c>
      <c r="R291" t="s">
        <v>8315</v>
      </c>
      <c r="S291" s="12">
        <f>(((I291/60)/60)/24)+DATE(1970,1,1)+(-8/24)</f>
        <v>41580.123078703698</v>
      </c>
      <c r="T291" s="12">
        <f>(((J291/60)/60)/24)+DATE(1970,1,1)+(-8/24)</f>
        <v>41550.123078703698</v>
      </c>
      <c r="U291" s="8">
        <f t="shared" si="4"/>
        <v>30</v>
      </c>
    </row>
    <row r="292" spans="1:21" ht="11.75" customHeight="1" x14ac:dyDescent="0.4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E292/D292*100%</f>
        <v>1.0668444444444445</v>
      </c>
      <c r="P292" s="9" t="str">
        <f>IFERROR(ROUND(E292/L292,0),0)&amp;" "&amp;H292</f>
        <v>29 USD</v>
      </c>
      <c r="Q292" t="s">
        <v>8310</v>
      </c>
      <c r="R292" t="s">
        <v>8315</v>
      </c>
      <c r="S292" s="12">
        <f>(((I292/60)/60)/24)+DATE(1970,1,1)+(-8/24)</f>
        <v>40575.999305555553</v>
      </c>
      <c r="T292" s="12">
        <f>(((J292/60)/60)/24)+DATE(1970,1,1)+(-8/24)</f>
        <v>40526.035844907405</v>
      </c>
      <c r="U292" s="8">
        <f t="shared" si="4"/>
        <v>49.963460648148612</v>
      </c>
    </row>
    <row r="293" spans="1:21" ht="11.75" customHeight="1" x14ac:dyDescent="0.4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E293/D293*100%</f>
        <v>1.2001999999999999</v>
      </c>
      <c r="P293" s="9" t="str">
        <f>IFERROR(ROUND(E293/L293,0),0)&amp;" "&amp;H293</f>
        <v>47 USD</v>
      </c>
      <c r="Q293" t="s">
        <v>8310</v>
      </c>
      <c r="R293" t="s">
        <v>8315</v>
      </c>
      <c r="S293" s="12">
        <f>(((I293/60)/60)/24)+DATE(1970,1,1)+(-8/24)</f>
        <v>41394.667361111111</v>
      </c>
      <c r="T293" s="12">
        <f>(((J293/60)/60)/24)+DATE(1970,1,1)+(-8/24)</f>
        <v>41376.435717592591</v>
      </c>
      <c r="U293" s="8">
        <f t="shared" si="4"/>
        <v>18.231643518520286</v>
      </c>
    </row>
    <row r="294" spans="1:21" ht="11.75" customHeight="1" x14ac:dyDescent="0.4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E294/D294*100%</f>
        <v>1.0150693333333334</v>
      </c>
      <c r="P294" s="9" t="str">
        <f>IFERROR(ROUND(E294/L294,0),0)&amp;" "&amp;H294</f>
        <v>154 USD</v>
      </c>
      <c r="Q294" t="s">
        <v>8310</v>
      </c>
      <c r="R294" t="s">
        <v>8315</v>
      </c>
      <c r="S294" s="12">
        <f>(((I294/60)/60)/24)+DATE(1970,1,1)+(-8/24)</f>
        <v>40844.832638888889</v>
      </c>
      <c r="T294" s="12">
        <f>(((J294/60)/60)/24)+DATE(1970,1,1)+(-8/24)</f>
        <v>40812.469895833332</v>
      </c>
      <c r="U294" s="8">
        <f t="shared" si="4"/>
        <v>32.362743055557075</v>
      </c>
    </row>
    <row r="295" spans="1:21" ht="11.75" customHeight="1" x14ac:dyDescent="0.4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E295/D295*100%</f>
        <v>1.0138461538461538</v>
      </c>
      <c r="P295" s="9" t="str">
        <f>IFERROR(ROUND(E295/L295,0),0)&amp;" "&amp;H295</f>
        <v>201 USD</v>
      </c>
      <c r="Q295" t="s">
        <v>8310</v>
      </c>
      <c r="R295" t="s">
        <v>8315</v>
      </c>
      <c r="S295" s="12">
        <f>(((I295/60)/60)/24)+DATE(1970,1,1)+(-8/24)</f>
        <v>41749.334652777776</v>
      </c>
      <c r="T295" s="12">
        <f>(((J295/60)/60)/24)+DATE(1970,1,1)+(-8/24)</f>
        <v>41719.334652777776</v>
      </c>
      <c r="U295" s="8">
        <f t="shared" si="4"/>
        <v>30</v>
      </c>
    </row>
    <row r="296" spans="1:21" ht="11.75" customHeight="1" x14ac:dyDescent="0.4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E296/D296*100%</f>
        <v>1</v>
      </c>
      <c r="P296" s="9" t="str">
        <f>IFERROR(ROUND(E296/L296,0),0)&amp;" "&amp;H296</f>
        <v>100 USD</v>
      </c>
      <c r="Q296" t="s">
        <v>8310</v>
      </c>
      <c r="R296" t="s">
        <v>8315</v>
      </c>
      <c r="S296" s="12">
        <f>(((I296/60)/60)/24)+DATE(1970,1,1)+(-8/24)</f>
        <v>40378.333333333328</v>
      </c>
      <c r="T296" s="12">
        <f>(((J296/60)/60)/24)+DATE(1970,1,1)+(-8/24)</f>
        <v>40342.751087962963</v>
      </c>
      <c r="U296" s="8">
        <f t="shared" si="4"/>
        <v>35.582245370365854</v>
      </c>
    </row>
    <row r="297" spans="1:21" ht="11.75" customHeight="1" x14ac:dyDescent="0.4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E297/D297*100%</f>
        <v>1.3310911999999999</v>
      </c>
      <c r="P297" s="9" t="str">
        <f>IFERROR(ROUND(E297/L297,0),0)&amp;" "&amp;H297</f>
        <v>100 USD</v>
      </c>
      <c r="Q297" t="s">
        <v>8310</v>
      </c>
      <c r="R297" t="s">
        <v>8315</v>
      </c>
      <c r="S297" s="12">
        <f>(((I297/60)/60)/24)+DATE(1970,1,1)+(-8/24)</f>
        <v>41578.666666666664</v>
      </c>
      <c r="T297" s="12">
        <f>(((J297/60)/60)/24)+DATE(1970,1,1)+(-8/24)</f>
        <v>41518.671400462961</v>
      </c>
      <c r="U297" s="8">
        <f t="shared" si="4"/>
        <v>59.995266203703068</v>
      </c>
    </row>
    <row r="298" spans="1:21" ht="11.75" customHeight="1" x14ac:dyDescent="0.4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E298/D298*100%</f>
        <v>1.187262</v>
      </c>
      <c r="P298" s="9" t="str">
        <f>IFERROR(ROUND(E298/L298,0),0)&amp;" "&amp;H298</f>
        <v>230 USD</v>
      </c>
      <c r="Q298" t="s">
        <v>8310</v>
      </c>
      <c r="R298" t="s">
        <v>8315</v>
      </c>
      <c r="S298" s="12">
        <f>(((I298/60)/60)/24)+DATE(1970,1,1)+(-8/24)</f>
        <v>41159.142164351848</v>
      </c>
      <c r="T298" s="12">
        <f>(((J298/60)/60)/24)+DATE(1970,1,1)+(-8/24)</f>
        <v>41134.142164351848</v>
      </c>
      <c r="U298" s="8">
        <f t="shared" si="4"/>
        <v>25</v>
      </c>
    </row>
    <row r="299" spans="1:21" ht="11.75" customHeight="1" x14ac:dyDescent="0.4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E299/D299*100%</f>
        <v>1.0064</v>
      </c>
      <c r="P299" s="9" t="str">
        <f>IFERROR(ROUND(E299/L299,0),0)&amp;" "&amp;H299</f>
        <v>142 USD</v>
      </c>
      <c r="Q299" t="s">
        <v>8310</v>
      </c>
      <c r="R299" t="s">
        <v>8315</v>
      </c>
      <c r="S299" s="12">
        <f>(((I299/60)/60)/24)+DATE(1970,1,1)+(-8/24)</f>
        <v>42124.832638888889</v>
      </c>
      <c r="T299" s="12">
        <f>(((J299/60)/60)/24)+DATE(1970,1,1)+(-8/24)</f>
        <v>42089.394687500004</v>
      </c>
      <c r="U299" s="8">
        <f t="shared" si="4"/>
        <v>35.437951388885267</v>
      </c>
    </row>
    <row r="300" spans="1:21" ht="11.75" customHeight="1" x14ac:dyDescent="0.4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E300/D300*100%</f>
        <v>1.089324126984127</v>
      </c>
      <c r="P300" s="9" t="str">
        <f>IFERROR(ROUND(E300/L300,0),0)&amp;" "&amp;H300</f>
        <v>56 USD</v>
      </c>
      <c r="Q300" t="s">
        <v>8310</v>
      </c>
      <c r="R300" t="s">
        <v>8315</v>
      </c>
      <c r="S300" s="12">
        <f>(((I300/60)/60)/24)+DATE(1970,1,1)+(-8/24)</f>
        <v>41768.541666666664</v>
      </c>
      <c r="T300" s="12">
        <f>(((J300/60)/60)/24)+DATE(1970,1,1)+(-8/24)</f>
        <v>41709.130185185182</v>
      </c>
      <c r="U300" s="8">
        <f t="shared" si="4"/>
        <v>59.411481481482042</v>
      </c>
    </row>
    <row r="301" spans="1:21" ht="11.75" customHeight="1" x14ac:dyDescent="0.4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E301/D301*100%</f>
        <v>1.789525</v>
      </c>
      <c r="P301" s="9" t="str">
        <f>IFERROR(ROUND(E301/L301,0),0)&amp;" "&amp;H301</f>
        <v>73 USD</v>
      </c>
      <c r="Q301" t="s">
        <v>8310</v>
      </c>
      <c r="R301" t="s">
        <v>8315</v>
      </c>
      <c r="S301" s="12">
        <f>(((I301/60)/60)/24)+DATE(1970,1,1)+(-8/24)</f>
        <v>40498.933564814812</v>
      </c>
      <c r="T301" s="12">
        <f>(((J301/60)/60)/24)+DATE(1970,1,1)+(-8/24)</f>
        <v>40468.891898148147</v>
      </c>
      <c r="U301" s="8">
        <f t="shared" si="4"/>
        <v>30.041666666664241</v>
      </c>
    </row>
    <row r="302" spans="1:21" ht="11.75" customHeight="1" x14ac:dyDescent="0.4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E302/D302*100%</f>
        <v>1.0172264</v>
      </c>
      <c r="P302" s="9" t="str">
        <f>IFERROR(ROUND(E302/L302,0),0)&amp;" "&amp;H302</f>
        <v>85 USD</v>
      </c>
      <c r="Q302" t="s">
        <v>8310</v>
      </c>
      <c r="R302" t="s">
        <v>8315</v>
      </c>
      <c r="S302" s="12">
        <f>(((I302/60)/60)/24)+DATE(1970,1,1)+(-8/24)</f>
        <v>40657.626597222217</v>
      </c>
      <c r="T302" s="12">
        <f>(((J302/60)/60)/24)+DATE(1970,1,1)+(-8/24)</f>
        <v>40626.626597222217</v>
      </c>
      <c r="U302" s="8">
        <f t="shared" si="4"/>
        <v>31</v>
      </c>
    </row>
    <row r="303" spans="1:21" ht="11.75" customHeight="1" x14ac:dyDescent="0.4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E303/D303*100%</f>
        <v>1.1873499999999999</v>
      </c>
      <c r="P303" s="9" t="str">
        <f>IFERROR(ROUND(E303/L303,0),0)&amp;" "&amp;H303</f>
        <v>61 USD</v>
      </c>
      <c r="Q303" t="s">
        <v>8310</v>
      </c>
      <c r="R303" t="s">
        <v>8315</v>
      </c>
      <c r="S303" s="12">
        <f>(((I303/60)/60)/24)+DATE(1970,1,1)+(-8/24)</f>
        <v>41352.362673611111</v>
      </c>
      <c r="T303" s="12">
        <f>(((J303/60)/60)/24)+DATE(1970,1,1)+(-8/24)</f>
        <v>41312.404340277775</v>
      </c>
      <c r="U303" s="8">
        <f t="shared" si="4"/>
        <v>39.958333333335759</v>
      </c>
    </row>
    <row r="304" spans="1:21" ht="11.75" customHeight="1" x14ac:dyDescent="0.4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E304/D304*100%</f>
        <v>1.0045999999999999</v>
      </c>
      <c r="P304" s="9" t="str">
        <f>IFERROR(ROUND(E304/L304,0),0)&amp;" "&amp;H304</f>
        <v>93 USD</v>
      </c>
      <c r="Q304" t="s">
        <v>8310</v>
      </c>
      <c r="R304" t="s">
        <v>8315</v>
      </c>
      <c r="S304" s="12">
        <f>(((I304/60)/60)/24)+DATE(1970,1,1)+(-8/24)</f>
        <v>40963.523587962962</v>
      </c>
      <c r="T304" s="12">
        <f>(((J304/60)/60)/24)+DATE(1970,1,1)+(-8/24)</f>
        <v>40933.523587962962</v>
      </c>
      <c r="U304" s="8">
        <f t="shared" si="4"/>
        <v>30</v>
      </c>
    </row>
    <row r="305" spans="1:21" ht="11.75" customHeight="1" x14ac:dyDescent="0.4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E305/D305*100%</f>
        <v>1.3746666666666667</v>
      </c>
      <c r="P305" s="9" t="str">
        <f>IFERROR(ROUND(E305/L305,0),0)&amp;" "&amp;H305</f>
        <v>50 USD</v>
      </c>
      <c r="Q305" t="s">
        <v>8310</v>
      </c>
      <c r="R305" t="s">
        <v>8315</v>
      </c>
      <c r="S305" s="12">
        <f>(((I305/60)/60)/24)+DATE(1970,1,1)+(-8/24)</f>
        <v>41061.737800925926</v>
      </c>
      <c r="T305" s="12">
        <f>(((J305/60)/60)/24)+DATE(1970,1,1)+(-8/24)</f>
        <v>41031.737800925926</v>
      </c>
      <c r="U305" s="8">
        <f t="shared" si="4"/>
        <v>30</v>
      </c>
    </row>
    <row r="306" spans="1:21" ht="11.75" customHeight="1" x14ac:dyDescent="0.4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E306/D306*100%</f>
        <v>2.3164705882352941</v>
      </c>
      <c r="P306" s="9" t="str">
        <f>IFERROR(ROUND(E306/L306,0),0)&amp;" "&amp;H306</f>
        <v>106 USD</v>
      </c>
      <c r="Q306" t="s">
        <v>8310</v>
      </c>
      <c r="R306" t="s">
        <v>8315</v>
      </c>
      <c r="S306" s="12">
        <f>(((I306/60)/60)/24)+DATE(1970,1,1)+(-8/24)</f>
        <v>41152.75</v>
      </c>
      <c r="T306" s="12">
        <f>(((J306/60)/60)/24)+DATE(1970,1,1)+(-8/24)</f>
        <v>41113.76153935185</v>
      </c>
      <c r="U306" s="8">
        <f t="shared" si="4"/>
        <v>38.988460648150067</v>
      </c>
    </row>
    <row r="307" spans="1:21" ht="11.75" customHeight="1" x14ac:dyDescent="0.4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E307/D307*100%</f>
        <v>1.3033333333333332</v>
      </c>
      <c r="P307" s="9" t="str">
        <f>IFERROR(ROUND(E307/L307,0),0)&amp;" "&amp;H307</f>
        <v>52 USD</v>
      </c>
      <c r="Q307" t="s">
        <v>8310</v>
      </c>
      <c r="R307" t="s">
        <v>8315</v>
      </c>
      <c r="S307" s="12">
        <f>(((I307/60)/60)/24)+DATE(1970,1,1)+(-8/24)</f>
        <v>40978.296863425923</v>
      </c>
      <c r="T307" s="12">
        <f>(((J307/60)/60)/24)+DATE(1970,1,1)+(-8/24)</f>
        <v>40948.296863425923</v>
      </c>
      <c r="U307" s="8">
        <f t="shared" si="4"/>
        <v>30</v>
      </c>
    </row>
    <row r="308" spans="1:21" ht="11.75" customHeight="1" x14ac:dyDescent="0.4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E308/D308*100%</f>
        <v>2.9289999999999998</v>
      </c>
      <c r="P308" s="9" t="str">
        <f>IFERROR(ROUND(E308/L308,0),0)&amp;" "&amp;H308</f>
        <v>37 USD</v>
      </c>
      <c r="Q308" t="s">
        <v>8310</v>
      </c>
      <c r="R308" t="s">
        <v>8315</v>
      </c>
      <c r="S308" s="12">
        <f>(((I308/60)/60)/24)+DATE(1970,1,1)+(-8/24)</f>
        <v>41353.462187500001</v>
      </c>
      <c r="T308" s="12">
        <f>(((J308/60)/60)/24)+DATE(1970,1,1)+(-8/24)</f>
        <v>41333.503854166665</v>
      </c>
      <c r="U308" s="8">
        <f t="shared" si="4"/>
        <v>19.958333333335759</v>
      </c>
    </row>
    <row r="309" spans="1:21" ht="11.75" customHeight="1" x14ac:dyDescent="0.4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E309/D309*100%</f>
        <v>1.1131818181818183</v>
      </c>
      <c r="P309" s="9" t="str">
        <f>IFERROR(ROUND(E309/L309,0),0)&amp;" "&amp;H309</f>
        <v>43 USD</v>
      </c>
      <c r="Q309" t="s">
        <v>8310</v>
      </c>
      <c r="R309" t="s">
        <v>8315</v>
      </c>
      <c r="S309" s="12">
        <f>(((I309/60)/60)/24)+DATE(1970,1,1)+(-8/24)</f>
        <v>41312.611122685179</v>
      </c>
      <c r="T309" s="12">
        <f>(((J309/60)/60)/24)+DATE(1970,1,1)+(-8/24)</f>
        <v>41282.611122685179</v>
      </c>
      <c r="U309" s="8">
        <f t="shared" si="4"/>
        <v>30</v>
      </c>
    </row>
    <row r="310" spans="1:21" ht="11.75" customHeight="1" x14ac:dyDescent="0.4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E310/D310*100%</f>
        <v>1.0556666666666668</v>
      </c>
      <c r="P310" s="9" t="str">
        <f>IFERROR(ROUND(E310/L310,0),0)&amp;" "&amp;H310</f>
        <v>63 USD</v>
      </c>
      <c r="Q310" t="s">
        <v>8310</v>
      </c>
      <c r="R310" t="s">
        <v>8315</v>
      </c>
      <c r="S310" s="12">
        <f>(((I310/60)/60)/24)+DATE(1970,1,1)+(-8/24)</f>
        <v>40612.361226851848</v>
      </c>
      <c r="T310" s="12">
        <f>(((J310/60)/60)/24)+DATE(1970,1,1)+(-8/24)</f>
        <v>40567.361226851848</v>
      </c>
      <c r="U310" s="8">
        <f t="shared" si="4"/>
        <v>45</v>
      </c>
    </row>
    <row r="311" spans="1:21" ht="11.75" customHeight="1" x14ac:dyDescent="0.4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E311/D311*100%</f>
        <v>1.1894444444444445</v>
      </c>
      <c r="P311" s="9" t="str">
        <f>IFERROR(ROUND(E311/L311,0),0)&amp;" "&amp;H311</f>
        <v>90 USD</v>
      </c>
      <c r="Q311" t="s">
        <v>8310</v>
      </c>
      <c r="R311" t="s">
        <v>8315</v>
      </c>
      <c r="S311" s="12">
        <f>(((I311/60)/60)/24)+DATE(1970,1,1)+(-8/24)</f>
        <v>41155.418217592589</v>
      </c>
      <c r="T311" s="12">
        <f>(((J311/60)/60)/24)+DATE(1970,1,1)+(-8/24)</f>
        <v>41134.418217592589</v>
      </c>
      <c r="U311" s="8">
        <f t="shared" si="4"/>
        <v>21</v>
      </c>
    </row>
    <row r="312" spans="1:21" ht="11.75" customHeight="1" x14ac:dyDescent="0.4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E312/D312*100%</f>
        <v>1.04129</v>
      </c>
      <c r="P312" s="9" t="str">
        <f>IFERROR(ROUND(E312/L312,0),0)&amp;" "&amp;H312</f>
        <v>29 USD</v>
      </c>
      <c r="Q312" t="s">
        <v>8310</v>
      </c>
      <c r="R312" t="s">
        <v>8315</v>
      </c>
      <c r="S312" s="12">
        <f>(((I312/60)/60)/24)+DATE(1970,1,1)+(-8/24)</f>
        <v>40835.75</v>
      </c>
      <c r="T312" s="12">
        <f>(((J312/60)/60)/24)+DATE(1970,1,1)+(-8/24)</f>
        <v>40820.849803240737</v>
      </c>
      <c r="U312" s="8">
        <f t="shared" si="4"/>
        <v>14.900196759263054</v>
      </c>
    </row>
    <row r="313" spans="1:21" ht="11.75" customHeight="1" x14ac:dyDescent="0.4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E313/D313*100%</f>
        <v>1.0410165</v>
      </c>
      <c r="P313" s="9" t="str">
        <f>IFERROR(ROUND(E313/L313,0),0)&amp;" "&amp;H313</f>
        <v>139 USD</v>
      </c>
      <c r="Q313" t="s">
        <v>8310</v>
      </c>
      <c r="R313" t="s">
        <v>8315</v>
      </c>
      <c r="S313" s="12">
        <f>(((I313/60)/60)/24)+DATE(1970,1,1)+(-8/24)</f>
        <v>40908.999305555553</v>
      </c>
      <c r="T313" s="12">
        <f>(((J313/60)/60)/24)+DATE(1970,1,1)+(-8/24)</f>
        <v>40867.886481481481</v>
      </c>
      <c r="U313" s="8">
        <f t="shared" si="4"/>
        <v>41.112824074072705</v>
      </c>
    </row>
    <row r="314" spans="1:21" ht="11.75" customHeight="1" x14ac:dyDescent="0.4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E314/D314*100%</f>
        <v>1.1187499999999999</v>
      </c>
      <c r="P314" s="9" t="str">
        <f>IFERROR(ROUND(E314/L314,0),0)&amp;" "&amp;H314</f>
        <v>61 USD</v>
      </c>
      <c r="Q314" t="s">
        <v>8310</v>
      </c>
      <c r="R314" t="s">
        <v>8315</v>
      </c>
      <c r="S314" s="12">
        <f>(((I314/60)/60)/24)+DATE(1970,1,1)+(-8/24)</f>
        <v>41378.544351851851</v>
      </c>
      <c r="T314" s="12">
        <f>(((J314/60)/60)/24)+DATE(1970,1,1)+(-8/24)</f>
        <v>41348.544351851851</v>
      </c>
      <c r="U314" s="8">
        <f t="shared" si="4"/>
        <v>30</v>
      </c>
    </row>
    <row r="315" spans="1:21" ht="11.75" customHeight="1" x14ac:dyDescent="0.4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E315/D315*100%</f>
        <v>1.0473529411764706</v>
      </c>
      <c r="P315" s="9" t="str">
        <f>IFERROR(ROUND(E315/L315,0),0)&amp;" "&amp;H315</f>
        <v>80 USD</v>
      </c>
      <c r="Q315" t="s">
        <v>8310</v>
      </c>
      <c r="R315" t="s">
        <v>8315</v>
      </c>
      <c r="S315" s="12">
        <f>(((I315/60)/60)/24)+DATE(1970,1,1)+(-8/24)</f>
        <v>40401.332638888889</v>
      </c>
      <c r="T315" s="12">
        <f>(((J315/60)/60)/24)+DATE(1970,1,1)+(-8/24)</f>
        <v>40356.894606481481</v>
      </c>
      <c r="U315" s="8">
        <f t="shared" si="4"/>
        <v>44.438032407408173</v>
      </c>
    </row>
    <row r="316" spans="1:21" ht="11.75" customHeight="1" x14ac:dyDescent="0.4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E316/D316*100%</f>
        <v>3.8515000000000001</v>
      </c>
      <c r="P316" s="9" t="str">
        <f>IFERROR(ROUND(E316/L316,0),0)&amp;" "&amp;H316</f>
        <v>32 USD</v>
      </c>
      <c r="Q316" t="s">
        <v>8310</v>
      </c>
      <c r="R316" t="s">
        <v>8315</v>
      </c>
      <c r="S316" s="12">
        <f>(((I316/60)/60)/24)+DATE(1970,1,1)+(-8/24)</f>
        <v>41334.499861111108</v>
      </c>
      <c r="T316" s="12">
        <f>(((J316/60)/60)/24)+DATE(1970,1,1)+(-8/24)</f>
        <v>41304.499861111108</v>
      </c>
      <c r="U316" s="8">
        <f t="shared" si="4"/>
        <v>30</v>
      </c>
    </row>
    <row r="317" spans="1:21" ht="11.75" customHeight="1" x14ac:dyDescent="0.4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E317/D317*100%</f>
        <v>1.01248</v>
      </c>
      <c r="P317" s="9" t="str">
        <f>IFERROR(ROUND(E317/L317,0),0)&amp;" "&amp;H317</f>
        <v>201 USD</v>
      </c>
      <c r="Q317" t="s">
        <v>8310</v>
      </c>
      <c r="R317" t="s">
        <v>8315</v>
      </c>
      <c r="S317" s="12">
        <f>(((I317/60)/60)/24)+DATE(1970,1,1)+(-8/24)</f>
        <v>41143.439050925925</v>
      </c>
      <c r="T317" s="12">
        <f>(((J317/60)/60)/24)+DATE(1970,1,1)+(-8/24)</f>
        <v>41113.439050925925</v>
      </c>
      <c r="U317" s="8">
        <f t="shared" si="4"/>
        <v>30</v>
      </c>
    </row>
    <row r="318" spans="1:21" ht="11.75" customHeight="1" x14ac:dyDescent="0.4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E318/D318*100%</f>
        <v>1.1377333333333333</v>
      </c>
      <c r="P318" s="9" t="str">
        <f>IFERROR(ROUND(E318/L318,0),0)&amp;" "&amp;H318</f>
        <v>108 CAD</v>
      </c>
      <c r="Q318" t="s">
        <v>8310</v>
      </c>
      <c r="R318" t="s">
        <v>8315</v>
      </c>
      <c r="S318" s="12">
        <f>(((I318/60)/60)/24)+DATE(1970,1,1)+(-8/24)</f>
        <v>41983.874305555553</v>
      </c>
      <c r="T318" s="12">
        <f>(((J318/60)/60)/24)+DATE(1970,1,1)+(-8/24)</f>
        <v>41950.590243055551</v>
      </c>
      <c r="U318" s="8">
        <f t="shared" si="4"/>
        <v>33.284062500002619</v>
      </c>
    </row>
    <row r="319" spans="1:21" ht="11.75" customHeight="1" x14ac:dyDescent="0.4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E319/D319*100%</f>
        <v>1.0080333333333333</v>
      </c>
      <c r="P319" s="9" t="str">
        <f>IFERROR(ROUND(E319/L319,0),0)&amp;" "&amp;H319</f>
        <v>96 USD</v>
      </c>
      <c r="Q319" t="s">
        <v>8310</v>
      </c>
      <c r="R319" t="s">
        <v>8315</v>
      </c>
      <c r="S319" s="12">
        <f>(((I319/60)/60)/24)+DATE(1970,1,1)+(-8/24)</f>
        <v>41619.343553240738</v>
      </c>
      <c r="T319" s="12">
        <f>(((J319/60)/60)/24)+DATE(1970,1,1)+(-8/24)</f>
        <v>41589.343553240738</v>
      </c>
      <c r="U319" s="8">
        <f t="shared" si="4"/>
        <v>30</v>
      </c>
    </row>
    <row r="320" spans="1:21" ht="11.75" customHeight="1" x14ac:dyDescent="0.4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E320/D320*100%</f>
        <v>2.8332000000000002</v>
      </c>
      <c r="P320" s="9" t="str">
        <f>IFERROR(ROUND(E320/L320,0),0)&amp;" "&amp;H320</f>
        <v>50 USD</v>
      </c>
      <c r="Q320" t="s">
        <v>8310</v>
      </c>
      <c r="R320" t="s">
        <v>8315</v>
      </c>
      <c r="S320" s="12">
        <f>(((I320/60)/60)/24)+DATE(1970,1,1)+(-8/24)</f>
        <v>41359.663784722223</v>
      </c>
      <c r="T320" s="12">
        <f>(((J320/60)/60)/24)+DATE(1970,1,1)+(-8/24)</f>
        <v>41329.705451388887</v>
      </c>
      <c r="U320" s="8">
        <f t="shared" si="4"/>
        <v>29.958333333335759</v>
      </c>
    </row>
    <row r="321" spans="1:21" ht="11.75" customHeight="1" x14ac:dyDescent="0.4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E321/D321*100%</f>
        <v>1.1268</v>
      </c>
      <c r="P321" s="9" t="str">
        <f>IFERROR(ROUND(E321/L321,0),0)&amp;" "&amp;H321</f>
        <v>110 USD</v>
      </c>
      <c r="Q321" t="s">
        <v>8310</v>
      </c>
      <c r="R321" t="s">
        <v>8315</v>
      </c>
      <c r="S321" s="12">
        <f>(((I321/60)/60)/24)+DATE(1970,1,1)+(-8/24)</f>
        <v>40210.999305555553</v>
      </c>
      <c r="T321" s="12">
        <f>(((J321/60)/60)/24)+DATE(1970,1,1)+(-8/24)</f>
        <v>40123.504965277774</v>
      </c>
      <c r="U321" s="8">
        <f t="shared" si="4"/>
        <v>87.494340277778974</v>
      </c>
    </row>
    <row r="322" spans="1:21" ht="11.75" customHeight="1" x14ac:dyDescent="0.4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E322/D322*100%</f>
        <v>1.0658000000000001</v>
      </c>
      <c r="P322" s="9" t="str">
        <f>IFERROR(ROUND(E322/L322,0),0)&amp;" "&amp;H322</f>
        <v>135 GBP</v>
      </c>
      <c r="Q322" t="s">
        <v>8310</v>
      </c>
      <c r="R322" t="s">
        <v>8315</v>
      </c>
      <c r="S322" s="12">
        <f>(((I322/60)/60)/24)+DATE(1970,1,1)+(-8/24)</f>
        <v>42360.624999999993</v>
      </c>
      <c r="T322" s="12">
        <f>(((J322/60)/60)/24)+DATE(1970,1,1)+(-8/24)</f>
        <v>42331.21797453703</v>
      </c>
      <c r="U322" s="8">
        <f t="shared" si="4"/>
        <v>29.407025462962338</v>
      </c>
    </row>
    <row r="323" spans="1:21" ht="11.75" customHeight="1" x14ac:dyDescent="0.4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E323/D323*100%</f>
        <v>1.0266285714285714</v>
      </c>
      <c r="P323" s="9" t="str">
        <f>IFERROR(ROUND(E323/L323,0),0)&amp;" "&amp;H323</f>
        <v>107 EUR</v>
      </c>
      <c r="Q323" t="s">
        <v>8310</v>
      </c>
      <c r="R323" t="s">
        <v>8315</v>
      </c>
      <c r="S323" s="12">
        <f>(((I323/60)/60)/24)+DATE(1970,1,1)+(-8/24)</f>
        <v>42682.15493055556</v>
      </c>
      <c r="T323" s="12">
        <f>(((J323/60)/60)/24)+DATE(1970,1,1)+(-8/24)</f>
        <v>42647.113263888888</v>
      </c>
      <c r="U323" s="8">
        <f t="shared" ref="U323:U386" si="5">S323-T323</f>
        <v>35.041666666671517</v>
      </c>
    </row>
    <row r="324" spans="1:21" ht="11.75" customHeight="1" x14ac:dyDescent="0.4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E324/D324*100%</f>
        <v>1.0791200000000001</v>
      </c>
      <c r="P324" s="9" t="str">
        <f>IFERROR(ROUND(E324/L324,0),0)&amp;" "&amp;H324</f>
        <v>145 USD</v>
      </c>
      <c r="Q324" t="s">
        <v>8310</v>
      </c>
      <c r="R324" t="s">
        <v>8315</v>
      </c>
      <c r="S324" s="12">
        <f>(((I324/60)/60)/24)+DATE(1970,1,1)+(-8/24)</f>
        <v>42503.236666666664</v>
      </c>
      <c r="T324" s="12">
        <f>(((J324/60)/60)/24)+DATE(1970,1,1)+(-8/24)</f>
        <v>42473.236666666664</v>
      </c>
      <c r="U324" s="8">
        <f t="shared" si="5"/>
        <v>30</v>
      </c>
    </row>
    <row r="325" spans="1:21" ht="11.75" customHeight="1" x14ac:dyDescent="0.4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E325/D325*100%</f>
        <v>1.2307407407407407</v>
      </c>
      <c r="P325" s="9" t="str">
        <f>IFERROR(ROUND(E325/L325,0),0)&amp;" "&amp;H325</f>
        <v>115 USD</v>
      </c>
      <c r="Q325" t="s">
        <v>8310</v>
      </c>
      <c r="R325" t="s">
        <v>8315</v>
      </c>
      <c r="S325" s="12">
        <f>(((I325/60)/60)/24)+DATE(1970,1,1)+(-8/24)</f>
        <v>42724.999305555553</v>
      </c>
      <c r="T325" s="12">
        <f>(((J325/60)/60)/24)+DATE(1970,1,1)+(-8/24)</f>
        <v>42696.988032407404</v>
      </c>
      <c r="U325" s="8">
        <f t="shared" si="5"/>
        <v>28.011273148149485</v>
      </c>
    </row>
    <row r="326" spans="1:21" ht="11.75" customHeight="1" x14ac:dyDescent="0.4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E326/D326*100%</f>
        <v>1.016</v>
      </c>
      <c r="P326" s="9" t="str">
        <f>IFERROR(ROUND(E326/L326,0),0)&amp;" "&amp;H326</f>
        <v>105 USD</v>
      </c>
      <c r="Q326" t="s">
        <v>8310</v>
      </c>
      <c r="R326" t="s">
        <v>8315</v>
      </c>
      <c r="S326" s="12">
        <f>(((I326/60)/60)/24)+DATE(1970,1,1)+(-8/24)</f>
        <v>42217.292916666665</v>
      </c>
      <c r="T326" s="12">
        <f>(((J326/60)/60)/24)+DATE(1970,1,1)+(-8/24)</f>
        <v>42184.292916666665</v>
      </c>
      <c r="U326" s="8">
        <f t="shared" si="5"/>
        <v>33</v>
      </c>
    </row>
    <row r="327" spans="1:21" ht="11.75" customHeight="1" x14ac:dyDescent="0.4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E327/D327*100%</f>
        <v>1.04396</v>
      </c>
      <c r="P327" s="9" t="str">
        <f>IFERROR(ROUND(E327/L327,0),0)&amp;" "&amp;H327</f>
        <v>71 USD</v>
      </c>
      <c r="Q327" t="s">
        <v>8310</v>
      </c>
      <c r="R327" t="s">
        <v>8315</v>
      </c>
      <c r="S327" s="12">
        <f>(((I327/60)/60)/24)+DATE(1970,1,1)+(-8/24)</f>
        <v>42723.854548611103</v>
      </c>
      <c r="T327" s="12">
        <f>(((J327/60)/60)/24)+DATE(1970,1,1)+(-8/24)</f>
        <v>42688.854548611103</v>
      </c>
      <c r="U327" s="8">
        <f t="shared" si="5"/>
        <v>35</v>
      </c>
    </row>
    <row r="328" spans="1:21" ht="11.75" customHeight="1" x14ac:dyDescent="0.4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E328/D328*100%</f>
        <v>1.1292973333333334</v>
      </c>
      <c r="P328" s="9" t="str">
        <f>IFERROR(ROUND(E328/L328,0),0)&amp;" "&amp;H328</f>
        <v>147 USD</v>
      </c>
      <c r="Q328" t="s">
        <v>8310</v>
      </c>
      <c r="R328" t="s">
        <v>8315</v>
      </c>
      <c r="S328" s="12">
        <f>(((I328/60)/60)/24)+DATE(1970,1,1)+(-8/24)</f>
        <v>42808.622916666667</v>
      </c>
      <c r="T328" s="12">
        <f>(((J328/60)/60)/24)+DATE(1970,1,1)+(-8/24)</f>
        <v>42774.981550925928</v>
      </c>
      <c r="U328" s="8">
        <f t="shared" si="5"/>
        <v>33.641365740739275</v>
      </c>
    </row>
    <row r="329" spans="1:21" ht="11.75" customHeight="1" x14ac:dyDescent="0.4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E329/D329*100%</f>
        <v>1.3640000000000001</v>
      </c>
      <c r="P329" s="9" t="str">
        <f>IFERROR(ROUND(E329/L329,0),0)&amp;" "&amp;H329</f>
        <v>160 USD</v>
      </c>
      <c r="Q329" t="s">
        <v>8310</v>
      </c>
      <c r="R329" t="s">
        <v>8315</v>
      </c>
      <c r="S329" s="12">
        <f>(((I329/60)/60)/24)+DATE(1970,1,1)+(-8/24)</f>
        <v>42084.999999999993</v>
      </c>
      <c r="T329" s="12">
        <f>(((J329/60)/60)/24)+DATE(1970,1,1)+(-8/24)</f>
        <v>42057.901956018519</v>
      </c>
      <c r="U329" s="8">
        <f t="shared" si="5"/>
        <v>27.098043981473893</v>
      </c>
    </row>
    <row r="330" spans="1:21" ht="11.75" customHeight="1" x14ac:dyDescent="0.4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E330/D330*100%</f>
        <v>1.036144</v>
      </c>
      <c r="P330" s="9" t="str">
        <f>IFERROR(ROUND(E330/L330,0),0)&amp;" "&amp;H330</f>
        <v>156 USD</v>
      </c>
      <c r="Q330" t="s">
        <v>8310</v>
      </c>
      <c r="R330" t="s">
        <v>8315</v>
      </c>
      <c r="S330" s="12">
        <f>(((I330/60)/60)/24)+DATE(1970,1,1)+(-8/24)</f>
        <v>42308.833333333336</v>
      </c>
      <c r="T330" s="12">
        <f>(((J330/60)/60)/24)+DATE(1970,1,1)+(-8/24)</f>
        <v>42278.613287037035</v>
      </c>
      <c r="U330" s="8">
        <f t="shared" si="5"/>
        <v>30.220046296301007</v>
      </c>
    </row>
    <row r="331" spans="1:21" ht="11.75" customHeight="1" x14ac:dyDescent="0.4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E331/D331*100%</f>
        <v>1.0549999999999999</v>
      </c>
      <c r="P331" s="9" t="str">
        <f>IFERROR(ROUND(E331/L331,0),0)&amp;" "&amp;H331</f>
        <v>63 USD</v>
      </c>
      <c r="Q331" t="s">
        <v>8310</v>
      </c>
      <c r="R331" t="s">
        <v>8315</v>
      </c>
      <c r="S331" s="12">
        <f>(((I331/60)/60)/24)+DATE(1970,1,1)+(-8/24)</f>
        <v>42314.833333333336</v>
      </c>
      <c r="T331" s="12">
        <f>(((J331/60)/60)/24)+DATE(1970,1,1)+(-8/24)</f>
        <v>42291.133414351854</v>
      </c>
      <c r="U331" s="8">
        <f t="shared" si="5"/>
        <v>23.69991898148146</v>
      </c>
    </row>
    <row r="332" spans="1:21" ht="11.75" customHeight="1" x14ac:dyDescent="0.4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E332/D332*100%</f>
        <v>1.0182857142857142</v>
      </c>
      <c r="P332" s="9" t="str">
        <f>IFERROR(ROUND(E332/L332,0),0)&amp;" "&amp;H332</f>
        <v>105 USD</v>
      </c>
      <c r="Q332" t="s">
        <v>8310</v>
      </c>
      <c r="R332" t="s">
        <v>8315</v>
      </c>
      <c r="S332" s="12">
        <f>(((I332/60)/60)/24)+DATE(1970,1,1)+(-8/24)</f>
        <v>41410.832638888889</v>
      </c>
      <c r="T332" s="12">
        <f>(((J332/60)/60)/24)+DATE(1970,1,1)+(-8/24)</f>
        <v>41379.182442129626</v>
      </c>
      <c r="U332" s="8">
        <f t="shared" si="5"/>
        <v>31.650196759263054</v>
      </c>
    </row>
    <row r="333" spans="1:21" ht="11.75" customHeight="1" x14ac:dyDescent="0.4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E333/D333*100%</f>
        <v>1.0660499999999999</v>
      </c>
      <c r="P333" s="9" t="str">
        <f>IFERROR(ROUND(E333/L333,0),0)&amp;" "&amp;H333</f>
        <v>97 USD</v>
      </c>
      <c r="Q333" t="s">
        <v>8310</v>
      </c>
      <c r="R333" t="s">
        <v>8315</v>
      </c>
      <c r="S333" s="12">
        <f>(((I333/60)/60)/24)+DATE(1970,1,1)+(-8/24)</f>
        <v>42538.248078703698</v>
      </c>
      <c r="T333" s="12">
        <f>(((J333/60)/60)/24)+DATE(1970,1,1)+(-8/24)</f>
        <v>42507.248078703698</v>
      </c>
      <c r="U333" s="8">
        <f t="shared" si="5"/>
        <v>31</v>
      </c>
    </row>
    <row r="334" spans="1:21" ht="11.75" customHeight="1" x14ac:dyDescent="0.4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E334/D334*100%</f>
        <v>1.13015</v>
      </c>
      <c r="P334" s="9" t="str">
        <f>IFERROR(ROUND(E334/L334,0),0)&amp;" "&amp;H334</f>
        <v>204 USD</v>
      </c>
      <c r="Q334" t="s">
        <v>8310</v>
      </c>
      <c r="R334" t="s">
        <v>8315</v>
      </c>
      <c r="S334" s="12">
        <f>(((I334/60)/60)/24)+DATE(1970,1,1)+(-8/24)</f>
        <v>42304.999999999993</v>
      </c>
      <c r="T334" s="12">
        <f>(((J334/60)/60)/24)+DATE(1970,1,1)+(-8/24)</f>
        <v>42263.346956018511</v>
      </c>
      <c r="U334" s="8">
        <f t="shared" si="5"/>
        <v>41.65304398148146</v>
      </c>
    </row>
    <row r="335" spans="1:21" ht="11.75" customHeight="1" x14ac:dyDescent="0.4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E335/D335*100%</f>
        <v>1.252275</v>
      </c>
      <c r="P335" s="9" t="str">
        <f>IFERROR(ROUND(E335/L335,0),0)&amp;" "&amp;H335</f>
        <v>188 USD</v>
      </c>
      <c r="Q335" t="s">
        <v>8310</v>
      </c>
      <c r="R335" t="s">
        <v>8315</v>
      </c>
      <c r="S335" s="12">
        <f>(((I335/60)/60)/24)+DATE(1970,1,1)+(-8/24)</f>
        <v>42467.261469907404</v>
      </c>
      <c r="T335" s="12">
        <f>(((J335/60)/60)/24)+DATE(1970,1,1)+(-8/24)</f>
        <v>42437.303136574068</v>
      </c>
      <c r="U335" s="8">
        <f t="shared" si="5"/>
        <v>29.958333333335759</v>
      </c>
    </row>
    <row r="336" spans="1:21" ht="11.75" customHeight="1" x14ac:dyDescent="0.4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E336/D336*100%</f>
        <v>1.0119</v>
      </c>
      <c r="P336" s="9" t="str">
        <f>IFERROR(ROUND(E336/L336,0),0)&amp;" "&amp;H336</f>
        <v>147 USD</v>
      </c>
      <c r="Q336" t="s">
        <v>8310</v>
      </c>
      <c r="R336" t="s">
        <v>8315</v>
      </c>
      <c r="S336" s="12">
        <f>(((I336/60)/60)/24)+DATE(1970,1,1)+(-8/24)</f>
        <v>42139.458333333336</v>
      </c>
      <c r="T336" s="12">
        <f>(((J336/60)/60)/24)+DATE(1970,1,1)+(-8/24)</f>
        <v>42101.349039351851</v>
      </c>
      <c r="U336" s="8">
        <f t="shared" si="5"/>
        <v>38.10929398148437</v>
      </c>
    </row>
    <row r="337" spans="1:21" ht="11.75" customHeight="1" x14ac:dyDescent="0.4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E337/D337*100%</f>
        <v>1.0276470588235294</v>
      </c>
      <c r="P337" s="9" t="str">
        <f>IFERROR(ROUND(E337/L337,0),0)&amp;" "&amp;H337</f>
        <v>109 USD</v>
      </c>
      <c r="Q337" t="s">
        <v>8310</v>
      </c>
      <c r="R337" t="s">
        <v>8315</v>
      </c>
      <c r="S337" s="12">
        <f>(((I337/60)/60)/24)+DATE(1970,1,1)+(-8/24)</f>
        <v>42132.583333333336</v>
      </c>
      <c r="T337" s="12">
        <f>(((J337/60)/60)/24)+DATE(1970,1,1)+(-8/24)</f>
        <v>42101.404108796291</v>
      </c>
      <c r="U337" s="8">
        <f t="shared" si="5"/>
        <v>31.179224537045229</v>
      </c>
    </row>
    <row r="338" spans="1:21" ht="11.75" customHeight="1" x14ac:dyDescent="0.4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E338/D338*100%</f>
        <v>1.1683911999999999</v>
      </c>
      <c r="P338" s="9" t="str">
        <f>IFERROR(ROUND(E338/L338,0),0)&amp;" "&amp;H338</f>
        <v>59 USD</v>
      </c>
      <c r="Q338" t="s">
        <v>8310</v>
      </c>
      <c r="R338" t="s">
        <v>8315</v>
      </c>
      <c r="S338" s="12">
        <f>(((I338/60)/60)/24)+DATE(1970,1,1)+(-8/24)</f>
        <v>42321.304606481477</v>
      </c>
      <c r="T338" s="12">
        <f>(((J338/60)/60)/24)+DATE(1970,1,1)+(-8/24)</f>
        <v>42291.262939814813</v>
      </c>
      <c r="U338" s="8">
        <f t="shared" si="5"/>
        <v>30.041666666664241</v>
      </c>
    </row>
    <row r="339" spans="1:21" ht="11.75" customHeight="1" x14ac:dyDescent="0.4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E339/D339*100%</f>
        <v>1.0116833333333335</v>
      </c>
      <c r="P339" s="9" t="str">
        <f>IFERROR(ROUND(E339/L339,0),0)&amp;" "&amp;H339</f>
        <v>98 USD</v>
      </c>
      <c r="Q339" t="s">
        <v>8310</v>
      </c>
      <c r="R339" t="s">
        <v>8315</v>
      </c>
      <c r="S339" s="12">
        <f>(((I339/60)/60)/24)+DATE(1970,1,1)+(-8/24)</f>
        <v>42076.753564814811</v>
      </c>
      <c r="T339" s="12">
        <f>(((J339/60)/60)/24)+DATE(1970,1,1)+(-8/24)</f>
        <v>42046.795231481483</v>
      </c>
      <c r="U339" s="8">
        <f t="shared" si="5"/>
        <v>29.958333333328483</v>
      </c>
    </row>
    <row r="340" spans="1:21" ht="11.75" customHeight="1" x14ac:dyDescent="0.4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E340/D340*100%</f>
        <v>1.1013360000000001</v>
      </c>
      <c r="P340" s="9" t="str">
        <f>IFERROR(ROUND(E340/L340,0),0)&amp;" "&amp;H340</f>
        <v>70 USD</v>
      </c>
      <c r="Q340" t="s">
        <v>8310</v>
      </c>
      <c r="R340" t="s">
        <v>8315</v>
      </c>
      <c r="S340" s="12">
        <f>(((I340/60)/60)/24)+DATE(1970,1,1)+(-8/24)</f>
        <v>42615.708333333336</v>
      </c>
      <c r="T340" s="12">
        <f>(((J340/60)/60)/24)+DATE(1970,1,1)+(-8/24)</f>
        <v>42559.422337962962</v>
      </c>
      <c r="U340" s="8">
        <f t="shared" si="5"/>
        <v>56.285995370373712</v>
      </c>
    </row>
    <row r="341" spans="1:21" ht="11.75" customHeight="1" x14ac:dyDescent="0.4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E341/D341*100%</f>
        <v>1.0808333333333333</v>
      </c>
      <c r="P341" s="9" t="str">
        <f>IFERROR(ROUND(E341/L341,0),0)&amp;" "&amp;H341</f>
        <v>73 USD</v>
      </c>
      <c r="Q341" t="s">
        <v>8310</v>
      </c>
      <c r="R341" t="s">
        <v>8315</v>
      </c>
      <c r="S341" s="12">
        <f>(((I341/60)/60)/24)+DATE(1970,1,1)+(-8/24)</f>
        <v>42123.426712962959</v>
      </c>
      <c r="T341" s="12">
        <f>(((J341/60)/60)/24)+DATE(1970,1,1)+(-8/24)</f>
        <v>42093.426712962959</v>
      </c>
      <c r="U341" s="8">
        <f t="shared" si="5"/>
        <v>30</v>
      </c>
    </row>
    <row r="342" spans="1:21" ht="11.75" customHeight="1" x14ac:dyDescent="0.4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E342/D342*100%</f>
        <v>1.2502285714285715</v>
      </c>
      <c r="P342" s="9" t="str">
        <f>IFERROR(ROUND(E342/L342,0),0)&amp;" "&amp;H342</f>
        <v>146 USD</v>
      </c>
      <c r="Q342" t="s">
        <v>8310</v>
      </c>
      <c r="R342" t="s">
        <v>8315</v>
      </c>
      <c r="S342" s="12">
        <f>(((I342/60)/60)/24)+DATE(1970,1,1)+(-8/24)</f>
        <v>42802.541666666664</v>
      </c>
      <c r="T342" s="12">
        <f>(((J342/60)/60)/24)+DATE(1970,1,1)+(-8/24)</f>
        <v>42772.335729166669</v>
      </c>
      <c r="U342" s="8">
        <f t="shared" si="5"/>
        <v>30.205937499995343</v>
      </c>
    </row>
    <row r="343" spans="1:21" ht="11.75" customHeight="1" x14ac:dyDescent="0.4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E343/D343*100%</f>
        <v>1.0671428571428572</v>
      </c>
      <c r="P343" s="9" t="str">
        <f>IFERROR(ROUND(E343/L343,0),0)&amp;" "&amp;H343</f>
        <v>68 USD</v>
      </c>
      <c r="Q343" t="s">
        <v>8310</v>
      </c>
      <c r="R343" t="s">
        <v>8315</v>
      </c>
      <c r="S343" s="12">
        <f>(((I343/60)/60)/24)+DATE(1970,1,1)+(-8/24)</f>
        <v>41912.832638888889</v>
      </c>
      <c r="T343" s="12">
        <f>(((J343/60)/60)/24)+DATE(1970,1,1)+(-8/24)</f>
        <v>41894.546273148146</v>
      </c>
      <c r="U343" s="8">
        <f t="shared" si="5"/>
        <v>18.286365740743349</v>
      </c>
    </row>
    <row r="344" spans="1:21" ht="11.75" customHeight="1" x14ac:dyDescent="0.4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E344/D344*100%</f>
        <v>1.0036639999999999</v>
      </c>
      <c r="P344" s="9" t="str">
        <f>IFERROR(ROUND(E344/L344,0),0)&amp;" "&amp;H344</f>
        <v>170 USD</v>
      </c>
      <c r="Q344" t="s">
        <v>8310</v>
      </c>
      <c r="R344" t="s">
        <v>8315</v>
      </c>
      <c r="S344" s="12">
        <f>(((I344/60)/60)/24)+DATE(1970,1,1)+(-8/24)</f>
        <v>42489.447511574072</v>
      </c>
      <c r="T344" s="12">
        <f>(((J344/60)/60)/24)+DATE(1970,1,1)+(-8/24)</f>
        <v>42459.447511574072</v>
      </c>
      <c r="U344" s="8">
        <f t="shared" si="5"/>
        <v>30</v>
      </c>
    </row>
    <row r="345" spans="1:21" ht="11.75" customHeight="1" x14ac:dyDescent="0.4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E345/D345*100%</f>
        <v>1.0202863333333334</v>
      </c>
      <c r="P345" s="9" t="str">
        <f>IFERROR(ROUND(E345/L345,0),0)&amp;" "&amp;H345</f>
        <v>58 USD</v>
      </c>
      <c r="Q345" t="s">
        <v>8310</v>
      </c>
      <c r="R345" t="s">
        <v>8315</v>
      </c>
      <c r="S345" s="12">
        <f>(((I345/60)/60)/24)+DATE(1970,1,1)+(-8/24)</f>
        <v>41956.791666666664</v>
      </c>
      <c r="T345" s="12">
        <f>(((J345/60)/60)/24)+DATE(1970,1,1)+(-8/24)</f>
        <v>41926.404456018514</v>
      </c>
      <c r="U345" s="8">
        <f t="shared" si="5"/>
        <v>30.387210648150358</v>
      </c>
    </row>
    <row r="346" spans="1:21" ht="11.75" customHeight="1" x14ac:dyDescent="0.4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E346/D346*100%</f>
        <v>1.0208358208955224</v>
      </c>
      <c r="P346" s="9" t="str">
        <f>IFERROR(ROUND(E346/L346,0),0)&amp;" "&amp;H346</f>
        <v>120 USD</v>
      </c>
      <c r="Q346" t="s">
        <v>8310</v>
      </c>
      <c r="R346" t="s">
        <v>8315</v>
      </c>
      <c r="S346" s="12">
        <f>(((I346/60)/60)/24)+DATE(1970,1,1)+(-8/24)</f>
        <v>42155.763888888883</v>
      </c>
      <c r="T346" s="12">
        <f>(((J346/60)/60)/24)+DATE(1970,1,1)+(-8/24)</f>
        <v>42111.637662037036</v>
      </c>
      <c r="U346" s="8">
        <f t="shared" si="5"/>
        <v>44.126226851847605</v>
      </c>
    </row>
    <row r="347" spans="1:21" ht="11.75" customHeight="1" x14ac:dyDescent="0.4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E347/D347*100%</f>
        <v>1.2327586206896552</v>
      </c>
      <c r="P347" s="9" t="str">
        <f>IFERROR(ROUND(E347/L347,0),0)&amp;" "&amp;H347</f>
        <v>100 USD</v>
      </c>
      <c r="Q347" t="s">
        <v>8310</v>
      </c>
      <c r="R347" t="s">
        <v>8315</v>
      </c>
      <c r="S347" s="12">
        <f>(((I347/60)/60)/24)+DATE(1970,1,1)+(-8/24)</f>
        <v>42144.610995370364</v>
      </c>
      <c r="T347" s="12">
        <f>(((J347/60)/60)/24)+DATE(1970,1,1)+(-8/24)</f>
        <v>42114.610995370364</v>
      </c>
      <c r="U347" s="8">
        <f t="shared" si="5"/>
        <v>30</v>
      </c>
    </row>
    <row r="348" spans="1:21" ht="11.75" customHeight="1" x14ac:dyDescent="0.4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E348/D348*100%</f>
        <v>1.7028880000000002</v>
      </c>
      <c r="P348" s="9" t="str">
        <f>IFERROR(ROUND(E348/L348,0),0)&amp;" "&amp;H348</f>
        <v>91 USD</v>
      </c>
      <c r="Q348" t="s">
        <v>8310</v>
      </c>
      <c r="R348" t="s">
        <v>8315</v>
      </c>
      <c r="S348" s="12">
        <f>(((I348/60)/60)/24)+DATE(1970,1,1)+(-8/24)</f>
        <v>42291.166909722226</v>
      </c>
      <c r="T348" s="12">
        <f>(((J348/60)/60)/24)+DATE(1970,1,1)+(-8/24)</f>
        <v>42261.166909722226</v>
      </c>
      <c r="U348" s="8">
        <f t="shared" si="5"/>
        <v>30</v>
      </c>
    </row>
    <row r="349" spans="1:21" ht="11.75" customHeight="1" x14ac:dyDescent="0.4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E349/D349*100%</f>
        <v>1.1159049999999999</v>
      </c>
      <c r="P349" s="9" t="str">
        <f>IFERROR(ROUND(E349/L349,0),0)&amp;" "&amp;H349</f>
        <v>118 USD</v>
      </c>
      <c r="Q349" t="s">
        <v>8310</v>
      </c>
      <c r="R349" t="s">
        <v>8315</v>
      </c>
      <c r="S349" s="12">
        <f>(((I349/60)/60)/24)+DATE(1970,1,1)+(-8/24)</f>
        <v>42322.20380787037</v>
      </c>
      <c r="T349" s="12">
        <f>(((J349/60)/60)/24)+DATE(1970,1,1)+(-8/24)</f>
        <v>42292.162141203698</v>
      </c>
      <c r="U349" s="8">
        <f t="shared" si="5"/>
        <v>30.041666666671517</v>
      </c>
    </row>
    <row r="350" spans="1:21" ht="11.75" customHeight="1" x14ac:dyDescent="0.4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E350/D350*100%</f>
        <v>1.03</v>
      </c>
      <c r="P350" s="9" t="str">
        <f>IFERROR(ROUND(E350/L350,0),0)&amp;" "&amp;H350</f>
        <v>87 USD</v>
      </c>
      <c r="Q350" t="s">
        <v>8310</v>
      </c>
      <c r="R350" t="s">
        <v>8315</v>
      </c>
      <c r="S350" s="12">
        <f>(((I350/60)/60)/24)+DATE(1970,1,1)+(-8/24)</f>
        <v>42237.253657407404</v>
      </c>
      <c r="T350" s="12">
        <f>(((J350/60)/60)/24)+DATE(1970,1,1)+(-8/24)</f>
        <v>42207.253657407404</v>
      </c>
      <c r="U350" s="8">
        <f t="shared" si="5"/>
        <v>30</v>
      </c>
    </row>
    <row r="351" spans="1:21" ht="11.75" customHeight="1" x14ac:dyDescent="0.4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E351/D351*100%</f>
        <v>1.0663570159857905</v>
      </c>
      <c r="P351" s="9" t="str">
        <f>IFERROR(ROUND(E351/L351,0),0)&amp;" "&amp;H351</f>
        <v>72 USD</v>
      </c>
      <c r="Q351" t="s">
        <v>8310</v>
      </c>
      <c r="R351" t="s">
        <v>8315</v>
      </c>
      <c r="S351" s="12">
        <f>(((I351/60)/60)/24)+DATE(1970,1,1)+(-8/24)</f>
        <v>42790.165601851848</v>
      </c>
      <c r="T351" s="12">
        <f>(((J351/60)/60)/24)+DATE(1970,1,1)+(-8/24)</f>
        <v>42760.165601851848</v>
      </c>
      <c r="U351" s="8">
        <f t="shared" si="5"/>
        <v>30</v>
      </c>
    </row>
    <row r="352" spans="1:21" ht="11.75" customHeight="1" x14ac:dyDescent="0.4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E352/D352*100%</f>
        <v>1.1476</v>
      </c>
      <c r="P352" s="9" t="str">
        <f>IFERROR(ROUND(E352/L352,0),0)&amp;" "&amp;H352</f>
        <v>130 USD</v>
      </c>
      <c r="Q352" t="s">
        <v>8310</v>
      </c>
      <c r="R352" t="s">
        <v>8315</v>
      </c>
      <c r="S352" s="12">
        <f>(((I352/60)/60)/24)+DATE(1970,1,1)+(-8/24)</f>
        <v>42623.832638888889</v>
      </c>
      <c r="T352" s="12">
        <f>(((J352/60)/60)/24)+DATE(1970,1,1)+(-8/24)</f>
        <v>42585.732743055552</v>
      </c>
      <c r="U352" s="8">
        <f t="shared" si="5"/>
        <v>38.099895833336632</v>
      </c>
    </row>
    <row r="353" spans="1:21" ht="11.75" customHeight="1" x14ac:dyDescent="0.4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E353/D353*100%</f>
        <v>1.2734117647058822</v>
      </c>
      <c r="P353" s="9" t="str">
        <f>IFERROR(ROUND(E353/L353,0),0)&amp;" "&amp;H353</f>
        <v>45 EUR</v>
      </c>
      <c r="Q353" t="s">
        <v>8310</v>
      </c>
      <c r="R353" t="s">
        <v>8315</v>
      </c>
      <c r="S353" s="12">
        <f>(((I353/60)/60)/24)+DATE(1970,1,1)+(-8/24)</f>
        <v>42467.589745370373</v>
      </c>
      <c r="T353" s="12">
        <f>(((J353/60)/60)/24)+DATE(1970,1,1)+(-8/24)</f>
        <v>42427.63141203703</v>
      </c>
      <c r="U353" s="8">
        <f t="shared" si="5"/>
        <v>39.958333333343035</v>
      </c>
    </row>
    <row r="354" spans="1:21" ht="11.75" customHeight="1" x14ac:dyDescent="0.4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E354/D354*100%</f>
        <v>1.1656</v>
      </c>
      <c r="P354" s="9" t="str">
        <f>IFERROR(ROUND(E354/L354,0),0)&amp;" "&amp;H354</f>
        <v>41 USD</v>
      </c>
      <c r="Q354" t="s">
        <v>8310</v>
      </c>
      <c r="R354" t="s">
        <v>8315</v>
      </c>
      <c r="S354" s="12">
        <f>(((I354/60)/60)/24)+DATE(1970,1,1)+(-8/24)</f>
        <v>41919.834120370368</v>
      </c>
      <c r="T354" s="12">
        <f>(((J354/60)/60)/24)+DATE(1970,1,1)+(-8/24)</f>
        <v>41889.834120370368</v>
      </c>
      <c r="U354" s="8">
        <f t="shared" si="5"/>
        <v>30</v>
      </c>
    </row>
    <row r="355" spans="1:21" ht="11.75" customHeight="1" x14ac:dyDescent="0.4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E355/D355*100%</f>
        <v>1.0861819426615318</v>
      </c>
      <c r="P355" s="9" t="str">
        <f>IFERROR(ROUND(E355/L355,0),0)&amp;" "&amp;H355</f>
        <v>104 USD</v>
      </c>
      <c r="Q355" t="s">
        <v>8310</v>
      </c>
      <c r="R355" t="s">
        <v>8315</v>
      </c>
      <c r="S355" s="12">
        <f>(((I355/60)/60)/24)+DATE(1970,1,1)+(-8/24)</f>
        <v>42327.500219907401</v>
      </c>
      <c r="T355" s="12">
        <f>(((J355/60)/60)/24)+DATE(1970,1,1)+(-8/24)</f>
        <v>42297.458553240744</v>
      </c>
      <c r="U355" s="8">
        <f t="shared" si="5"/>
        <v>30.041666666656965</v>
      </c>
    </row>
    <row r="356" spans="1:21" ht="11.75" customHeight="1" x14ac:dyDescent="0.4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E356/D356*100%</f>
        <v>1.0394285714285714</v>
      </c>
      <c r="P356" s="9" t="str">
        <f>IFERROR(ROUND(E356/L356,0),0)&amp;" "&amp;H356</f>
        <v>125 USD</v>
      </c>
      <c r="Q356" t="s">
        <v>8310</v>
      </c>
      <c r="R356" t="s">
        <v>8315</v>
      </c>
      <c r="S356" s="12">
        <f>(((I356/60)/60)/24)+DATE(1970,1,1)+(-8/24)</f>
        <v>42468.452789351846</v>
      </c>
      <c r="T356" s="12">
        <f>(((J356/60)/60)/24)+DATE(1970,1,1)+(-8/24)</f>
        <v>42438.494456018518</v>
      </c>
      <c r="U356" s="8">
        <f t="shared" si="5"/>
        <v>29.958333333328483</v>
      </c>
    </row>
    <row r="357" spans="1:21" ht="11.75" customHeight="1" x14ac:dyDescent="0.4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E357/D357*100%</f>
        <v>1.1625714285714286</v>
      </c>
      <c r="P357" s="9" t="str">
        <f>IFERROR(ROUND(E357/L357,0),0)&amp;" "&amp;H357</f>
        <v>247 USD</v>
      </c>
      <c r="Q357" t="s">
        <v>8310</v>
      </c>
      <c r="R357" t="s">
        <v>8315</v>
      </c>
      <c r="S357" s="12">
        <f>(((I357/60)/60)/24)+DATE(1970,1,1)+(-8/24)</f>
        <v>41974.002245370364</v>
      </c>
      <c r="T357" s="12">
        <f>(((J357/60)/60)/24)+DATE(1970,1,1)+(-8/24)</f>
        <v>41942.9605787037</v>
      </c>
      <c r="U357" s="8">
        <f t="shared" si="5"/>
        <v>31.041666666664241</v>
      </c>
    </row>
    <row r="358" spans="1:21" ht="11.75" customHeight="1" x14ac:dyDescent="0.4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E358/D358*100%</f>
        <v>1.0269239999999999</v>
      </c>
      <c r="P358" s="9" t="str">
        <f>IFERROR(ROUND(E358/L358,0),0)&amp;" "&amp;H358</f>
        <v>79 USD</v>
      </c>
      <c r="Q358" t="s">
        <v>8310</v>
      </c>
      <c r="R358" t="s">
        <v>8315</v>
      </c>
      <c r="S358" s="12">
        <f>(((I358/60)/60)/24)+DATE(1970,1,1)+(-8/24)</f>
        <v>42445.428159722222</v>
      </c>
      <c r="T358" s="12">
        <f>(((J358/60)/60)/24)+DATE(1970,1,1)+(-8/24)</f>
        <v>42415.469826388886</v>
      </c>
      <c r="U358" s="8">
        <f t="shared" si="5"/>
        <v>29.958333333335759</v>
      </c>
    </row>
    <row r="359" spans="1:21" ht="11.75" customHeight="1" x14ac:dyDescent="0.4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E359/D359*100%</f>
        <v>1.74</v>
      </c>
      <c r="P359" s="9" t="str">
        <f>IFERROR(ROUND(E359/L359,0),0)&amp;" "&amp;H359</f>
        <v>86 USD</v>
      </c>
      <c r="Q359" t="s">
        <v>8310</v>
      </c>
      <c r="R359" t="s">
        <v>8315</v>
      </c>
      <c r="S359" s="12">
        <f>(((I359/60)/60)/24)+DATE(1970,1,1)+(-8/24)</f>
        <v>42117.88885416666</v>
      </c>
      <c r="T359" s="12">
        <f>(((J359/60)/60)/24)+DATE(1970,1,1)+(-8/24)</f>
        <v>42077.88885416666</v>
      </c>
      <c r="U359" s="8">
        <f t="shared" si="5"/>
        <v>40</v>
      </c>
    </row>
    <row r="360" spans="1:21" ht="11.75" customHeight="1" x14ac:dyDescent="0.4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E360/D360*100%</f>
        <v>1.03088</v>
      </c>
      <c r="P360" s="9" t="str">
        <f>IFERROR(ROUND(E360/L360,0),0)&amp;" "&amp;H360</f>
        <v>193 USD</v>
      </c>
      <c r="Q360" t="s">
        <v>8310</v>
      </c>
      <c r="R360" t="s">
        <v>8315</v>
      </c>
      <c r="S360" s="12">
        <f>(((I360/60)/60)/24)+DATE(1970,1,1)+(-8/24)</f>
        <v>42536.291666666664</v>
      </c>
      <c r="T360" s="12">
        <f>(((J360/60)/60)/24)+DATE(1970,1,1)+(-8/24)</f>
        <v>42507.526863425919</v>
      </c>
      <c r="U360" s="8">
        <f t="shared" si="5"/>
        <v>28.764803240745096</v>
      </c>
    </row>
    <row r="361" spans="1:21" ht="11.75" customHeight="1" x14ac:dyDescent="0.4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E361/D361*100%</f>
        <v>1.0485537190082646</v>
      </c>
      <c r="P361" s="9" t="str">
        <f>IFERROR(ROUND(E361/L361,0),0)&amp;" "&amp;H361</f>
        <v>84 USD</v>
      </c>
      <c r="Q361" t="s">
        <v>8310</v>
      </c>
      <c r="R361" t="s">
        <v>8315</v>
      </c>
      <c r="S361" s="12">
        <f>(((I361/60)/60)/24)+DATE(1970,1,1)+(-8/24)</f>
        <v>41956.883333333331</v>
      </c>
      <c r="T361" s="12">
        <f>(((J361/60)/60)/24)+DATE(1970,1,1)+(-8/24)</f>
        <v>41934.737152777772</v>
      </c>
      <c r="U361" s="8">
        <f t="shared" si="5"/>
        <v>22.146180555559113</v>
      </c>
    </row>
    <row r="362" spans="1:21" ht="11.75" customHeight="1" x14ac:dyDescent="0.4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E362/D362*100%</f>
        <v>1.0137499999999999</v>
      </c>
      <c r="P362" s="9" t="str">
        <f>IFERROR(ROUND(E362/L362,0),0)&amp;" "&amp;H362</f>
        <v>140 USD</v>
      </c>
      <c r="Q362" t="s">
        <v>8310</v>
      </c>
      <c r="R362" t="s">
        <v>8315</v>
      </c>
      <c r="S362" s="12">
        <f>(((I362/60)/60)/24)+DATE(1970,1,1)+(-8/24)</f>
        <v>42207.799305555549</v>
      </c>
      <c r="T362" s="12">
        <f>(((J362/60)/60)/24)+DATE(1970,1,1)+(-8/24)</f>
        <v>42163.564583333333</v>
      </c>
      <c r="U362" s="8">
        <f t="shared" si="5"/>
        <v>44.234722222216078</v>
      </c>
    </row>
    <row r="363" spans="1:21" ht="11.75" customHeight="1" x14ac:dyDescent="0.4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E363/D363*100%</f>
        <v>1.1107699999999998</v>
      </c>
      <c r="P363" s="9" t="str">
        <f>IFERROR(ROUND(E363/L363,0),0)&amp;" "&amp;H363</f>
        <v>110 USD</v>
      </c>
      <c r="Q363" t="s">
        <v>8310</v>
      </c>
      <c r="R363" t="s">
        <v>8315</v>
      </c>
      <c r="S363" s="12">
        <f>(((I363/60)/60)/24)+DATE(1970,1,1)+(-8/24)</f>
        <v>41965.709560185183</v>
      </c>
      <c r="T363" s="12">
        <f>(((J363/60)/60)/24)+DATE(1970,1,1)+(-8/24)</f>
        <v>41935.667893518512</v>
      </c>
      <c r="U363" s="8">
        <f t="shared" si="5"/>
        <v>30.041666666671517</v>
      </c>
    </row>
    <row r="364" spans="1:21" ht="11.75" customHeight="1" x14ac:dyDescent="0.4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E364/D364*100%</f>
        <v>1.2415933781686497</v>
      </c>
      <c r="P364" s="9" t="str">
        <f>IFERROR(ROUND(E364/L364,0),0)&amp;" "&amp;H364</f>
        <v>140 USD</v>
      </c>
      <c r="Q364" t="s">
        <v>8310</v>
      </c>
      <c r="R364" t="s">
        <v>8315</v>
      </c>
      <c r="S364" s="12">
        <f>(((I364/60)/60)/24)+DATE(1970,1,1)+(-8/24)</f>
        <v>41858.666666666664</v>
      </c>
      <c r="T364" s="12">
        <f>(((J364/60)/60)/24)+DATE(1970,1,1)+(-8/24)</f>
        <v>41836.877210648148</v>
      </c>
      <c r="U364" s="8">
        <f t="shared" si="5"/>
        <v>21.789456018515921</v>
      </c>
    </row>
    <row r="365" spans="1:21" ht="11.75" customHeight="1" x14ac:dyDescent="0.4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E365/D365*100%</f>
        <v>1.0133333333333334</v>
      </c>
      <c r="P365" s="9" t="str">
        <f>IFERROR(ROUND(E365/L365,0),0)&amp;" "&amp;H365</f>
        <v>348 USD</v>
      </c>
      <c r="Q365" t="s">
        <v>8310</v>
      </c>
      <c r="R365" t="s">
        <v>8315</v>
      </c>
      <c r="S365" s="12">
        <f>(((I365/60)/60)/24)+DATE(1970,1,1)+(-8/24)</f>
        <v>40300.473611111105</v>
      </c>
      <c r="T365" s="12">
        <f>(((J365/60)/60)/24)+DATE(1970,1,1)+(-8/24)</f>
        <v>40255.41129629629</v>
      </c>
      <c r="U365" s="8">
        <f t="shared" si="5"/>
        <v>45.062314814815181</v>
      </c>
    </row>
    <row r="366" spans="1:21" ht="11.75" customHeight="1" x14ac:dyDescent="0.4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E366/D366*100%</f>
        <v>1.1016142857142857</v>
      </c>
      <c r="P366" s="9" t="str">
        <f>IFERROR(ROUND(E366/L366,0),0)&amp;" "&amp;H366</f>
        <v>68 USD</v>
      </c>
      <c r="Q366" t="s">
        <v>8310</v>
      </c>
      <c r="R366" t="s">
        <v>8315</v>
      </c>
      <c r="S366" s="12">
        <f>(((I366/60)/60)/24)+DATE(1970,1,1)+(-8/24)</f>
        <v>41810.832638888889</v>
      </c>
      <c r="T366" s="12">
        <f>(((J366/60)/60)/24)+DATE(1970,1,1)+(-8/24)</f>
        <v>41780.526296296295</v>
      </c>
      <c r="U366" s="8">
        <f t="shared" si="5"/>
        <v>30.306342592593865</v>
      </c>
    </row>
    <row r="367" spans="1:21" ht="11.75" customHeight="1" x14ac:dyDescent="0.4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E367/D367*100%</f>
        <v>1.0397333333333334</v>
      </c>
      <c r="P367" s="9" t="str">
        <f>IFERROR(ROUND(E367/L367,0),0)&amp;" "&amp;H367</f>
        <v>240 GBP</v>
      </c>
      <c r="Q367" t="s">
        <v>8310</v>
      </c>
      <c r="R367" t="s">
        <v>8315</v>
      </c>
      <c r="S367" s="12">
        <f>(((I367/60)/60)/24)+DATE(1970,1,1)+(-8/24)</f>
        <v>41698.273136574069</v>
      </c>
      <c r="T367" s="12">
        <f>(((J367/60)/60)/24)+DATE(1970,1,1)+(-8/24)</f>
        <v>41668.273136574069</v>
      </c>
      <c r="U367" s="8">
        <f t="shared" si="5"/>
        <v>30</v>
      </c>
    </row>
    <row r="368" spans="1:21" ht="11.75" customHeight="1" x14ac:dyDescent="0.4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E368/D368*100%</f>
        <v>1.013157894736842</v>
      </c>
      <c r="P368" s="9" t="str">
        <f>IFERROR(ROUND(E368/L368,0),0)&amp;" "&amp;H368</f>
        <v>287 USD</v>
      </c>
      <c r="Q368" t="s">
        <v>8310</v>
      </c>
      <c r="R368" t="s">
        <v>8315</v>
      </c>
      <c r="S368" s="12">
        <f>(((I368/60)/60)/24)+DATE(1970,1,1)+(-8/24)</f>
        <v>41049.459699074068</v>
      </c>
      <c r="T368" s="12">
        <f>(((J368/60)/60)/24)+DATE(1970,1,1)+(-8/24)</f>
        <v>41019.459699074068</v>
      </c>
      <c r="U368" s="8">
        <f t="shared" si="5"/>
        <v>30</v>
      </c>
    </row>
    <row r="369" spans="1:21" ht="11.75" customHeight="1" x14ac:dyDescent="0.4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E369/D369*100%</f>
        <v>1.033501</v>
      </c>
      <c r="P369" s="9" t="str">
        <f>IFERROR(ROUND(E369/L369,0),0)&amp;" "&amp;H369</f>
        <v>87 USD</v>
      </c>
      <c r="Q369" t="s">
        <v>8310</v>
      </c>
      <c r="R369" t="s">
        <v>8315</v>
      </c>
      <c r="S369" s="12">
        <f>(((I369/60)/60)/24)+DATE(1970,1,1)+(-8/24)</f>
        <v>41394.874305555553</v>
      </c>
      <c r="T369" s="12">
        <f>(((J369/60)/60)/24)+DATE(1970,1,1)+(-8/24)</f>
        <v>41355.243958333333</v>
      </c>
      <c r="U369" s="8">
        <f t="shared" si="5"/>
        <v>39.630347222220735</v>
      </c>
    </row>
    <row r="370" spans="1:21" ht="11.75" customHeight="1" x14ac:dyDescent="0.4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E370/D370*100%</f>
        <v>1.04112</v>
      </c>
      <c r="P370" s="9" t="str">
        <f>IFERROR(ROUND(E370/L370,0),0)&amp;" "&amp;H370</f>
        <v>82 USD</v>
      </c>
      <c r="Q370" t="s">
        <v>8310</v>
      </c>
      <c r="R370" t="s">
        <v>8315</v>
      </c>
      <c r="S370" s="12">
        <f>(((I370/60)/60)/24)+DATE(1970,1,1)+(-8/24)</f>
        <v>42078.230578703697</v>
      </c>
      <c r="T370" s="12">
        <f>(((J370/60)/60)/24)+DATE(1970,1,1)+(-8/24)</f>
        <v>42043.272245370368</v>
      </c>
      <c r="U370" s="8">
        <f t="shared" si="5"/>
        <v>34.958333333328483</v>
      </c>
    </row>
    <row r="371" spans="1:21" ht="11.75" customHeight="1" x14ac:dyDescent="0.4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E371/D371*100%</f>
        <v>1.1015569230769231</v>
      </c>
      <c r="P371" s="9" t="str">
        <f>IFERROR(ROUND(E371/L371,0),0)&amp;" "&amp;H371</f>
        <v>43 USD</v>
      </c>
      <c r="Q371" t="s">
        <v>8310</v>
      </c>
      <c r="R371" t="s">
        <v>8315</v>
      </c>
      <c r="S371" s="12">
        <f>(((I371/60)/60)/24)+DATE(1970,1,1)+(-8/24)</f>
        <v>40923.2183912037</v>
      </c>
      <c r="T371" s="12">
        <f>(((J371/60)/60)/24)+DATE(1970,1,1)+(-8/24)</f>
        <v>40893.2183912037</v>
      </c>
      <c r="U371" s="8">
        <f t="shared" si="5"/>
        <v>30</v>
      </c>
    </row>
    <row r="372" spans="1:21" ht="11.75" customHeight="1" x14ac:dyDescent="0.4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E372/D372*100%</f>
        <v>1.2202</v>
      </c>
      <c r="P372" s="9" t="str">
        <f>IFERROR(ROUND(E372/L372,0),0)&amp;" "&amp;H372</f>
        <v>709 USD</v>
      </c>
      <c r="Q372" t="s">
        <v>8310</v>
      </c>
      <c r="R372" t="s">
        <v>8315</v>
      </c>
      <c r="S372" s="12">
        <f>(((I372/60)/60)/24)+DATE(1970,1,1)+(-8/24)</f>
        <v>42741.461805555555</v>
      </c>
      <c r="T372" s="12">
        <f>(((J372/60)/60)/24)+DATE(1970,1,1)+(-8/24)</f>
        <v>42711.461805555555</v>
      </c>
      <c r="U372" s="8">
        <f t="shared" si="5"/>
        <v>30</v>
      </c>
    </row>
    <row r="373" spans="1:21" ht="11.75" customHeight="1" x14ac:dyDescent="0.4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E373/D373*100%</f>
        <v>1.1416866666666667</v>
      </c>
      <c r="P373" s="9" t="str">
        <f>IFERROR(ROUND(E373/L373,0),0)&amp;" "&amp;H373</f>
        <v>161 USD</v>
      </c>
      <c r="Q373" t="s">
        <v>8310</v>
      </c>
      <c r="R373" t="s">
        <v>8315</v>
      </c>
      <c r="S373" s="12">
        <f>(((I373/60)/60)/24)+DATE(1970,1,1)+(-8/24)</f>
        <v>41306.434479166666</v>
      </c>
      <c r="T373" s="12">
        <f>(((J373/60)/60)/24)+DATE(1970,1,1)+(-8/24)</f>
        <v>41261.434479166666</v>
      </c>
      <c r="U373" s="8">
        <f t="shared" si="5"/>
        <v>45</v>
      </c>
    </row>
    <row r="374" spans="1:21" ht="11.75" customHeight="1" x14ac:dyDescent="0.4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E374/D374*100%</f>
        <v>1.2533333333333334</v>
      </c>
      <c r="P374" s="9" t="str">
        <f>IFERROR(ROUND(E374/L374,0),0)&amp;" "&amp;H374</f>
        <v>42 GBP</v>
      </c>
      <c r="Q374" t="s">
        <v>8310</v>
      </c>
      <c r="R374" t="s">
        <v>8315</v>
      </c>
      <c r="S374" s="12">
        <f>(((I374/60)/60)/24)+DATE(1970,1,1)+(-8/24)</f>
        <v>42465.333333333336</v>
      </c>
      <c r="T374" s="12">
        <f>(((J374/60)/60)/24)+DATE(1970,1,1)+(-8/24)</f>
        <v>42425.243564814817</v>
      </c>
      <c r="U374" s="8">
        <f t="shared" si="5"/>
        <v>40.089768518519122</v>
      </c>
    </row>
    <row r="375" spans="1:21" ht="11.75" customHeight="1" x14ac:dyDescent="0.4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E375/D375*100%</f>
        <v>1.0666666666666667</v>
      </c>
      <c r="P375" s="9" t="str">
        <f>IFERROR(ROUND(E375/L375,0),0)&amp;" "&amp;H375</f>
        <v>90 USD</v>
      </c>
      <c r="Q375" t="s">
        <v>8310</v>
      </c>
      <c r="R375" t="s">
        <v>8315</v>
      </c>
      <c r="S375" s="12">
        <f>(((I375/60)/60)/24)+DATE(1970,1,1)+(-8/24)</f>
        <v>41108.578680555554</v>
      </c>
      <c r="T375" s="12">
        <f>(((J375/60)/60)/24)+DATE(1970,1,1)+(-8/24)</f>
        <v>41078.578680555554</v>
      </c>
      <c r="U375" s="8">
        <f t="shared" si="5"/>
        <v>30</v>
      </c>
    </row>
    <row r="376" spans="1:21" ht="11.75" customHeight="1" x14ac:dyDescent="0.4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E376/D376*100%</f>
        <v>1.3065</v>
      </c>
      <c r="P376" s="9" t="str">
        <f>IFERROR(ROUND(E376/L376,0),0)&amp;" "&amp;H376</f>
        <v>45 USD</v>
      </c>
      <c r="Q376" t="s">
        <v>8310</v>
      </c>
      <c r="R376" t="s">
        <v>8315</v>
      </c>
      <c r="S376" s="12">
        <f>(((I376/60)/60)/24)+DATE(1970,1,1)+(-8/24)</f>
        <v>40802.555914351848</v>
      </c>
      <c r="T376" s="12">
        <f>(((J376/60)/60)/24)+DATE(1970,1,1)+(-8/24)</f>
        <v>40757.555914351848</v>
      </c>
      <c r="U376" s="8">
        <f t="shared" si="5"/>
        <v>45</v>
      </c>
    </row>
    <row r="377" spans="1:21" ht="11.75" customHeight="1" x14ac:dyDescent="0.4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E377/D377*100%</f>
        <v>1.2</v>
      </c>
      <c r="P377" s="9" t="str">
        <f>IFERROR(ROUND(E377/L377,0),0)&amp;" "&amp;H377</f>
        <v>43 USD</v>
      </c>
      <c r="Q377" t="s">
        <v>8310</v>
      </c>
      <c r="R377" t="s">
        <v>8315</v>
      </c>
      <c r="S377" s="12">
        <f>(((I377/60)/60)/24)+DATE(1970,1,1)+(-8/24)</f>
        <v>41699.387499999997</v>
      </c>
      <c r="T377" s="12">
        <f>(((J377/60)/60)/24)+DATE(1970,1,1)+(-8/24)</f>
        <v>41657.65174768518</v>
      </c>
      <c r="U377" s="8">
        <f t="shared" si="5"/>
        <v>41.735752314816636</v>
      </c>
    </row>
    <row r="378" spans="1:21" ht="11.75" customHeight="1" x14ac:dyDescent="0.4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E378/D378*100%</f>
        <v>1.0595918367346939</v>
      </c>
      <c r="P378" s="9" t="str">
        <f>IFERROR(ROUND(E378/L378,0),0)&amp;" "&amp;H378</f>
        <v>54 GBP</v>
      </c>
      <c r="Q378" t="s">
        <v>8310</v>
      </c>
      <c r="R378" t="s">
        <v>8315</v>
      </c>
      <c r="S378" s="12">
        <f>(((I378/60)/60)/24)+DATE(1970,1,1)+(-8/24)</f>
        <v>42607.119398148141</v>
      </c>
      <c r="T378" s="12">
        <f>(((J378/60)/60)/24)+DATE(1970,1,1)+(-8/24)</f>
        <v>42576.119398148141</v>
      </c>
      <c r="U378" s="8">
        <f t="shared" si="5"/>
        <v>31</v>
      </c>
    </row>
    <row r="379" spans="1:21" ht="11.75" customHeight="1" x14ac:dyDescent="0.4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E379/D379*100%</f>
        <v>1.1439999999999999</v>
      </c>
      <c r="P379" s="9" t="str">
        <f>IFERROR(ROUND(E379/L379,0),0)&amp;" "&amp;H379</f>
        <v>103 USD</v>
      </c>
      <c r="Q379" t="s">
        <v>8310</v>
      </c>
      <c r="R379" t="s">
        <v>8315</v>
      </c>
      <c r="S379" s="12">
        <f>(((I379/60)/60)/24)+DATE(1970,1,1)+(-8/24)</f>
        <v>42321.959027777775</v>
      </c>
      <c r="T379" s="12">
        <f>(((J379/60)/60)/24)+DATE(1970,1,1)+(-8/24)</f>
        <v>42291.917453703696</v>
      </c>
      <c r="U379" s="8">
        <f t="shared" si="5"/>
        <v>30.041574074079108</v>
      </c>
    </row>
    <row r="380" spans="1:21" ht="11.75" customHeight="1" x14ac:dyDescent="0.4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E380/D380*100%</f>
        <v>1.1176666666666666</v>
      </c>
      <c r="P380" s="9" t="str">
        <f>IFERROR(ROUND(E380/L380,0),0)&amp;" "&amp;H380</f>
        <v>40 CAD</v>
      </c>
      <c r="Q380" t="s">
        <v>8310</v>
      </c>
      <c r="R380" t="s">
        <v>8315</v>
      </c>
      <c r="S380" s="12">
        <f>(((I380/60)/60)/24)+DATE(1970,1,1)+(-8/24)</f>
        <v>42394.661111111105</v>
      </c>
      <c r="T380" s="12">
        <f>(((J380/60)/60)/24)+DATE(1970,1,1)+(-8/24)</f>
        <v>42370.238518518519</v>
      </c>
      <c r="U380" s="8">
        <f t="shared" si="5"/>
        <v>24.422592592585715</v>
      </c>
    </row>
    <row r="381" spans="1:21" ht="11.75" customHeight="1" x14ac:dyDescent="0.4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E381/D381*100%</f>
        <v>1.1608000000000001</v>
      </c>
      <c r="P381" s="9" t="str">
        <f>IFERROR(ROUND(E381/L381,0),0)&amp;" "&amp;H381</f>
        <v>117 USD</v>
      </c>
      <c r="Q381" t="s">
        <v>8310</v>
      </c>
      <c r="R381" t="s">
        <v>8315</v>
      </c>
      <c r="S381" s="12">
        <f>(((I381/60)/60)/24)+DATE(1970,1,1)+(-8/24)</f>
        <v>41032.354999999996</v>
      </c>
      <c r="T381" s="12">
        <f>(((J381/60)/60)/24)+DATE(1970,1,1)+(-8/24)</f>
        <v>40987.354999999996</v>
      </c>
      <c r="U381" s="8">
        <f t="shared" si="5"/>
        <v>45</v>
      </c>
    </row>
    <row r="382" spans="1:21" ht="11.75" customHeight="1" x14ac:dyDescent="0.4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E382/D382*100%</f>
        <v>1.415</v>
      </c>
      <c r="P382" s="9" t="str">
        <f>IFERROR(ROUND(E382/L382,0),0)&amp;" "&amp;H382</f>
        <v>116 USD</v>
      </c>
      <c r="Q382" t="s">
        <v>8310</v>
      </c>
      <c r="R382" t="s">
        <v>8315</v>
      </c>
      <c r="S382" s="12">
        <f>(((I382/60)/60)/24)+DATE(1970,1,1)+(-8/24)</f>
        <v>42392.386481481481</v>
      </c>
      <c r="T382" s="12">
        <f>(((J382/60)/60)/24)+DATE(1970,1,1)+(-8/24)</f>
        <v>42367.386481481481</v>
      </c>
      <c r="U382" s="8">
        <f t="shared" si="5"/>
        <v>25</v>
      </c>
    </row>
    <row r="383" spans="1:21" ht="11.75" customHeight="1" x14ac:dyDescent="0.4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E383/D383*100%</f>
        <v>1.0472999999999999</v>
      </c>
      <c r="P383" s="9" t="str">
        <f>IFERROR(ROUND(E383/L383,0),0)&amp;" "&amp;H383</f>
        <v>104 USD</v>
      </c>
      <c r="Q383" t="s">
        <v>8310</v>
      </c>
      <c r="R383" t="s">
        <v>8315</v>
      </c>
      <c r="S383" s="12">
        <f>(((I383/60)/60)/24)+DATE(1970,1,1)+(-8/24)</f>
        <v>41119.875</v>
      </c>
      <c r="T383" s="12">
        <f>(((J383/60)/60)/24)+DATE(1970,1,1)+(-8/24)</f>
        <v>41085.36478009259</v>
      </c>
      <c r="U383" s="8">
        <f t="shared" si="5"/>
        <v>34.510219907409919</v>
      </c>
    </row>
    <row r="384" spans="1:21" ht="11.75" customHeight="1" x14ac:dyDescent="0.4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E384/D384*100%</f>
        <v>2.5583333333333331</v>
      </c>
      <c r="P384" s="9" t="str">
        <f>IFERROR(ROUND(E384/L384,0),0)&amp;" "&amp;H384</f>
        <v>70 USD</v>
      </c>
      <c r="Q384" t="s">
        <v>8310</v>
      </c>
      <c r="R384" t="s">
        <v>8315</v>
      </c>
      <c r="S384" s="12">
        <f>(((I384/60)/60)/24)+DATE(1970,1,1)+(-8/24)</f>
        <v>41158.376157407409</v>
      </c>
      <c r="T384" s="12">
        <f>(((J384/60)/60)/24)+DATE(1970,1,1)+(-8/24)</f>
        <v>41144.376157407409</v>
      </c>
      <c r="U384" s="8">
        <f t="shared" si="5"/>
        <v>14</v>
      </c>
    </row>
    <row r="385" spans="1:21" ht="11.75" customHeight="1" x14ac:dyDescent="0.4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E385/D385*100%</f>
        <v>2.0670670670670672</v>
      </c>
      <c r="P385" s="9" t="str">
        <f>IFERROR(ROUND(E385/L385,0),0)&amp;" "&amp;H385</f>
        <v>43 USD</v>
      </c>
      <c r="Q385" t="s">
        <v>8310</v>
      </c>
      <c r="R385" t="s">
        <v>8315</v>
      </c>
      <c r="S385" s="12">
        <f>(((I385/60)/60)/24)+DATE(1970,1,1)+(-8/24)</f>
        <v>41777.78424768518</v>
      </c>
      <c r="T385" s="12">
        <f>(((J385/60)/60)/24)+DATE(1970,1,1)+(-8/24)</f>
        <v>41754.78424768518</v>
      </c>
      <c r="U385" s="8">
        <f t="shared" si="5"/>
        <v>23</v>
      </c>
    </row>
    <row r="386" spans="1:21" ht="11.75" customHeight="1" x14ac:dyDescent="0.4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E386/D386*100%</f>
        <v>1.1210500000000001</v>
      </c>
      <c r="P386" s="9" t="str">
        <f>IFERROR(ROUND(E386/L386,0),0)&amp;" "&amp;H386</f>
        <v>59 USD</v>
      </c>
      <c r="Q386" t="s">
        <v>8310</v>
      </c>
      <c r="R386" t="s">
        <v>8315</v>
      </c>
      <c r="S386" s="12">
        <f>(((I386/60)/60)/24)+DATE(1970,1,1)+(-8/24)</f>
        <v>42010.448460648149</v>
      </c>
      <c r="T386" s="12">
        <f>(((J386/60)/60)/24)+DATE(1970,1,1)+(-8/24)</f>
        <v>41980.448460648149</v>
      </c>
      <c r="U386" s="8">
        <f t="shared" si="5"/>
        <v>30</v>
      </c>
    </row>
    <row r="387" spans="1:21" ht="11.75" customHeight="1" x14ac:dyDescent="0.4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E387/D387*100%</f>
        <v>1.05982</v>
      </c>
      <c r="P387" s="9" t="str">
        <f>IFERROR(ROUND(E387/L387,0),0)&amp;" "&amp;H387</f>
        <v>112 USD</v>
      </c>
      <c r="Q387" t="s">
        <v>8310</v>
      </c>
      <c r="R387" t="s">
        <v>8315</v>
      </c>
      <c r="S387" s="12">
        <f>(((I387/60)/60)/24)+DATE(1970,1,1)+(-8/24)</f>
        <v>41964.29283564815</v>
      </c>
      <c r="T387" s="12">
        <f>(((J387/60)/60)/24)+DATE(1970,1,1)+(-8/24)</f>
        <v>41934.251168981478</v>
      </c>
      <c r="U387" s="8">
        <f t="shared" ref="U387:U450" si="6">S387-T387</f>
        <v>30.041666666671517</v>
      </c>
    </row>
    <row r="388" spans="1:21" ht="11.75" customHeight="1" x14ac:dyDescent="0.4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E388/D388*100%</f>
        <v>1.0016666666666667</v>
      </c>
      <c r="P388" s="9" t="str">
        <f>IFERROR(ROUND(E388/L388,0),0)&amp;" "&amp;H388</f>
        <v>46 USD</v>
      </c>
      <c r="Q388" t="s">
        <v>8310</v>
      </c>
      <c r="R388" t="s">
        <v>8315</v>
      </c>
      <c r="S388" s="12">
        <f>(((I388/60)/60)/24)+DATE(1970,1,1)+(-8/24)</f>
        <v>42226.617951388886</v>
      </c>
      <c r="T388" s="12">
        <f>(((J388/60)/60)/24)+DATE(1970,1,1)+(-8/24)</f>
        <v>42211.617951388886</v>
      </c>
      <c r="U388" s="8">
        <f t="shared" si="6"/>
        <v>15</v>
      </c>
    </row>
    <row r="389" spans="1:21" ht="11.75" customHeight="1" x14ac:dyDescent="0.4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E389/D389*100%</f>
        <v>2.1398947368421051</v>
      </c>
      <c r="P389" s="9" t="str">
        <f>IFERROR(ROUND(E389/L389,0),0)&amp;" "&amp;H389</f>
        <v>145 USD</v>
      </c>
      <c r="Q389" t="s">
        <v>8310</v>
      </c>
      <c r="R389" t="s">
        <v>8315</v>
      </c>
      <c r="S389" s="12">
        <f>(((I389/60)/60)/24)+DATE(1970,1,1)+(-8/24)</f>
        <v>42230.916666666664</v>
      </c>
      <c r="T389" s="12">
        <f>(((J389/60)/60)/24)+DATE(1970,1,1)+(-8/24)</f>
        <v>42200.343263888884</v>
      </c>
      <c r="U389" s="8">
        <f t="shared" si="6"/>
        <v>30.573402777779847</v>
      </c>
    </row>
    <row r="390" spans="1:21" ht="11.75" customHeight="1" x14ac:dyDescent="0.4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E390/D390*100%</f>
        <v>1.2616000000000001</v>
      </c>
      <c r="P390" s="9" t="str">
        <f>IFERROR(ROUND(E390/L390,0),0)&amp;" "&amp;H390</f>
        <v>89 USD</v>
      </c>
      <c r="Q390" t="s">
        <v>8310</v>
      </c>
      <c r="R390" t="s">
        <v>8315</v>
      </c>
      <c r="S390" s="12">
        <f>(((I390/60)/60)/24)+DATE(1970,1,1)+(-8/24)</f>
        <v>42578.742824074077</v>
      </c>
      <c r="T390" s="12">
        <f>(((J390/60)/60)/24)+DATE(1970,1,1)+(-8/24)</f>
        <v>42548.742824074077</v>
      </c>
      <c r="U390" s="8">
        <f t="shared" si="6"/>
        <v>30</v>
      </c>
    </row>
    <row r="391" spans="1:21" ht="11.75" customHeight="1" x14ac:dyDescent="0.4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E391/D391*100%</f>
        <v>1.8153547058823529</v>
      </c>
      <c r="P391" s="9" t="str">
        <f>IFERROR(ROUND(E391/L391,0),0)&amp;" "&amp;H391</f>
        <v>82 USD</v>
      </c>
      <c r="Q391" t="s">
        <v>8310</v>
      </c>
      <c r="R391" t="s">
        <v>8315</v>
      </c>
      <c r="S391" s="12">
        <f>(((I391/60)/60)/24)+DATE(1970,1,1)+(-8/24)</f>
        <v>41705.624305555553</v>
      </c>
      <c r="T391" s="12">
        <f>(((J391/60)/60)/24)+DATE(1970,1,1)+(-8/24)</f>
        <v>41673.729745370365</v>
      </c>
      <c r="U391" s="8">
        <f t="shared" si="6"/>
        <v>31.894560185188311</v>
      </c>
    </row>
    <row r="392" spans="1:21" ht="11.75" customHeight="1" x14ac:dyDescent="0.4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E392/D392*100%</f>
        <v>1</v>
      </c>
      <c r="P392" s="9" t="str">
        <f>IFERROR(ROUND(E392/L392,0),0)&amp;" "&amp;H392</f>
        <v>71 USD</v>
      </c>
      <c r="Q392" t="s">
        <v>8310</v>
      </c>
      <c r="R392" t="s">
        <v>8315</v>
      </c>
      <c r="S392" s="12">
        <f>(((I392/60)/60)/24)+DATE(1970,1,1)+(-8/24)</f>
        <v>42131.703379629624</v>
      </c>
      <c r="T392" s="12">
        <f>(((J392/60)/60)/24)+DATE(1970,1,1)+(-8/24)</f>
        <v>42111.703379629624</v>
      </c>
      <c r="U392" s="8">
        <f t="shared" si="6"/>
        <v>20</v>
      </c>
    </row>
    <row r="393" spans="1:21" ht="11.75" customHeight="1" x14ac:dyDescent="0.4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E393/D393*100%</f>
        <v>1.0061</v>
      </c>
      <c r="P393" s="9" t="str">
        <f>IFERROR(ROUND(E393/L393,0),0)&amp;" "&amp;H393</f>
        <v>104 USD</v>
      </c>
      <c r="Q393" t="s">
        <v>8310</v>
      </c>
      <c r="R393" t="s">
        <v>8315</v>
      </c>
      <c r="S393" s="12">
        <f>(((I393/60)/60)/24)+DATE(1970,1,1)+(-8/24)</f>
        <v>40894.707638888889</v>
      </c>
      <c r="T393" s="12">
        <f>(((J393/60)/60)/24)+DATE(1970,1,1)+(-8/24)</f>
        <v>40864.708923611113</v>
      </c>
      <c r="U393" s="8">
        <f t="shared" si="6"/>
        <v>29.998715277775773</v>
      </c>
    </row>
    <row r="394" spans="1:21" ht="11.75" customHeight="1" x14ac:dyDescent="0.4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E394/D394*100%</f>
        <v>1.009027027027027</v>
      </c>
      <c r="P394" s="9" t="str">
        <f>IFERROR(ROUND(E394/L394,0),0)&amp;" "&amp;H394</f>
        <v>91 USD</v>
      </c>
      <c r="Q394" t="s">
        <v>8310</v>
      </c>
      <c r="R394" t="s">
        <v>8315</v>
      </c>
      <c r="S394" s="12">
        <f>(((I394/60)/60)/24)+DATE(1970,1,1)+(-8/24)</f>
        <v>40793.791666666664</v>
      </c>
      <c r="T394" s="12">
        <f>(((J394/60)/60)/24)+DATE(1970,1,1)+(-8/24)</f>
        <v>40763.383923611109</v>
      </c>
      <c r="U394" s="8">
        <f t="shared" si="6"/>
        <v>30.407743055555329</v>
      </c>
    </row>
    <row r="395" spans="1:21" ht="11.75" customHeight="1" x14ac:dyDescent="0.4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E395/D395*100%</f>
        <v>1.10446</v>
      </c>
      <c r="P395" s="9" t="str">
        <f>IFERROR(ROUND(E395/L395,0),0)&amp;" "&amp;H395</f>
        <v>157 USD</v>
      </c>
      <c r="Q395" t="s">
        <v>8310</v>
      </c>
      <c r="R395" t="s">
        <v>8315</v>
      </c>
      <c r="S395" s="12">
        <f>(((I395/60)/60)/24)+DATE(1970,1,1)+(-8/24)</f>
        <v>41557.375601851847</v>
      </c>
      <c r="T395" s="12">
        <f>(((J395/60)/60)/24)+DATE(1970,1,1)+(-8/24)</f>
        <v>41526.375601851847</v>
      </c>
      <c r="U395" s="8">
        <f t="shared" si="6"/>
        <v>31</v>
      </c>
    </row>
    <row r="396" spans="1:21" ht="11.75" customHeight="1" x14ac:dyDescent="0.4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E396/D396*100%</f>
        <v>1.118936170212766</v>
      </c>
      <c r="P396" s="9" t="str">
        <f>IFERROR(ROUND(E396/L396,0),0)&amp;" "&amp;H396</f>
        <v>105 EUR</v>
      </c>
      <c r="Q396" t="s">
        <v>8310</v>
      </c>
      <c r="R396" t="s">
        <v>8315</v>
      </c>
      <c r="S396" s="12">
        <f>(((I396/60)/60)/24)+DATE(1970,1,1)+(-8/24)</f>
        <v>42477.443078703705</v>
      </c>
      <c r="T396" s="12">
        <f>(((J396/60)/60)/24)+DATE(1970,1,1)+(-8/24)</f>
        <v>42417.48474537037</v>
      </c>
      <c r="U396" s="8">
        <f t="shared" si="6"/>
        <v>59.958333333335759</v>
      </c>
    </row>
    <row r="397" spans="1:21" ht="11.75" customHeight="1" x14ac:dyDescent="0.4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E397/D397*100%</f>
        <v>1.0804450000000001</v>
      </c>
      <c r="P397" s="9" t="str">
        <f>IFERROR(ROUND(E397/L397,0),0)&amp;" "&amp;H397</f>
        <v>59 USD</v>
      </c>
      <c r="Q397" t="s">
        <v>8310</v>
      </c>
      <c r="R397" t="s">
        <v>8315</v>
      </c>
      <c r="S397" s="12">
        <f>(((I397/60)/60)/24)+DATE(1970,1,1)+(-8/24)</f>
        <v>41026.563888888886</v>
      </c>
      <c r="T397" s="12">
        <f>(((J397/60)/60)/24)+DATE(1970,1,1)+(-8/24)</f>
        <v>40990.575925925921</v>
      </c>
      <c r="U397" s="8">
        <f t="shared" si="6"/>
        <v>35.987962962964957</v>
      </c>
    </row>
    <row r="398" spans="1:21" ht="11.75" customHeight="1" x14ac:dyDescent="0.4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E398/D398*100%</f>
        <v>1.0666666666666667</v>
      </c>
      <c r="P398" s="9" t="str">
        <f>IFERROR(ROUND(E398/L398,0),0)&amp;" "&amp;H398</f>
        <v>82 USD</v>
      </c>
      <c r="Q398" t="s">
        <v>8310</v>
      </c>
      <c r="R398" t="s">
        <v>8315</v>
      </c>
      <c r="S398" s="12">
        <f>(((I398/60)/60)/24)+DATE(1970,1,1)+(-8/24)</f>
        <v>41097.231550925921</v>
      </c>
      <c r="T398" s="12">
        <f>(((J398/60)/60)/24)+DATE(1970,1,1)+(-8/24)</f>
        <v>41082.231550925921</v>
      </c>
      <c r="U398" s="8">
        <f t="shared" si="6"/>
        <v>15</v>
      </c>
    </row>
    <row r="399" spans="1:21" ht="11.75" customHeight="1" x14ac:dyDescent="0.4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E399/D399*100%</f>
        <v>1.0390027322404372</v>
      </c>
      <c r="P399" s="9" t="str">
        <f>IFERROR(ROUND(E399/L399,0),0)&amp;" "&amp;H399</f>
        <v>56 USD</v>
      </c>
      <c r="Q399" t="s">
        <v>8310</v>
      </c>
      <c r="R399" t="s">
        <v>8315</v>
      </c>
      <c r="S399" s="12">
        <f>(((I399/60)/60)/24)+DATE(1970,1,1)+(-8/24)</f>
        <v>40421.822222222218</v>
      </c>
      <c r="T399" s="12">
        <f>(((J399/60)/60)/24)+DATE(1970,1,1)+(-8/24)</f>
        <v>40379.443101851852</v>
      </c>
      <c r="U399" s="8">
        <f t="shared" si="6"/>
        <v>42.379120370365854</v>
      </c>
    </row>
    <row r="400" spans="1:21" ht="11.75" customHeight="1" x14ac:dyDescent="0.4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E400/D400*100%</f>
        <v>1.2516</v>
      </c>
      <c r="P400" s="9" t="str">
        <f>IFERROR(ROUND(E400/L400,0),0)&amp;" "&amp;H400</f>
        <v>140 USD</v>
      </c>
      <c r="Q400" t="s">
        <v>8310</v>
      </c>
      <c r="R400" t="s">
        <v>8315</v>
      </c>
      <c r="S400" s="12">
        <f>(((I400/60)/60)/24)+DATE(1970,1,1)+(-8/24)</f>
        <v>42123.459791666661</v>
      </c>
      <c r="T400" s="12">
        <f>(((J400/60)/60)/24)+DATE(1970,1,1)+(-8/24)</f>
        <v>42078.459791666661</v>
      </c>
      <c r="U400" s="8">
        <f t="shared" si="6"/>
        <v>45</v>
      </c>
    </row>
    <row r="401" spans="1:21" ht="11.75" customHeight="1" x14ac:dyDescent="0.4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E401/D401*100%</f>
        <v>1.0680499999999999</v>
      </c>
      <c r="P401" s="9" t="str">
        <f>IFERROR(ROUND(E401/L401,0),0)&amp;" "&amp;H401</f>
        <v>225 GBP</v>
      </c>
      <c r="Q401" t="s">
        <v>8310</v>
      </c>
      <c r="R401" t="s">
        <v>8315</v>
      </c>
      <c r="S401" s="12">
        <f>(((I401/60)/60)/24)+DATE(1970,1,1)+(-8/24)</f>
        <v>42718.166666666664</v>
      </c>
      <c r="T401" s="12">
        <f>(((J401/60)/60)/24)+DATE(1970,1,1)+(-8/24)</f>
        <v>42687.542442129627</v>
      </c>
      <c r="U401" s="8">
        <f t="shared" si="6"/>
        <v>30.624224537037662</v>
      </c>
    </row>
    <row r="402" spans="1:21" ht="11.75" customHeight="1" x14ac:dyDescent="0.4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E402/D402*100%</f>
        <v>1.1230249999999999</v>
      </c>
      <c r="P402" s="9" t="str">
        <f>IFERROR(ROUND(E402/L402,0),0)&amp;" "&amp;H402</f>
        <v>181 USD</v>
      </c>
      <c r="Q402" t="s">
        <v>8310</v>
      </c>
      <c r="R402" t="s">
        <v>8315</v>
      </c>
      <c r="S402" s="12">
        <f>(((I402/60)/60)/24)+DATE(1970,1,1)+(-8/24)</f>
        <v>41775.8125</v>
      </c>
      <c r="T402" s="12">
        <f>(((J402/60)/60)/24)+DATE(1970,1,1)+(-8/24)</f>
        <v>41745.302627314813</v>
      </c>
      <c r="U402" s="8">
        <f t="shared" si="6"/>
        <v>30.509872685186565</v>
      </c>
    </row>
    <row r="403" spans="1:21" ht="11.75" customHeight="1" x14ac:dyDescent="0.4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E403/D403*100%</f>
        <v>1.0381199999999999</v>
      </c>
      <c r="P403" s="9" t="str">
        <f>IFERROR(ROUND(E403/L403,0),0)&amp;" "&amp;H403</f>
        <v>711 USD</v>
      </c>
      <c r="Q403" t="s">
        <v>8310</v>
      </c>
      <c r="R403" t="s">
        <v>8315</v>
      </c>
      <c r="S403" s="12">
        <f>(((I403/60)/60)/24)+DATE(1970,1,1)+(-8/24)</f>
        <v>40762.508912037032</v>
      </c>
      <c r="T403" s="12">
        <f>(((J403/60)/60)/24)+DATE(1970,1,1)+(-8/24)</f>
        <v>40732.508912037032</v>
      </c>
      <c r="U403" s="8">
        <f t="shared" si="6"/>
        <v>30</v>
      </c>
    </row>
    <row r="404" spans="1:21" ht="11.75" customHeight="1" x14ac:dyDescent="0.4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E404/D404*100%</f>
        <v>1.4165000000000001</v>
      </c>
      <c r="P404" s="9" t="str">
        <f>IFERROR(ROUND(E404/L404,0),0)&amp;" "&amp;H404</f>
        <v>66 USD</v>
      </c>
      <c r="Q404" t="s">
        <v>8310</v>
      </c>
      <c r="R404" t="s">
        <v>8315</v>
      </c>
      <c r="S404" s="12">
        <f>(((I404/60)/60)/24)+DATE(1970,1,1)+(-8/24)</f>
        <v>42313.247881944444</v>
      </c>
      <c r="T404" s="12">
        <f>(((J404/60)/60)/24)+DATE(1970,1,1)+(-8/24)</f>
        <v>42292.206215277773</v>
      </c>
      <c r="U404" s="8">
        <f t="shared" si="6"/>
        <v>21.041666666671517</v>
      </c>
    </row>
    <row r="405" spans="1:21" ht="11.75" customHeight="1" x14ac:dyDescent="0.4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E405/D405*100%</f>
        <v>1.0526</v>
      </c>
      <c r="P405" s="9" t="str">
        <f>IFERROR(ROUND(E405/L405,0),0)&amp;" "&amp;H405</f>
        <v>75 USD</v>
      </c>
      <c r="Q405" t="s">
        <v>8310</v>
      </c>
      <c r="R405" t="s">
        <v>8315</v>
      </c>
      <c r="S405" s="12">
        <f>(((I405/60)/60)/24)+DATE(1970,1,1)+(-8/24)</f>
        <v>40764.963888888888</v>
      </c>
      <c r="T405" s="12">
        <f>(((J405/60)/60)/24)+DATE(1970,1,1)+(-8/24)</f>
        <v>40717.977326388886</v>
      </c>
      <c r="U405" s="8">
        <f t="shared" si="6"/>
        <v>46.986562500002037</v>
      </c>
    </row>
    <row r="406" spans="1:21" ht="11.75" customHeight="1" x14ac:dyDescent="0.4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E406/D406*100%</f>
        <v>1.0309142857142857</v>
      </c>
      <c r="P406" s="9" t="str">
        <f>IFERROR(ROUND(E406/L406,0),0)&amp;" "&amp;H406</f>
        <v>133 USD</v>
      </c>
      <c r="Q406" t="s">
        <v>8310</v>
      </c>
      <c r="R406" t="s">
        <v>8315</v>
      </c>
      <c r="S406" s="12">
        <f>(((I406/60)/60)/24)+DATE(1970,1,1)+(-8/24)</f>
        <v>41675.627777777772</v>
      </c>
      <c r="T406" s="12">
        <f>(((J406/60)/60)/24)+DATE(1970,1,1)+(-8/24)</f>
        <v>41646.294699074075</v>
      </c>
      <c r="U406" s="8">
        <f t="shared" si="6"/>
        <v>29.333078703697538</v>
      </c>
    </row>
    <row r="407" spans="1:21" ht="11.75" customHeight="1" x14ac:dyDescent="0.4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E407/D407*100%</f>
        <v>1.0765957446808512</v>
      </c>
      <c r="P407" s="9" t="str">
        <f>IFERROR(ROUND(E407/L407,0),0)&amp;" "&amp;H407</f>
        <v>55 USD</v>
      </c>
      <c r="Q407" t="s">
        <v>8310</v>
      </c>
      <c r="R407" t="s">
        <v>8315</v>
      </c>
      <c r="S407" s="12">
        <f>(((I407/60)/60)/24)+DATE(1970,1,1)+(-8/24)</f>
        <v>41703.751608796294</v>
      </c>
      <c r="T407" s="12">
        <f>(((J407/60)/60)/24)+DATE(1970,1,1)+(-8/24)</f>
        <v>41673.751608796294</v>
      </c>
      <c r="U407" s="8">
        <f t="shared" si="6"/>
        <v>30</v>
      </c>
    </row>
    <row r="408" spans="1:21" ht="11.75" customHeight="1" x14ac:dyDescent="0.4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E408/D408*100%</f>
        <v>1.0770464285714285</v>
      </c>
      <c r="P408" s="9" t="str">
        <f>IFERROR(ROUND(E408/L408,0),0)&amp;" "&amp;H408</f>
        <v>86 USD</v>
      </c>
      <c r="Q408" t="s">
        <v>8310</v>
      </c>
      <c r="R408" t="s">
        <v>8315</v>
      </c>
      <c r="S408" s="12">
        <f>(((I408/60)/60)/24)+DATE(1970,1,1)+(-8/24)</f>
        <v>40671.915972222218</v>
      </c>
      <c r="T408" s="12">
        <f>(((J408/60)/60)/24)+DATE(1970,1,1)+(-8/24)</f>
        <v>40637.82913194444</v>
      </c>
      <c r="U408" s="8">
        <f t="shared" si="6"/>
        <v>34.08684027777781</v>
      </c>
    </row>
    <row r="409" spans="1:21" ht="11.75" customHeight="1" x14ac:dyDescent="0.4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E409/D409*100%</f>
        <v>1.0155000000000001</v>
      </c>
      <c r="P409" s="9" t="str">
        <f>IFERROR(ROUND(E409/L409,0),0)&amp;" "&amp;H409</f>
        <v>92 USD</v>
      </c>
      <c r="Q409" t="s">
        <v>8310</v>
      </c>
      <c r="R409" t="s">
        <v>8315</v>
      </c>
      <c r="S409" s="12">
        <f>(((I409/60)/60)/24)+DATE(1970,1,1)+(-8/24)</f>
        <v>40866.579282407409</v>
      </c>
      <c r="T409" s="12">
        <f>(((J409/60)/60)/24)+DATE(1970,1,1)+(-8/24)</f>
        <v>40806.537615740737</v>
      </c>
      <c r="U409" s="8">
        <f t="shared" si="6"/>
        <v>60.041666666671517</v>
      </c>
    </row>
    <row r="410" spans="1:21" ht="11.75" customHeight="1" x14ac:dyDescent="0.4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E410/D410*100%</f>
        <v>1.0143766666666667</v>
      </c>
      <c r="P410" s="9" t="str">
        <f>IFERROR(ROUND(E410/L410,0),0)&amp;" "&amp;H410</f>
        <v>160 USD</v>
      </c>
      <c r="Q410" t="s">
        <v>8310</v>
      </c>
      <c r="R410" t="s">
        <v>8315</v>
      </c>
      <c r="S410" s="12">
        <f>(((I410/60)/60)/24)+DATE(1970,1,1)+(-8/24)</f>
        <v>41583.444328703699</v>
      </c>
      <c r="T410" s="12">
        <f>(((J410/60)/60)/24)+DATE(1970,1,1)+(-8/24)</f>
        <v>41543.402662037035</v>
      </c>
      <c r="U410" s="8">
        <f t="shared" si="6"/>
        <v>40.041666666664241</v>
      </c>
    </row>
    <row r="411" spans="1:21" ht="11.75" customHeight="1" x14ac:dyDescent="0.4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E411/D411*100%</f>
        <v>1.3680000000000001</v>
      </c>
      <c r="P411" s="9" t="str">
        <f>IFERROR(ROUND(E411/L411,0),0)&amp;" "&amp;H411</f>
        <v>46 GBP</v>
      </c>
      <c r="Q411" t="s">
        <v>8310</v>
      </c>
      <c r="R411" t="s">
        <v>8315</v>
      </c>
      <c r="S411" s="12">
        <f>(((I411/60)/60)/24)+DATE(1970,1,1)+(-8/24)</f>
        <v>42573.529444444437</v>
      </c>
      <c r="T411" s="12">
        <f>(((J411/60)/60)/24)+DATE(1970,1,1)+(-8/24)</f>
        <v>42543.529444444437</v>
      </c>
      <c r="U411" s="8">
        <f t="shared" si="6"/>
        <v>30</v>
      </c>
    </row>
    <row r="412" spans="1:21" ht="11.75" customHeight="1" x14ac:dyDescent="0.4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E412/D412*100%</f>
        <v>1.2829999999999999</v>
      </c>
      <c r="P412" s="9" t="str">
        <f>IFERROR(ROUND(E412/L412,0),0)&amp;" "&amp;H412</f>
        <v>183 CAD</v>
      </c>
      <c r="Q412" t="s">
        <v>8310</v>
      </c>
      <c r="R412" t="s">
        <v>8315</v>
      </c>
      <c r="S412" s="12">
        <f>(((I412/60)/60)/24)+DATE(1970,1,1)+(-8/24)</f>
        <v>42173.64811342593</v>
      </c>
      <c r="T412" s="12">
        <f>(((J412/60)/60)/24)+DATE(1970,1,1)+(-8/24)</f>
        <v>42113.64811342593</v>
      </c>
      <c r="U412" s="8">
        <f t="shared" si="6"/>
        <v>60</v>
      </c>
    </row>
    <row r="413" spans="1:21" ht="11.75" customHeight="1" x14ac:dyDescent="0.4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E413/D413*100%</f>
        <v>1.0105</v>
      </c>
      <c r="P413" s="9" t="str">
        <f>IFERROR(ROUND(E413/L413,0),0)&amp;" "&amp;H413</f>
        <v>126 USD</v>
      </c>
      <c r="Q413" t="s">
        <v>8310</v>
      </c>
      <c r="R413" t="s">
        <v>8315</v>
      </c>
      <c r="S413" s="12">
        <f>(((I413/60)/60)/24)+DATE(1970,1,1)+(-8/24)</f>
        <v>41629.875</v>
      </c>
      <c r="T413" s="12">
        <f>(((J413/60)/60)/24)+DATE(1970,1,1)+(-8/24)</f>
        <v>41597.842638888884</v>
      </c>
      <c r="U413" s="8">
        <f t="shared" si="6"/>
        <v>32.032361111116188</v>
      </c>
    </row>
    <row r="414" spans="1:21" ht="11.75" customHeight="1" x14ac:dyDescent="0.4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E414/D414*100%</f>
        <v>1.2684</v>
      </c>
      <c r="P414" s="9" t="str">
        <f>IFERROR(ROUND(E414/L414,0),0)&amp;" "&amp;H414</f>
        <v>58 USD</v>
      </c>
      <c r="Q414" t="s">
        <v>8310</v>
      </c>
      <c r="R414" t="s">
        <v>8315</v>
      </c>
      <c r="S414" s="12">
        <f>(((I414/60)/60)/24)+DATE(1970,1,1)+(-8/24)</f>
        <v>41115.409467592588</v>
      </c>
      <c r="T414" s="12">
        <f>(((J414/60)/60)/24)+DATE(1970,1,1)+(-8/24)</f>
        <v>41099.409467592588</v>
      </c>
      <c r="U414" s="8">
        <f t="shared" si="6"/>
        <v>16</v>
      </c>
    </row>
    <row r="415" spans="1:21" ht="11.75" customHeight="1" x14ac:dyDescent="0.4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E415/D415*100%</f>
        <v>1.0508593749999999</v>
      </c>
      <c r="P415" s="9" t="str">
        <f>IFERROR(ROUND(E415/L415,0),0)&amp;" "&amp;H415</f>
        <v>79 USD</v>
      </c>
      <c r="Q415" t="s">
        <v>8310</v>
      </c>
      <c r="R415" t="s">
        <v>8315</v>
      </c>
      <c r="S415" s="12">
        <f>(((I415/60)/60)/24)+DATE(1970,1,1)+(-8/24)</f>
        <v>41109.54410879629</v>
      </c>
      <c r="T415" s="12">
        <f>(((J415/60)/60)/24)+DATE(1970,1,1)+(-8/24)</f>
        <v>41079.54410879629</v>
      </c>
      <c r="U415" s="8">
        <f t="shared" si="6"/>
        <v>30</v>
      </c>
    </row>
    <row r="416" spans="1:21" ht="11.75" customHeight="1" x14ac:dyDescent="0.4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E416/D416*100%</f>
        <v>1.0285405405405406</v>
      </c>
      <c r="P416" s="9" t="str">
        <f>IFERROR(ROUND(E416/L416,0),0)&amp;" "&amp;H416</f>
        <v>91 USD</v>
      </c>
      <c r="Q416" t="s">
        <v>8310</v>
      </c>
      <c r="R416" t="s">
        <v>8315</v>
      </c>
      <c r="S416" s="12">
        <f>(((I416/60)/60)/24)+DATE(1970,1,1)+(-8/24)</f>
        <v>41558.72991898148</v>
      </c>
      <c r="T416" s="12">
        <f>(((J416/60)/60)/24)+DATE(1970,1,1)+(-8/24)</f>
        <v>41528.72991898148</v>
      </c>
      <c r="U416" s="8">
        <f t="shared" si="6"/>
        <v>30</v>
      </c>
    </row>
    <row r="417" spans="1:21" ht="11.75" customHeight="1" x14ac:dyDescent="0.4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E417/D417*100%</f>
        <v>1.0214714285714286</v>
      </c>
      <c r="P417" s="9" t="str">
        <f>IFERROR(ROUND(E417/L417,0),0)&amp;" "&amp;H417</f>
        <v>68 CAD</v>
      </c>
      <c r="Q417" t="s">
        <v>8310</v>
      </c>
      <c r="R417" t="s">
        <v>8315</v>
      </c>
      <c r="S417" s="12">
        <f>(((I417/60)/60)/24)+DATE(1970,1,1)+(-8/24)</f>
        <v>41929.166666666664</v>
      </c>
      <c r="T417" s="12">
        <f>(((J417/60)/60)/24)+DATE(1970,1,1)+(-8/24)</f>
        <v>41904.518541666665</v>
      </c>
      <c r="U417" s="8">
        <f t="shared" si="6"/>
        <v>24.648124999999709</v>
      </c>
    </row>
    <row r="418" spans="1:21" ht="11.75" customHeight="1" x14ac:dyDescent="0.4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E418/D418*100%</f>
        <v>1.2021700000000002</v>
      </c>
      <c r="P418" s="9" t="str">
        <f>IFERROR(ROUND(E418/L418,0),0)&amp;" "&amp;H418</f>
        <v>48 USD</v>
      </c>
      <c r="Q418" t="s">
        <v>8310</v>
      </c>
      <c r="R418" t="s">
        <v>8315</v>
      </c>
      <c r="S418" s="12">
        <f>(((I418/60)/60)/24)+DATE(1970,1,1)+(-8/24)</f>
        <v>41678.062858796293</v>
      </c>
      <c r="T418" s="12">
        <f>(((J418/60)/60)/24)+DATE(1970,1,1)+(-8/24)</f>
        <v>41648.062858796293</v>
      </c>
      <c r="U418" s="8">
        <f t="shared" si="6"/>
        <v>30</v>
      </c>
    </row>
    <row r="419" spans="1:21" ht="11.75" customHeight="1" x14ac:dyDescent="0.4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E419/D419*100%</f>
        <v>1.0024761904761905</v>
      </c>
      <c r="P419" s="9" t="str">
        <f>IFERROR(ROUND(E419/L419,0),0)&amp;" "&amp;H419</f>
        <v>202 USD</v>
      </c>
      <c r="Q419" t="s">
        <v>8310</v>
      </c>
      <c r="R419" t="s">
        <v>8315</v>
      </c>
      <c r="S419" s="12">
        <f>(((I419/60)/60)/24)+DATE(1970,1,1)+(-8/24)</f>
        <v>41371.856249999997</v>
      </c>
      <c r="T419" s="12">
        <f>(((J419/60)/60)/24)+DATE(1970,1,1)+(-8/24)</f>
        <v>41360.63726851852</v>
      </c>
      <c r="U419" s="8">
        <f t="shared" si="6"/>
        <v>11.218981481477385</v>
      </c>
    </row>
    <row r="420" spans="1:21" ht="11.75" customHeight="1" x14ac:dyDescent="0.4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E420/D420*100%</f>
        <v>1.0063392857142857</v>
      </c>
      <c r="P420" s="9" t="str">
        <f>IFERROR(ROUND(E420/L420,0),0)&amp;" "&amp;H420</f>
        <v>217 USD</v>
      </c>
      <c r="Q420" t="s">
        <v>8310</v>
      </c>
      <c r="R420" t="s">
        <v>8315</v>
      </c>
      <c r="S420" s="12">
        <f>(((I420/60)/60)/24)+DATE(1970,1,1)+(-8/24)</f>
        <v>42207.94903935185</v>
      </c>
      <c r="T420" s="12">
        <f>(((J420/60)/60)/24)+DATE(1970,1,1)+(-8/24)</f>
        <v>42177.94903935185</v>
      </c>
      <c r="U420" s="8">
        <f t="shared" si="6"/>
        <v>30</v>
      </c>
    </row>
    <row r="421" spans="1:21" ht="11.75" customHeight="1" x14ac:dyDescent="0.4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E421/D421*100%</f>
        <v>1.004375</v>
      </c>
      <c r="P421" s="9" t="str">
        <f>IFERROR(ROUND(E421/L421,0),0)&amp;" "&amp;H421</f>
        <v>110 USD</v>
      </c>
      <c r="Q421" t="s">
        <v>8310</v>
      </c>
      <c r="R421" t="s">
        <v>8315</v>
      </c>
      <c r="S421" s="12">
        <f>(((I421/60)/60)/24)+DATE(1970,1,1)+(-8/24)</f>
        <v>41454.509108796294</v>
      </c>
      <c r="T421" s="12">
        <f>(((J421/60)/60)/24)+DATE(1970,1,1)+(-8/24)</f>
        <v>41394.509108796294</v>
      </c>
      <c r="U421" s="8">
        <f t="shared" si="6"/>
        <v>60</v>
      </c>
    </row>
    <row r="422" spans="1:21" ht="11.75" customHeight="1" x14ac:dyDescent="0.4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E422/D422*100%</f>
        <v>4.3939393939393936E-3</v>
      </c>
      <c r="P422" s="9" t="str">
        <f>IFERROR(ROUND(E422/L422,0),0)&amp;" "&amp;H422</f>
        <v>5 USD</v>
      </c>
      <c r="Q422" t="s">
        <v>8310</v>
      </c>
      <c r="R422" t="s">
        <v>8316</v>
      </c>
      <c r="S422" s="12">
        <f>(((I422/60)/60)/24)+DATE(1970,1,1)+(-8/24)</f>
        <v>41711.861469907402</v>
      </c>
      <c r="T422" s="12">
        <f>(((J422/60)/60)/24)+DATE(1970,1,1)+(-8/24)</f>
        <v>41681.903136574074</v>
      </c>
      <c r="U422" s="8">
        <f t="shared" si="6"/>
        <v>29.958333333328483</v>
      </c>
    </row>
    <row r="423" spans="1:21" ht="11.75" customHeight="1" x14ac:dyDescent="0.4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E423/D423*100%</f>
        <v>2.0066666666666667E-2</v>
      </c>
      <c r="P423" s="9" t="str">
        <f>IFERROR(ROUND(E423/L423,0),0)&amp;" "&amp;H423</f>
        <v>50 USD</v>
      </c>
      <c r="Q423" t="s">
        <v>8310</v>
      </c>
      <c r="R423" t="s">
        <v>8316</v>
      </c>
      <c r="S423" s="12">
        <f>(((I423/60)/60)/24)+DATE(1970,1,1)+(-8/24)</f>
        <v>42237.158055555548</v>
      </c>
      <c r="T423" s="12">
        <f>(((J423/60)/60)/24)+DATE(1970,1,1)+(-8/24)</f>
        <v>42177.158055555548</v>
      </c>
      <c r="U423" s="8">
        <f t="shared" si="6"/>
        <v>60</v>
      </c>
    </row>
    <row r="424" spans="1:21" ht="11.75" customHeight="1" x14ac:dyDescent="0.4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E424/D424*100%</f>
        <v>1.0749999999999999E-2</v>
      </c>
      <c r="P424" s="9" t="str">
        <f>IFERROR(ROUND(E424/L424,0),0)&amp;" "&amp;H424</f>
        <v>36 USD</v>
      </c>
      <c r="Q424" t="s">
        <v>8310</v>
      </c>
      <c r="R424" t="s">
        <v>8316</v>
      </c>
      <c r="S424" s="12">
        <f>(((I424/60)/60)/24)+DATE(1970,1,1)+(-8/24)</f>
        <v>41892.927048611105</v>
      </c>
      <c r="T424" s="12">
        <f>(((J424/60)/60)/24)+DATE(1970,1,1)+(-8/24)</f>
        <v>41862.927048611105</v>
      </c>
      <c r="U424" s="8">
        <f t="shared" si="6"/>
        <v>30</v>
      </c>
    </row>
    <row r="425" spans="1:21" ht="11.75" customHeight="1" x14ac:dyDescent="0.4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E425/D425*100%</f>
        <v>7.6499999999999997E-3</v>
      </c>
      <c r="P425" s="9" t="str">
        <f>IFERROR(ROUND(E425/L425,0),0)&amp;" "&amp;H425</f>
        <v>12 USD</v>
      </c>
      <c r="Q425" t="s">
        <v>8310</v>
      </c>
      <c r="R425" t="s">
        <v>8316</v>
      </c>
      <c r="S425" s="12">
        <f>(((I425/60)/60)/24)+DATE(1970,1,1)+(-8/24)</f>
        <v>41430.592939814815</v>
      </c>
      <c r="T425" s="12">
        <f>(((J425/60)/60)/24)+DATE(1970,1,1)+(-8/24)</f>
        <v>41400.592939814815</v>
      </c>
      <c r="U425" s="8">
        <f t="shared" si="6"/>
        <v>30</v>
      </c>
    </row>
    <row r="426" spans="1:21" ht="11.75" customHeight="1" x14ac:dyDescent="0.4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E426/D426*100%</f>
        <v>6.7966666666666675E-2</v>
      </c>
      <c r="P426" s="9" t="str">
        <f>IFERROR(ROUND(E426/L426,0),0)&amp;" "&amp;H426</f>
        <v>41 USD</v>
      </c>
      <c r="Q426" t="s">
        <v>8310</v>
      </c>
      <c r="R426" t="s">
        <v>8316</v>
      </c>
      <c r="S426" s="12">
        <f>(((I426/60)/60)/24)+DATE(1970,1,1)+(-8/24)</f>
        <v>40994.001145833332</v>
      </c>
      <c r="T426" s="12">
        <f>(((J426/60)/60)/24)+DATE(1970,1,1)+(-8/24)</f>
        <v>40934.042812499996</v>
      </c>
      <c r="U426" s="8">
        <f t="shared" si="6"/>
        <v>59.958333333335759</v>
      </c>
    </row>
    <row r="427" spans="1:21" ht="11.75" customHeight="1" x14ac:dyDescent="0.4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E427/D427*100%</f>
        <v>1.2E-4</v>
      </c>
      <c r="P427" s="9" t="str">
        <f>IFERROR(ROUND(E427/L427,0),0)&amp;" "&amp;H427</f>
        <v>3 USD</v>
      </c>
      <c r="Q427" t="s">
        <v>8310</v>
      </c>
      <c r="R427" t="s">
        <v>8316</v>
      </c>
      <c r="S427" s="12">
        <f>(((I427/60)/60)/24)+DATE(1970,1,1)+(-8/24)</f>
        <v>42335.569490740738</v>
      </c>
      <c r="T427" s="12">
        <f>(((J427/60)/60)/24)+DATE(1970,1,1)+(-8/24)</f>
        <v>42275.527824074066</v>
      </c>
      <c r="U427" s="8">
        <f t="shared" si="6"/>
        <v>60.041666666671517</v>
      </c>
    </row>
    <row r="428" spans="1:21" ht="11.75" customHeight="1" x14ac:dyDescent="0.4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E428/D428*100%</f>
        <v>1.3299999999999999E-2</v>
      </c>
      <c r="P428" s="9" t="str">
        <f>IFERROR(ROUND(E428/L428,0),0)&amp;" "&amp;H428</f>
        <v>17 USD</v>
      </c>
      <c r="Q428" t="s">
        <v>8310</v>
      </c>
      <c r="R428" t="s">
        <v>8316</v>
      </c>
      <c r="S428" s="12">
        <f>(((I428/60)/60)/24)+DATE(1970,1,1)+(-8/24)</f>
        <v>42430.378634259258</v>
      </c>
      <c r="T428" s="12">
        <f>(((J428/60)/60)/24)+DATE(1970,1,1)+(-8/24)</f>
        <v>42400.378634259258</v>
      </c>
      <c r="U428" s="8">
        <f t="shared" si="6"/>
        <v>30</v>
      </c>
    </row>
    <row r="429" spans="1:21" ht="11.75" customHeight="1" x14ac:dyDescent="0.4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E429/D429*100%</f>
        <v>0</v>
      </c>
      <c r="P429" s="9" t="str">
        <f>IFERROR(ROUND(E429/L429,0),0)&amp;" "&amp;H429</f>
        <v>0 USD</v>
      </c>
      <c r="Q429" t="s">
        <v>8310</v>
      </c>
      <c r="R429" t="s">
        <v>8316</v>
      </c>
      <c r="S429" s="12">
        <f>(((I429/60)/60)/24)+DATE(1970,1,1)+(-8/24)</f>
        <v>42299.457638888889</v>
      </c>
      <c r="T429" s="12">
        <f>(((J429/60)/60)/24)+DATE(1970,1,1)+(-8/24)</f>
        <v>42285.575694444437</v>
      </c>
      <c r="U429" s="8">
        <f t="shared" si="6"/>
        <v>13.881944444452529</v>
      </c>
    </row>
    <row r="430" spans="1:21" ht="11.75" customHeight="1" x14ac:dyDescent="0.4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E430/D430*100%</f>
        <v>5.6333333333333332E-2</v>
      </c>
      <c r="P430" s="9" t="str">
        <f>IFERROR(ROUND(E430/L430,0),0)&amp;" "&amp;H430</f>
        <v>52 USD</v>
      </c>
      <c r="Q430" t="s">
        <v>8310</v>
      </c>
      <c r="R430" t="s">
        <v>8316</v>
      </c>
      <c r="S430" s="12">
        <f>(((I430/60)/60)/24)+DATE(1970,1,1)+(-8/24)</f>
        <v>41806.583333333328</v>
      </c>
      <c r="T430" s="12">
        <f>(((J430/60)/60)/24)+DATE(1970,1,1)+(-8/24)</f>
        <v>41778.433391203704</v>
      </c>
      <c r="U430" s="8">
        <f t="shared" si="6"/>
        <v>28.149942129624833</v>
      </c>
    </row>
    <row r="431" spans="1:21" ht="11.75" customHeight="1" x14ac:dyDescent="0.4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E431/D431*100%</f>
        <v>0</v>
      </c>
      <c r="P431" s="9" t="str">
        <f>IFERROR(ROUND(E431/L431,0),0)&amp;" "&amp;H431</f>
        <v>0 USD</v>
      </c>
      <c r="Q431" t="s">
        <v>8310</v>
      </c>
      <c r="R431" t="s">
        <v>8316</v>
      </c>
      <c r="S431" s="12">
        <f>(((I431/60)/60)/24)+DATE(1970,1,1)+(-8/24)</f>
        <v>40143.874305555553</v>
      </c>
      <c r="T431" s="12">
        <f>(((J431/60)/60)/24)+DATE(1970,1,1)+(-8/24)</f>
        <v>40070.568078703705</v>
      </c>
      <c r="U431" s="8">
        <f t="shared" si="6"/>
        <v>73.306226851847896</v>
      </c>
    </row>
    <row r="432" spans="1:21" ht="11.75" customHeight="1" x14ac:dyDescent="0.4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E432/D432*100%</f>
        <v>2.4E-2</v>
      </c>
      <c r="P432" s="9" t="str">
        <f>IFERROR(ROUND(E432/L432,0),0)&amp;" "&amp;H432</f>
        <v>5 USD</v>
      </c>
      <c r="Q432" t="s">
        <v>8310</v>
      </c>
      <c r="R432" t="s">
        <v>8316</v>
      </c>
      <c r="S432" s="12">
        <f>(((I432/60)/60)/24)+DATE(1970,1,1)+(-8/24)</f>
        <v>41527.773923611108</v>
      </c>
      <c r="T432" s="12">
        <f>(((J432/60)/60)/24)+DATE(1970,1,1)+(-8/24)</f>
        <v>41512.773923611108</v>
      </c>
      <c r="U432" s="8">
        <f t="shared" si="6"/>
        <v>15</v>
      </c>
    </row>
    <row r="433" spans="1:21" ht="11.75" customHeight="1" x14ac:dyDescent="0.4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E433/D433*100%</f>
        <v>0.13833333333333334</v>
      </c>
      <c r="P433" s="9" t="str">
        <f>IFERROR(ROUND(E433/L433,0),0)&amp;" "&amp;H433</f>
        <v>52 GBP</v>
      </c>
      <c r="Q433" t="s">
        <v>8310</v>
      </c>
      <c r="R433" t="s">
        <v>8316</v>
      </c>
      <c r="S433" s="12">
        <f>(((I433/60)/60)/24)+DATE(1970,1,1)+(-8/24)</f>
        <v>42556.537997685176</v>
      </c>
      <c r="T433" s="12">
        <f>(((J433/60)/60)/24)+DATE(1970,1,1)+(-8/24)</f>
        <v>42526.537997685176</v>
      </c>
      <c r="U433" s="8">
        <f t="shared" si="6"/>
        <v>30</v>
      </c>
    </row>
    <row r="434" spans="1:21" ht="11.75" customHeight="1" x14ac:dyDescent="0.4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E434/D434*100%</f>
        <v>9.5000000000000001E-2</v>
      </c>
      <c r="P434" s="9" t="str">
        <f>IFERROR(ROUND(E434/L434,0),0)&amp;" "&amp;H434</f>
        <v>71 USD</v>
      </c>
      <c r="Q434" t="s">
        <v>8310</v>
      </c>
      <c r="R434" t="s">
        <v>8316</v>
      </c>
      <c r="S434" s="12">
        <f>(((I434/60)/60)/24)+DATE(1970,1,1)+(-8/24)</f>
        <v>42298.39329861111</v>
      </c>
      <c r="T434" s="12">
        <f>(((J434/60)/60)/24)+DATE(1970,1,1)+(-8/24)</f>
        <v>42238.39329861111</v>
      </c>
      <c r="U434" s="8">
        <f t="shared" si="6"/>
        <v>60</v>
      </c>
    </row>
    <row r="435" spans="1:21" ht="11.75" customHeight="1" x14ac:dyDescent="0.4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E435/D435*100%</f>
        <v>0</v>
      </c>
      <c r="P435" s="9" t="str">
        <f>IFERROR(ROUND(E435/L435,0),0)&amp;" "&amp;H435</f>
        <v>0 USD</v>
      </c>
      <c r="Q435" t="s">
        <v>8310</v>
      </c>
      <c r="R435" t="s">
        <v>8316</v>
      </c>
      <c r="S435" s="12">
        <f>(((I435/60)/60)/24)+DATE(1970,1,1)+(-8/24)</f>
        <v>42288.29655092593</v>
      </c>
      <c r="T435" s="12">
        <f>(((J435/60)/60)/24)+DATE(1970,1,1)+(-8/24)</f>
        <v>42228.29655092593</v>
      </c>
      <c r="U435" s="8">
        <f t="shared" si="6"/>
        <v>60</v>
      </c>
    </row>
    <row r="436" spans="1:21" ht="11.75" customHeight="1" x14ac:dyDescent="0.4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E436/D436*100%</f>
        <v>0.05</v>
      </c>
      <c r="P436" s="9" t="str">
        <f>IFERROR(ROUND(E436/L436,0),0)&amp;" "&amp;H436</f>
        <v>63 USD</v>
      </c>
      <c r="Q436" t="s">
        <v>8310</v>
      </c>
      <c r="R436" t="s">
        <v>8316</v>
      </c>
      <c r="S436" s="12">
        <f>(((I436/60)/60)/24)+DATE(1970,1,1)+(-8/24)</f>
        <v>41609.542847222219</v>
      </c>
      <c r="T436" s="12">
        <f>(((J436/60)/60)/24)+DATE(1970,1,1)+(-8/24)</f>
        <v>41576.501180555555</v>
      </c>
      <c r="U436" s="8">
        <f t="shared" si="6"/>
        <v>33.041666666664241</v>
      </c>
    </row>
    <row r="437" spans="1:21" ht="11.75" customHeight="1" x14ac:dyDescent="0.4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E437/D437*100%</f>
        <v>2.7272727272727273E-5</v>
      </c>
      <c r="P437" s="9" t="str">
        <f>IFERROR(ROUND(E437/L437,0),0)&amp;" "&amp;H437</f>
        <v>1 USD</v>
      </c>
      <c r="Q437" t="s">
        <v>8310</v>
      </c>
      <c r="R437" t="s">
        <v>8316</v>
      </c>
      <c r="S437" s="12">
        <f>(((I437/60)/60)/24)+DATE(1970,1,1)+(-8/24)</f>
        <v>41530.414120370369</v>
      </c>
      <c r="T437" s="12">
        <f>(((J437/60)/60)/24)+DATE(1970,1,1)+(-8/24)</f>
        <v>41500.414120370369</v>
      </c>
      <c r="U437" s="8">
        <f t="shared" si="6"/>
        <v>30</v>
      </c>
    </row>
    <row r="438" spans="1:21" ht="11.75" customHeight="1" x14ac:dyDescent="0.4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E438/D438*100%</f>
        <v>0</v>
      </c>
      <c r="P438" s="9" t="str">
        <f>IFERROR(ROUND(E438/L438,0),0)&amp;" "&amp;H438</f>
        <v>0 USD</v>
      </c>
      <c r="Q438" t="s">
        <v>8310</v>
      </c>
      <c r="R438" t="s">
        <v>8316</v>
      </c>
      <c r="S438" s="12">
        <f>(((I438/60)/60)/24)+DATE(1970,1,1)+(-8/24)</f>
        <v>41486.029085648144</v>
      </c>
      <c r="T438" s="12">
        <f>(((J438/60)/60)/24)+DATE(1970,1,1)+(-8/24)</f>
        <v>41456.029085648144</v>
      </c>
      <c r="U438" s="8">
        <f t="shared" si="6"/>
        <v>30</v>
      </c>
    </row>
    <row r="439" spans="1:21" ht="11.75" customHeight="1" x14ac:dyDescent="0.4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E439/D439*100%</f>
        <v>0</v>
      </c>
      <c r="P439" s="9" t="str">
        <f>IFERROR(ROUND(E439/L439,0),0)&amp;" "&amp;H439</f>
        <v>0 CAD</v>
      </c>
      <c r="Q439" t="s">
        <v>8310</v>
      </c>
      <c r="R439" t="s">
        <v>8316</v>
      </c>
      <c r="S439" s="12">
        <f>(((I439/60)/60)/24)+DATE(1970,1,1)+(-8/24)</f>
        <v>42650.985254629624</v>
      </c>
      <c r="T439" s="12">
        <f>(((J439/60)/60)/24)+DATE(1970,1,1)+(-8/24)</f>
        <v>42590.985254629624</v>
      </c>
      <c r="U439" s="8">
        <f t="shared" si="6"/>
        <v>60</v>
      </c>
    </row>
    <row r="440" spans="1:21" ht="11.75" customHeight="1" x14ac:dyDescent="0.4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E440/D440*100%</f>
        <v>9.3799999999999994E-2</v>
      </c>
      <c r="P440" s="9" t="str">
        <f>IFERROR(ROUND(E440/L440,0),0)&amp;" "&amp;H440</f>
        <v>171 USD</v>
      </c>
      <c r="Q440" t="s">
        <v>8310</v>
      </c>
      <c r="R440" t="s">
        <v>8316</v>
      </c>
      <c r="S440" s="12">
        <f>(((I440/60)/60)/24)+DATE(1970,1,1)+(-8/24)</f>
        <v>42325.969421296293</v>
      </c>
      <c r="T440" s="12">
        <f>(((J440/60)/60)/24)+DATE(1970,1,1)+(-8/24)</f>
        <v>42295.927754629629</v>
      </c>
      <c r="U440" s="8">
        <f t="shared" si="6"/>
        <v>30.041666666664241</v>
      </c>
    </row>
    <row r="441" spans="1:21" ht="11.75" customHeight="1" x14ac:dyDescent="0.45">
      <c r="A441">
        <v>439</v>
      </c>
      <c r="B441" s="3" t="s">
        <v>440</v>
      </c>
      <c r="C441" s="3" t="s">
        <v>4549</v>
      </c>
      <c r="D441">
        <v>450</v>
      </c>
      <c r="E441">
        <v>0</v>
      </c>
      <c r="F441" t="s">
        <v>8221</v>
      </c>
      <c r="G441" t="s">
        <v>8224</v>
      </c>
      <c r="H441" t="s">
        <v>8246</v>
      </c>
      <c r="I441">
        <v>1413569818</v>
      </c>
      <c r="J441">
        <v>1412705818</v>
      </c>
      <c r="K441" t="b">
        <v>0</v>
      </c>
      <c r="L441">
        <v>0</v>
      </c>
      <c r="M441" t="b">
        <v>0</v>
      </c>
      <c r="N441" t="s">
        <v>8270</v>
      </c>
      <c r="O441" s="5">
        <f>E441/D441*100%</f>
        <v>0</v>
      </c>
      <c r="P441" s="9" t="str">
        <f>IFERROR(ROUND(E441/L441,0),0)&amp;" "&amp;H441</f>
        <v>0 USD</v>
      </c>
      <c r="Q441" t="s">
        <v>8310</v>
      </c>
      <c r="R441" t="s">
        <v>8316</v>
      </c>
      <c r="S441" s="12">
        <f>(((I441/60)/60)/24)+DATE(1970,1,1)+(-8/24)</f>
        <v>41929.428449074068</v>
      </c>
      <c r="T441" s="12">
        <f>(((J441/60)/60)/24)+DATE(1970,1,1)+(-8/24)</f>
        <v>41919.428449074068</v>
      </c>
      <c r="U441" s="8">
        <f t="shared" si="6"/>
        <v>10</v>
      </c>
    </row>
    <row r="442" spans="1:21" ht="11.75" customHeight="1" x14ac:dyDescent="0.4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E442/D442*100%</f>
        <v>1E-3</v>
      </c>
      <c r="P442" s="9" t="str">
        <f>IFERROR(ROUND(E442/L442,0),0)&amp;" "&amp;H442</f>
        <v>5 USD</v>
      </c>
      <c r="Q442" t="s">
        <v>8310</v>
      </c>
      <c r="R442" t="s">
        <v>8316</v>
      </c>
      <c r="S442" s="12">
        <f>(((I442/60)/60)/24)+DATE(1970,1,1)+(-8/24)</f>
        <v>42453.610567129632</v>
      </c>
      <c r="T442" s="12">
        <f>(((J442/60)/60)/24)+DATE(1970,1,1)+(-8/24)</f>
        <v>42423.652233796289</v>
      </c>
      <c r="U442" s="8">
        <f t="shared" si="6"/>
        <v>29.958333333343035</v>
      </c>
    </row>
    <row r="443" spans="1:21" ht="11.75" customHeight="1" x14ac:dyDescent="0.45">
      <c r="A443">
        <v>441</v>
      </c>
      <c r="B443" s="3" t="s">
        <v>442</v>
      </c>
      <c r="C443" s="3" t="s">
        <v>4551</v>
      </c>
      <c r="D443">
        <v>400</v>
      </c>
      <c r="E443">
        <v>0</v>
      </c>
      <c r="F443" t="s">
        <v>8221</v>
      </c>
      <c r="G443" t="s">
        <v>8225</v>
      </c>
      <c r="H443" t="s">
        <v>8247</v>
      </c>
      <c r="I443">
        <v>1383418996</v>
      </c>
      <c r="J443">
        <v>1380826996</v>
      </c>
      <c r="K443" t="b">
        <v>0</v>
      </c>
      <c r="L443">
        <v>0</v>
      </c>
      <c r="M443" t="b">
        <v>0</v>
      </c>
      <c r="N443" t="s">
        <v>8270</v>
      </c>
      <c r="O443" s="5">
        <f>E443/D443*100%</f>
        <v>0</v>
      </c>
      <c r="P443" s="9" t="str">
        <f>IFERROR(ROUND(E443/L443,0),0)&amp;" "&amp;H443</f>
        <v>0 GBP</v>
      </c>
      <c r="Q443" t="s">
        <v>8310</v>
      </c>
      <c r="R443" t="s">
        <v>8316</v>
      </c>
      <c r="S443" s="12">
        <f>(((I443/60)/60)/24)+DATE(1970,1,1)+(-8/24)</f>
        <v>41580.460601851846</v>
      </c>
      <c r="T443" s="12">
        <f>(((J443/60)/60)/24)+DATE(1970,1,1)+(-8/24)</f>
        <v>41550.460601851846</v>
      </c>
      <c r="U443" s="8">
        <f t="shared" si="6"/>
        <v>30</v>
      </c>
    </row>
    <row r="444" spans="1:21" ht="11.75" customHeight="1" x14ac:dyDescent="0.4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E444/D444*100%</f>
        <v>0.39358823529411763</v>
      </c>
      <c r="P444" s="9" t="str">
        <f>IFERROR(ROUND(E444/L444,0),0)&amp;" "&amp;H444</f>
        <v>394 USD</v>
      </c>
      <c r="Q444" t="s">
        <v>8310</v>
      </c>
      <c r="R444" t="s">
        <v>8316</v>
      </c>
      <c r="S444" s="12">
        <f>(((I444/60)/60)/24)+DATE(1970,1,1)+(-8/24)</f>
        <v>42054.555358796293</v>
      </c>
      <c r="T444" s="12">
        <f>(((J444/60)/60)/24)+DATE(1970,1,1)+(-8/24)</f>
        <v>42024.555358796293</v>
      </c>
      <c r="U444" s="8">
        <f t="shared" si="6"/>
        <v>30</v>
      </c>
    </row>
    <row r="445" spans="1:21" ht="11.75" customHeight="1" x14ac:dyDescent="0.4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E445/D445*100%</f>
        <v>1E-3</v>
      </c>
      <c r="P445" s="9" t="str">
        <f>IFERROR(ROUND(E445/L445,0),0)&amp;" "&amp;H445</f>
        <v>5 CAD</v>
      </c>
      <c r="Q445" t="s">
        <v>8310</v>
      </c>
      <c r="R445" t="s">
        <v>8316</v>
      </c>
      <c r="S445" s="12">
        <f>(((I445/60)/60)/24)+DATE(1970,1,1)+(-8/24)</f>
        <v>41679.681724537033</v>
      </c>
      <c r="T445" s="12">
        <f>(((J445/60)/60)/24)+DATE(1970,1,1)+(-8/24)</f>
        <v>41649.681724537033</v>
      </c>
      <c r="U445" s="8">
        <f t="shared" si="6"/>
        <v>30</v>
      </c>
    </row>
    <row r="446" spans="1:21" ht="11.75" customHeight="1" x14ac:dyDescent="0.4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E446/D446*100%</f>
        <v>0.05</v>
      </c>
      <c r="P446" s="9" t="str">
        <f>IFERROR(ROUND(E446/L446,0),0)&amp;" "&amp;H446</f>
        <v>50 USD</v>
      </c>
      <c r="Q446" t="s">
        <v>8310</v>
      </c>
      <c r="R446" t="s">
        <v>8316</v>
      </c>
      <c r="S446" s="12">
        <f>(((I446/60)/60)/24)+DATE(1970,1,1)+(-8/24)</f>
        <v>40954.57362268518</v>
      </c>
      <c r="T446" s="12">
        <f>(((J446/60)/60)/24)+DATE(1970,1,1)+(-8/24)</f>
        <v>40894.57362268518</v>
      </c>
      <c r="U446" s="8">
        <f t="shared" si="6"/>
        <v>60</v>
      </c>
    </row>
    <row r="447" spans="1:21" ht="11.75" customHeight="1" x14ac:dyDescent="0.4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E447/D447*100%</f>
        <v>3.3333333333333335E-5</v>
      </c>
      <c r="P447" s="9" t="str">
        <f>IFERROR(ROUND(E447/L447,0),0)&amp;" "&amp;H447</f>
        <v>1 USD</v>
      </c>
      <c r="Q447" t="s">
        <v>8310</v>
      </c>
      <c r="R447" t="s">
        <v>8316</v>
      </c>
      <c r="S447" s="12">
        <f>(((I447/60)/60)/24)+DATE(1970,1,1)+(-8/24)</f>
        <v>42145.002025462956</v>
      </c>
      <c r="T447" s="12">
        <f>(((J447/60)/60)/24)+DATE(1970,1,1)+(-8/24)</f>
        <v>42130.002025462956</v>
      </c>
      <c r="U447" s="8">
        <f t="shared" si="6"/>
        <v>15</v>
      </c>
    </row>
    <row r="448" spans="1:21" ht="11.75" customHeight="1" x14ac:dyDescent="0.4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E448/D448*100%</f>
        <v>7.2952380952380949E-2</v>
      </c>
      <c r="P448" s="9" t="str">
        <f>IFERROR(ROUND(E448/L448,0),0)&amp;" "&amp;H448</f>
        <v>48 USD</v>
      </c>
      <c r="Q448" t="s">
        <v>8310</v>
      </c>
      <c r="R448" t="s">
        <v>8316</v>
      </c>
      <c r="S448" s="12">
        <f>(((I448/60)/60)/24)+DATE(1970,1,1)+(-8/24)</f>
        <v>42066.750231481477</v>
      </c>
      <c r="T448" s="12">
        <f>(((J448/60)/60)/24)+DATE(1970,1,1)+(-8/24)</f>
        <v>42036.750231481477</v>
      </c>
      <c r="U448" s="8">
        <f t="shared" si="6"/>
        <v>30</v>
      </c>
    </row>
    <row r="449" spans="1:21" ht="11.75" customHeight="1" x14ac:dyDescent="0.4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E449/D449*100%</f>
        <v>1.6666666666666666E-4</v>
      </c>
      <c r="P449" s="9" t="str">
        <f>IFERROR(ROUND(E449/L449,0),0)&amp;" "&amp;H449</f>
        <v>5 GBP</v>
      </c>
      <c r="Q449" t="s">
        <v>8310</v>
      </c>
      <c r="R449" t="s">
        <v>8316</v>
      </c>
      <c r="S449" s="12">
        <f>(((I449/60)/60)/24)+DATE(1970,1,1)+(-8/24)</f>
        <v>41356.180127314808</v>
      </c>
      <c r="T449" s="12">
        <f>(((J449/60)/60)/24)+DATE(1970,1,1)+(-8/24)</f>
        <v>41331.22179398148</v>
      </c>
      <c r="U449" s="8">
        <f t="shared" si="6"/>
        <v>24.958333333328483</v>
      </c>
    </row>
    <row r="450" spans="1:21" ht="11.75" customHeight="1" x14ac:dyDescent="0.4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E450/D450*100%</f>
        <v>3.2804E-2</v>
      </c>
      <c r="P450" s="9" t="str">
        <f>IFERROR(ROUND(E450/L450,0),0)&amp;" "&amp;H450</f>
        <v>21 USD</v>
      </c>
      <c r="Q450" t="s">
        <v>8310</v>
      </c>
      <c r="R450" t="s">
        <v>8316</v>
      </c>
      <c r="S450" s="12">
        <f>(((I450/60)/60)/24)+DATE(1970,1,1)+(-8/24)</f>
        <v>41773.424710648142</v>
      </c>
      <c r="T450" s="12">
        <f>(((J450/60)/60)/24)+DATE(1970,1,1)+(-8/24)</f>
        <v>41753.424710648142</v>
      </c>
      <c r="U450" s="8">
        <f t="shared" si="6"/>
        <v>20</v>
      </c>
    </row>
    <row r="451" spans="1:21" ht="11.75" customHeight="1" x14ac:dyDescent="0.4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E451/D451*100%</f>
        <v>2.2499999999999999E-2</v>
      </c>
      <c r="P451" s="9" t="str">
        <f>IFERROR(ROUND(E451/L451,0),0)&amp;" "&amp;H451</f>
        <v>9 GBP</v>
      </c>
      <c r="Q451" t="s">
        <v>8310</v>
      </c>
      <c r="R451" t="s">
        <v>8316</v>
      </c>
      <c r="S451" s="12">
        <f>(((I451/60)/60)/24)+DATE(1970,1,1)+(-8/24)</f>
        <v>41564.234780092593</v>
      </c>
      <c r="T451" s="12">
        <f>(((J451/60)/60)/24)+DATE(1970,1,1)+(-8/24)</f>
        <v>41534.234780092593</v>
      </c>
      <c r="U451" s="8">
        <f t="shared" ref="U451:U514" si="7">S451-T451</f>
        <v>30</v>
      </c>
    </row>
    <row r="452" spans="1:21" ht="11.75" customHeight="1" x14ac:dyDescent="0.4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E452/D452*100%</f>
        <v>7.92E-3</v>
      </c>
      <c r="P452" s="9" t="str">
        <f>IFERROR(ROUND(E452/L452,0),0)&amp;" "&amp;H452</f>
        <v>57 USD</v>
      </c>
      <c r="Q452" t="s">
        <v>8310</v>
      </c>
      <c r="R452" t="s">
        <v>8316</v>
      </c>
      <c r="S452" s="12">
        <f>(((I452/60)/60)/24)+DATE(1970,1,1)+(-8/24)</f>
        <v>41684.61342592592</v>
      </c>
      <c r="T452" s="12">
        <f>(((J452/60)/60)/24)+DATE(1970,1,1)+(-8/24)</f>
        <v>41654.61342592592</v>
      </c>
      <c r="U452" s="8">
        <f t="shared" si="7"/>
        <v>30</v>
      </c>
    </row>
    <row r="453" spans="1:21" ht="11.75" customHeight="1" x14ac:dyDescent="0.4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E453/D453*100%</f>
        <v>0</v>
      </c>
      <c r="P453" s="9" t="str">
        <f>IFERROR(ROUND(E453/L453,0),0)&amp;" "&amp;H453</f>
        <v>0 USD</v>
      </c>
      <c r="Q453" t="s">
        <v>8310</v>
      </c>
      <c r="R453" t="s">
        <v>8316</v>
      </c>
      <c r="S453" s="12">
        <f>(((I453/60)/60)/24)+DATE(1970,1,1)+(-8/24)</f>
        <v>41664.381840277776</v>
      </c>
      <c r="T453" s="12">
        <f>(((J453/60)/60)/24)+DATE(1970,1,1)+(-8/24)</f>
        <v>41634.381840277776</v>
      </c>
      <c r="U453" s="8">
        <f t="shared" si="7"/>
        <v>30</v>
      </c>
    </row>
    <row r="454" spans="1:21" ht="11.75" customHeight="1" x14ac:dyDescent="0.4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E454/D454*100%</f>
        <v>0.64</v>
      </c>
      <c r="P454" s="9" t="str">
        <f>IFERROR(ROUND(E454/L454,0),0)&amp;" "&amp;H454</f>
        <v>40 USD</v>
      </c>
      <c r="Q454" t="s">
        <v>8310</v>
      </c>
      <c r="R454" t="s">
        <v>8316</v>
      </c>
      <c r="S454" s="12">
        <f>(((I454/60)/60)/24)+DATE(1970,1,1)+(-8/24)</f>
        <v>42137.370543981473</v>
      </c>
      <c r="T454" s="12">
        <f>(((J454/60)/60)/24)+DATE(1970,1,1)+(-8/24)</f>
        <v>42107.370543981473</v>
      </c>
      <c r="U454" s="8">
        <f t="shared" si="7"/>
        <v>30</v>
      </c>
    </row>
    <row r="455" spans="1:21" ht="11.75" customHeight="1" x14ac:dyDescent="0.4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E455/D455*100%</f>
        <v>2.740447957839262E-4</v>
      </c>
      <c r="P455" s="9" t="str">
        <f>IFERROR(ROUND(E455/L455,0),0)&amp;" "&amp;H455</f>
        <v>13 USD</v>
      </c>
      <c r="Q455" t="s">
        <v>8310</v>
      </c>
      <c r="R455" t="s">
        <v>8316</v>
      </c>
      <c r="S455" s="12">
        <f>(((I455/60)/60)/24)+DATE(1970,1,1)+(-8/24)</f>
        <v>42054.491655092592</v>
      </c>
      <c r="T455" s="12">
        <f>(((J455/60)/60)/24)+DATE(1970,1,1)+(-8/24)</f>
        <v>42038.491655092592</v>
      </c>
      <c r="U455" s="8">
        <f t="shared" si="7"/>
        <v>16</v>
      </c>
    </row>
    <row r="456" spans="1:21" ht="11.75" customHeight="1" x14ac:dyDescent="0.4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E456/D456*100%</f>
        <v>8.2000000000000007E-3</v>
      </c>
      <c r="P456" s="9" t="str">
        <f>IFERROR(ROUND(E456/L456,0),0)&amp;" "&amp;H456</f>
        <v>16 USD</v>
      </c>
      <c r="Q456" t="s">
        <v>8310</v>
      </c>
      <c r="R456" t="s">
        <v>8316</v>
      </c>
      <c r="S456" s="12">
        <f>(((I456/60)/60)/24)+DATE(1970,1,1)+(-8/24)</f>
        <v>41969.218055555553</v>
      </c>
      <c r="T456" s="12">
        <f>(((J456/60)/60)/24)+DATE(1970,1,1)+(-8/24)</f>
        <v>41938.383923611109</v>
      </c>
      <c r="U456" s="8">
        <f t="shared" si="7"/>
        <v>30.83413194444438</v>
      </c>
    </row>
    <row r="457" spans="1:21" ht="11.75" customHeight="1" x14ac:dyDescent="0.4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E457/D457*100%</f>
        <v>6.9230769230769226E-4</v>
      </c>
      <c r="P457" s="9" t="str">
        <f>IFERROR(ROUND(E457/L457,0),0)&amp;" "&amp;H457</f>
        <v>23 USD</v>
      </c>
      <c r="Q457" t="s">
        <v>8310</v>
      </c>
      <c r="R457" t="s">
        <v>8316</v>
      </c>
      <c r="S457" s="12">
        <f>(((I457/60)/60)/24)+DATE(1970,1,1)+(-8/24)</f>
        <v>41015.688194444439</v>
      </c>
      <c r="T457" s="12">
        <f>(((J457/60)/60)/24)+DATE(1970,1,1)+(-8/24)</f>
        <v>40970.669236111105</v>
      </c>
      <c r="U457" s="8">
        <f t="shared" si="7"/>
        <v>45.018958333334012</v>
      </c>
    </row>
    <row r="458" spans="1:21" ht="11.75" customHeight="1" x14ac:dyDescent="0.4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E458/D458*100%</f>
        <v>6.8631863186318634E-3</v>
      </c>
      <c r="P458" s="9" t="str">
        <f>IFERROR(ROUND(E458/L458,0),0)&amp;" "&amp;H458</f>
        <v>20 USD</v>
      </c>
      <c r="Q458" t="s">
        <v>8310</v>
      </c>
      <c r="R458" t="s">
        <v>8316</v>
      </c>
      <c r="S458" s="12">
        <f>(((I458/60)/60)/24)+DATE(1970,1,1)+(-8/24)</f>
        <v>41568.832638888889</v>
      </c>
      <c r="T458" s="12">
        <f>(((J458/60)/60)/24)+DATE(1970,1,1)+(-8/24)</f>
        <v>41547.361122685179</v>
      </c>
      <c r="U458" s="8">
        <f t="shared" si="7"/>
        <v>21.471516203710053</v>
      </c>
    </row>
    <row r="459" spans="1:21" ht="11.75" customHeight="1" x14ac:dyDescent="0.4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E459/D459*100%</f>
        <v>0</v>
      </c>
      <c r="P459" s="9" t="str">
        <f>IFERROR(ROUND(E459/L459,0),0)&amp;" "&amp;H459</f>
        <v>0 CAD</v>
      </c>
      <c r="Q459" t="s">
        <v>8310</v>
      </c>
      <c r="R459" t="s">
        <v>8316</v>
      </c>
      <c r="S459" s="12">
        <f>(((I459/60)/60)/24)+DATE(1970,1,1)+(-8/24)</f>
        <v>41867.434166666666</v>
      </c>
      <c r="T459" s="12">
        <f>(((J459/60)/60)/24)+DATE(1970,1,1)+(-8/24)</f>
        <v>41837.434166666666</v>
      </c>
      <c r="U459" s="8">
        <f t="shared" si="7"/>
        <v>30</v>
      </c>
    </row>
    <row r="460" spans="1:21" ht="11.75" customHeight="1" x14ac:dyDescent="0.4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E460/D460*100%</f>
        <v>8.2100000000000006E-2</v>
      </c>
      <c r="P460" s="9" t="str">
        <f>IFERROR(ROUND(E460/L460,0),0)&amp;" "&amp;H460</f>
        <v>17 GBP</v>
      </c>
      <c r="Q460" t="s">
        <v>8310</v>
      </c>
      <c r="R460" t="s">
        <v>8316</v>
      </c>
      <c r="S460" s="12">
        <f>(((I460/60)/60)/24)+DATE(1970,1,1)+(-8/24)</f>
        <v>41408.366435185184</v>
      </c>
      <c r="T460" s="12">
        <f>(((J460/60)/60)/24)+DATE(1970,1,1)+(-8/24)</f>
        <v>41378.366435185184</v>
      </c>
      <c r="U460" s="8">
        <f t="shared" si="7"/>
        <v>30</v>
      </c>
    </row>
    <row r="461" spans="1:21" ht="11.75" customHeight="1" x14ac:dyDescent="0.4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E461/D461*100%</f>
        <v>6.4102564102564103E-4</v>
      </c>
      <c r="P461" s="9" t="str">
        <f>IFERROR(ROUND(E461/L461,0),0)&amp;" "&amp;H461</f>
        <v>25 USD</v>
      </c>
      <c r="Q461" t="s">
        <v>8310</v>
      </c>
      <c r="R461" t="s">
        <v>8316</v>
      </c>
      <c r="S461" s="12">
        <f>(((I461/60)/60)/24)+DATE(1970,1,1)+(-8/24)</f>
        <v>40860.348692129628</v>
      </c>
      <c r="T461" s="12">
        <f>(((J461/60)/60)/24)+DATE(1970,1,1)+(-8/24)</f>
        <v>40800.307025462964</v>
      </c>
      <c r="U461" s="8">
        <f t="shared" si="7"/>
        <v>60.041666666664241</v>
      </c>
    </row>
    <row r="462" spans="1:21" ht="11.75" customHeight="1" x14ac:dyDescent="0.4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E462/D462*100%</f>
        <v>2.9411764705882353E-3</v>
      </c>
      <c r="P462" s="9" t="str">
        <f>IFERROR(ROUND(E462/L462,0),0)&amp;" "&amp;H462</f>
        <v>13 USD</v>
      </c>
      <c r="Q462" t="s">
        <v>8310</v>
      </c>
      <c r="R462" t="s">
        <v>8316</v>
      </c>
      <c r="S462" s="12">
        <f>(((I462/60)/60)/24)+DATE(1970,1,1)+(-8/24)</f>
        <v>41790.833333333328</v>
      </c>
      <c r="T462" s="12">
        <f>(((J462/60)/60)/24)+DATE(1970,1,1)+(-8/24)</f>
        <v>41759.209201388883</v>
      </c>
      <c r="U462" s="8">
        <f t="shared" si="7"/>
        <v>31.624131944445253</v>
      </c>
    </row>
    <row r="463" spans="1:21" ht="11.75" customHeight="1" x14ac:dyDescent="0.45">
      <c r="A463">
        <v>461</v>
      </c>
      <c r="B463" s="3" t="s">
        <v>462</v>
      </c>
      <c r="C463" s="3" t="s">
        <v>4571</v>
      </c>
      <c r="D463">
        <v>550</v>
      </c>
      <c r="E463">
        <v>0</v>
      </c>
      <c r="F463" t="s">
        <v>8221</v>
      </c>
      <c r="G463" t="s">
        <v>8225</v>
      </c>
      <c r="H463" t="s">
        <v>8247</v>
      </c>
      <c r="I463">
        <v>1370204367</v>
      </c>
      <c r="J463">
        <v>1368476367</v>
      </c>
      <c r="K463" t="b">
        <v>0</v>
      </c>
      <c r="L463">
        <v>0</v>
      </c>
      <c r="M463" t="b">
        <v>0</v>
      </c>
      <c r="N463" t="s">
        <v>8270</v>
      </c>
      <c r="O463" s="5">
        <f>E463/D463*100%</f>
        <v>0</v>
      </c>
      <c r="P463" s="9" t="str">
        <f>IFERROR(ROUND(E463/L463,0),0)&amp;" "&amp;H463</f>
        <v>0 GBP</v>
      </c>
      <c r="Q463" t="s">
        <v>8310</v>
      </c>
      <c r="R463" t="s">
        <v>8316</v>
      </c>
      <c r="S463" s="12">
        <f>(((I463/60)/60)/24)+DATE(1970,1,1)+(-8/24)</f>
        <v>41427.513506944444</v>
      </c>
      <c r="T463" s="12">
        <f>(((J463/60)/60)/24)+DATE(1970,1,1)+(-8/24)</f>
        <v>41407.513506944444</v>
      </c>
      <c r="U463" s="8">
        <f t="shared" si="7"/>
        <v>20</v>
      </c>
    </row>
    <row r="464" spans="1:21" ht="11.75" customHeight="1" x14ac:dyDescent="0.4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E464/D464*100%</f>
        <v>0</v>
      </c>
      <c r="P464" s="9" t="str">
        <f>IFERROR(ROUND(E464/L464,0),0)&amp;" "&amp;H464</f>
        <v>0 USD</v>
      </c>
      <c r="Q464" t="s">
        <v>8310</v>
      </c>
      <c r="R464" t="s">
        <v>8316</v>
      </c>
      <c r="S464" s="12">
        <f>(((I464/60)/60)/24)+DATE(1970,1,1)+(-8/24)</f>
        <v>40764.793298611112</v>
      </c>
      <c r="T464" s="12">
        <f>(((J464/60)/60)/24)+DATE(1970,1,1)+(-8/24)</f>
        <v>40704.793298611112</v>
      </c>
      <c r="U464" s="8">
        <f t="shared" si="7"/>
        <v>60</v>
      </c>
    </row>
    <row r="465" spans="1:21" ht="11.75" customHeight="1" x14ac:dyDescent="0.4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E465/D465*100%</f>
        <v>2.2727272727272728E-2</v>
      </c>
      <c r="P465" s="9" t="str">
        <f>IFERROR(ROUND(E465/L465,0),0)&amp;" "&amp;H465</f>
        <v>114 USD</v>
      </c>
      <c r="Q465" t="s">
        <v>8310</v>
      </c>
      <c r="R465" t="s">
        <v>8316</v>
      </c>
      <c r="S465" s="12">
        <f>(((I465/60)/60)/24)+DATE(1970,1,1)+(-8/24)</f>
        <v>40810.376770833333</v>
      </c>
      <c r="T465" s="12">
        <f>(((J465/60)/60)/24)+DATE(1970,1,1)+(-8/24)</f>
        <v>40750.376770833333</v>
      </c>
      <c r="U465" s="8">
        <f t="shared" si="7"/>
        <v>60</v>
      </c>
    </row>
    <row r="466" spans="1:21" ht="11.75" customHeight="1" x14ac:dyDescent="0.4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E466/D466*100%</f>
        <v>9.9009900990099011E-4</v>
      </c>
      <c r="P466" s="9" t="str">
        <f>IFERROR(ROUND(E466/L466,0),0)&amp;" "&amp;H466</f>
        <v>1 EUR</v>
      </c>
      <c r="Q466" t="s">
        <v>8310</v>
      </c>
      <c r="R466" t="s">
        <v>8316</v>
      </c>
      <c r="S466" s="12">
        <f>(((I466/60)/60)/24)+DATE(1970,1,1)+(-8/24)</f>
        <v>42508.515451388892</v>
      </c>
      <c r="T466" s="12">
        <f>(((J466/60)/60)/24)+DATE(1970,1,1)+(-8/24)</f>
        <v>42488.515451388892</v>
      </c>
      <c r="U466" s="8">
        <f t="shared" si="7"/>
        <v>20</v>
      </c>
    </row>
    <row r="467" spans="1:21" ht="11.75" customHeight="1" x14ac:dyDescent="0.4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E467/D467*100%</f>
        <v>0.26953125</v>
      </c>
      <c r="P467" s="9" t="str">
        <f>IFERROR(ROUND(E467/L467,0),0)&amp;" "&amp;H467</f>
        <v>17 USD</v>
      </c>
      <c r="Q467" t="s">
        <v>8310</v>
      </c>
      <c r="R467" t="s">
        <v>8316</v>
      </c>
      <c r="S467" s="12">
        <f>(((I467/60)/60)/24)+DATE(1970,1,1)+(-8/24)</f>
        <v>41816.786736111106</v>
      </c>
      <c r="T467" s="12">
        <f>(((J467/60)/60)/24)+DATE(1970,1,1)+(-8/24)</f>
        <v>41800.786736111106</v>
      </c>
      <c r="U467" s="8">
        <f t="shared" si="7"/>
        <v>16</v>
      </c>
    </row>
    <row r="468" spans="1:21" ht="11.75" customHeight="1" x14ac:dyDescent="0.4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E468/D468*100%</f>
        <v>7.6E-3</v>
      </c>
      <c r="P468" s="9" t="str">
        <f>IFERROR(ROUND(E468/L468,0),0)&amp;" "&amp;H468</f>
        <v>15 USD</v>
      </c>
      <c r="Q468" t="s">
        <v>8310</v>
      </c>
      <c r="R468" t="s">
        <v>8316</v>
      </c>
      <c r="S468" s="12">
        <f>(((I468/60)/60)/24)+DATE(1970,1,1)+(-8/24)</f>
        <v>41159.609537037039</v>
      </c>
      <c r="T468" s="12">
        <f>(((J468/60)/60)/24)+DATE(1970,1,1)+(-8/24)</f>
        <v>41129.609537037039</v>
      </c>
      <c r="U468" s="8">
        <f t="shared" si="7"/>
        <v>30</v>
      </c>
    </row>
    <row r="469" spans="1:21" ht="11.75" customHeight="1" x14ac:dyDescent="0.4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E469/D469*100%</f>
        <v>0.21575</v>
      </c>
      <c r="P469" s="9" t="str">
        <f>IFERROR(ROUND(E469/L469,0),0)&amp;" "&amp;H469</f>
        <v>111 USD</v>
      </c>
      <c r="Q469" t="s">
        <v>8310</v>
      </c>
      <c r="R469" t="s">
        <v>8316</v>
      </c>
      <c r="S469" s="12">
        <f>(((I469/60)/60)/24)+DATE(1970,1,1)+(-8/24)</f>
        <v>41180.346458333333</v>
      </c>
      <c r="T469" s="12">
        <f>(((J469/60)/60)/24)+DATE(1970,1,1)+(-8/24)</f>
        <v>41135.346458333333</v>
      </c>
      <c r="U469" s="8">
        <f t="shared" si="7"/>
        <v>45</v>
      </c>
    </row>
    <row r="470" spans="1:21" ht="11.75" customHeight="1" x14ac:dyDescent="0.4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E470/D470*100%</f>
        <v>0</v>
      </c>
      <c r="P470" s="9" t="str">
        <f>IFERROR(ROUND(E470/L470,0),0)&amp;" "&amp;H470</f>
        <v>0 USD</v>
      </c>
      <c r="Q470" t="s">
        <v>8310</v>
      </c>
      <c r="R470" t="s">
        <v>8316</v>
      </c>
      <c r="S470" s="12">
        <f>(((I470/60)/60)/24)+DATE(1970,1,1)+(-8/24)</f>
        <v>41100.827141203699</v>
      </c>
      <c r="T470" s="12">
        <f>(((J470/60)/60)/24)+DATE(1970,1,1)+(-8/24)</f>
        <v>41040.834293981476</v>
      </c>
      <c r="U470" s="8">
        <f t="shared" si="7"/>
        <v>59.992847222223645</v>
      </c>
    </row>
    <row r="471" spans="1:21" ht="11.75" customHeight="1" x14ac:dyDescent="0.4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E471/D471*100%</f>
        <v>0</v>
      </c>
      <c r="P471" s="9" t="str">
        <f>IFERROR(ROUND(E471/L471,0),0)&amp;" "&amp;H471</f>
        <v>0 GBP</v>
      </c>
      <c r="Q471" t="s">
        <v>8310</v>
      </c>
      <c r="R471" t="s">
        <v>8316</v>
      </c>
      <c r="S471" s="12">
        <f>(((I471/60)/60)/24)+DATE(1970,1,1)+(-8/24)</f>
        <v>41887.656527777777</v>
      </c>
      <c r="T471" s="12">
        <f>(((J471/60)/60)/24)+DATE(1970,1,1)+(-8/24)</f>
        <v>41827.656527777777</v>
      </c>
      <c r="U471" s="8">
        <f t="shared" si="7"/>
        <v>60</v>
      </c>
    </row>
    <row r="472" spans="1:21" ht="11.75" customHeight="1" x14ac:dyDescent="0.4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E472/D472*100%</f>
        <v>1.0200000000000001E-2</v>
      </c>
      <c r="P472" s="9" t="str">
        <f>IFERROR(ROUND(E472/L472,0),0)&amp;" "&amp;H472</f>
        <v>26 USD</v>
      </c>
      <c r="Q472" t="s">
        <v>8310</v>
      </c>
      <c r="R472" t="s">
        <v>8316</v>
      </c>
      <c r="S472" s="12">
        <f>(((I472/60)/60)/24)+DATE(1970,1,1)+(-8/24)</f>
        <v>41654.833333333328</v>
      </c>
      <c r="T472" s="12">
        <f>(((J472/60)/60)/24)+DATE(1970,1,1)+(-8/24)</f>
        <v>41604.834363425922</v>
      </c>
      <c r="U472" s="8">
        <f t="shared" si="7"/>
        <v>49.998969907406718</v>
      </c>
    </row>
    <row r="473" spans="1:21" ht="11.75" customHeight="1" x14ac:dyDescent="0.4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E473/D473*100%</f>
        <v>0.11892727272727273</v>
      </c>
      <c r="P473" s="9" t="str">
        <f>IFERROR(ROUND(E473/L473,0),0)&amp;" "&amp;H473</f>
        <v>38 USD</v>
      </c>
      <c r="Q473" t="s">
        <v>8310</v>
      </c>
      <c r="R473" t="s">
        <v>8316</v>
      </c>
      <c r="S473" s="12">
        <f>(((I473/60)/60)/24)+DATE(1970,1,1)+(-8/24)</f>
        <v>41748.346979166665</v>
      </c>
      <c r="T473" s="12">
        <f>(((J473/60)/60)/24)+DATE(1970,1,1)+(-8/24)</f>
        <v>41703.388645833329</v>
      </c>
      <c r="U473" s="8">
        <f t="shared" si="7"/>
        <v>44.958333333335759</v>
      </c>
    </row>
    <row r="474" spans="1:21" ht="11.75" customHeight="1" x14ac:dyDescent="0.4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E474/D474*100%</f>
        <v>0.17624999999999999</v>
      </c>
      <c r="P474" s="9" t="str">
        <f>IFERROR(ROUND(E474/L474,0),0)&amp;" "&amp;H474</f>
        <v>28 USD</v>
      </c>
      <c r="Q474" t="s">
        <v>8310</v>
      </c>
      <c r="R474" t="s">
        <v>8316</v>
      </c>
      <c r="S474" s="12">
        <f>(((I474/60)/60)/24)+DATE(1970,1,1)+(-8/24)</f>
        <v>41874.589328703703</v>
      </c>
      <c r="T474" s="12">
        <f>(((J474/60)/60)/24)+DATE(1970,1,1)+(-8/24)</f>
        <v>41844.589328703703</v>
      </c>
      <c r="U474" s="8">
        <f t="shared" si="7"/>
        <v>30</v>
      </c>
    </row>
    <row r="475" spans="1:21" ht="11.75" customHeight="1" x14ac:dyDescent="0.4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E475/D475*100%</f>
        <v>2.87E-2</v>
      </c>
      <c r="P475" s="9" t="str">
        <f>IFERROR(ROUND(E475/L475,0),0)&amp;" "&amp;H475</f>
        <v>62 USD</v>
      </c>
      <c r="Q475" t="s">
        <v>8310</v>
      </c>
      <c r="R475" t="s">
        <v>8316</v>
      </c>
      <c r="S475" s="12">
        <f>(((I475/60)/60)/24)+DATE(1970,1,1)+(-8/24)</f>
        <v>41899.364803240736</v>
      </c>
      <c r="T475" s="12">
        <f>(((J475/60)/60)/24)+DATE(1970,1,1)+(-8/24)</f>
        <v>41869.364803240736</v>
      </c>
      <c r="U475" s="8">
        <f t="shared" si="7"/>
        <v>30</v>
      </c>
    </row>
    <row r="476" spans="1:21" ht="11.75" customHeight="1" x14ac:dyDescent="0.4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E476/D476*100%</f>
        <v>3.0303030303030303E-4</v>
      </c>
      <c r="P476" s="9" t="str">
        <f>IFERROR(ROUND(E476/L476,0),0)&amp;" "&amp;H476</f>
        <v>1 USD</v>
      </c>
      <c r="Q476" t="s">
        <v>8310</v>
      </c>
      <c r="R476" t="s">
        <v>8316</v>
      </c>
      <c r="S476" s="12">
        <f>(((I476/60)/60)/24)+DATE(1970,1,1)+(-8/24)</f>
        <v>42782.995706018519</v>
      </c>
      <c r="T476" s="12">
        <f>(((J476/60)/60)/24)+DATE(1970,1,1)+(-8/24)</f>
        <v>42752.995706018519</v>
      </c>
      <c r="U476" s="8">
        <f t="shared" si="7"/>
        <v>30</v>
      </c>
    </row>
    <row r="477" spans="1:21" ht="11.75" customHeight="1" x14ac:dyDescent="0.4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E477/D477*100%</f>
        <v>0</v>
      </c>
      <c r="P477" s="9" t="str">
        <f>IFERROR(ROUND(E477/L477,0),0)&amp;" "&amp;H477</f>
        <v>0 USD</v>
      </c>
      <c r="Q477" t="s">
        <v>8310</v>
      </c>
      <c r="R477" t="s">
        <v>8316</v>
      </c>
      <c r="S477" s="12">
        <f>(((I477/60)/60)/24)+DATE(1970,1,1)+(-8/24)</f>
        <v>42129.752812500003</v>
      </c>
      <c r="T477" s="12">
        <f>(((J477/60)/60)/24)+DATE(1970,1,1)+(-8/24)</f>
        <v>42099.752812500003</v>
      </c>
      <c r="U477" s="8">
        <f t="shared" si="7"/>
        <v>30</v>
      </c>
    </row>
    <row r="478" spans="1:21" ht="11.75" customHeight="1" x14ac:dyDescent="0.4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E478/D478*100%</f>
        <v>2.2302681818181819E-2</v>
      </c>
      <c r="P478" s="9" t="str">
        <f>IFERROR(ROUND(E478/L478,0),0)&amp;" "&amp;H478</f>
        <v>40 USD</v>
      </c>
      <c r="Q478" t="s">
        <v>8310</v>
      </c>
      <c r="R478" t="s">
        <v>8316</v>
      </c>
      <c r="S478" s="12">
        <f>(((I478/60)/60)/24)+DATE(1970,1,1)+(-8/24)</f>
        <v>41792.832638888889</v>
      </c>
      <c r="T478" s="12">
        <f>(((J478/60)/60)/24)+DATE(1970,1,1)+(-8/24)</f>
        <v>41757.64167824074</v>
      </c>
      <c r="U478" s="8">
        <f t="shared" si="7"/>
        <v>35.190960648149485</v>
      </c>
    </row>
    <row r="479" spans="1:21" ht="11.75" customHeight="1" x14ac:dyDescent="0.4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E479/D479*100%</f>
        <v>0</v>
      </c>
      <c r="P479" s="9" t="str">
        <f>IFERROR(ROUND(E479/L479,0),0)&amp;" "&amp;H479</f>
        <v>0 USD</v>
      </c>
      <c r="Q479" t="s">
        <v>8310</v>
      </c>
      <c r="R479" t="s">
        <v>8316</v>
      </c>
      <c r="S479" s="12">
        <f>(((I479/60)/60)/24)+DATE(1970,1,1)+(-8/24)</f>
        <v>41047.501550925925</v>
      </c>
      <c r="T479" s="12">
        <f>(((J479/60)/60)/24)+DATE(1970,1,1)+(-8/24)</f>
        <v>40987.501550925925</v>
      </c>
      <c r="U479" s="8">
        <f t="shared" si="7"/>
        <v>60</v>
      </c>
    </row>
    <row r="480" spans="1:21" ht="11.75" customHeight="1" x14ac:dyDescent="0.4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E480/D480*100%</f>
        <v>0</v>
      </c>
      <c r="P480" s="9" t="str">
        <f>IFERROR(ROUND(E480/L480,0),0)&amp;" "&amp;H480</f>
        <v>0 USD</v>
      </c>
      <c r="Q480" t="s">
        <v>8310</v>
      </c>
      <c r="R480" t="s">
        <v>8316</v>
      </c>
      <c r="S480" s="12">
        <f>(((I480/60)/60)/24)+DATE(1970,1,1)+(-8/24)</f>
        <v>42095.535983796297</v>
      </c>
      <c r="T480" s="12">
        <f>(((J480/60)/60)/24)+DATE(1970,1,1)+(-8/24)</f>
        <v>42065.577650462961</v>
      </c>
      <c r="U480" s="8">
        <f t="shared" si="7"/>
        <v>29.958333333335759</v>
      </c>
    </row>
    <row r="481" spans="1:21" ht="11.75" customHeight="1" x14ac:dyDescent="0.4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E481/D481*100%</f>
        <v>0.3256</v>
      </c>
      <c r="P481" s="9" t="str">
        <f>IFERROR(ROUND(E481/L481,0),0)&amp;" "&amp;H481</f>
        <v>89 USD</v>
      </c>
      <c r="Q481" t="s">
        <v>8310</v>
      </c>
      <c r="R481" t="s">
        <v>8316</v>
      </c>
      <c r="S481" s="12">
        <f>(((I481/60)/60)/24)+DATE(1970,1,1)+(-8/24)</f>
        <v>41964.11614583333</v>
      </c>
      <c r="T481" s="12">
        <f>(((J481/60)/60)/24)+DATE(1970,1,1)+(-8/24)</f>
        <v>41904.074479166666</v>
      </c>
      <c r="U481" s="8">
        <f t="shared" si="7"/>
        <v>60.041666666664241</v>
      </c>
    </row>
    <row r="482" spans="1:21" ht="11.75" customHeight="1" x14ac:dyDescent="0.4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E482/D482*100%</f>
        <v>0.19409999999999999</v>
      </c>
      <c r="P482" s="9" t="str">
        <f>IFERROR(ROUND(E482/L482,0),0)&amp;" "&amp;H482</f>
        <v>55 USD</v>
      </c>
      <c r="Q482" t="s">
        <v>8310</v>
      </c>
      <c r="R482" t="s">
        <v>8316</v>
      </c>
      <c r="S482" s="12">
        <f>(((I482/60)/60)/24)+DATE(1970,1,1)+(-8/24)</f>
        <v>41495.166840277772</v>
      </c>
      <c r="T482" s="12">
        <f>(((J482/60)/60)/24)+DATE(1970,1,1)+(-8/24)</f>
        <v>41465.166840277772</v>
      </c>
      <c r="U482" s="8">
        <f t="shared" si="7"/>
        <v>30</v>
      </c>
    </row>
    <row r="483" spans="1:21" ht="11.75" customHeight="1" x14ac:dyDescent="0.4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E483/D483*100%</f>
        <v>6.0999999999999999E-2</v>
      </c>
      <c r="P483" s="9" t="str">
        <f>IFERROR(ROUND(E483/L483,0),0)&amp;" "&amp;H483</f>
        <v>87 USD</v>
      </c>
      <c r="Q483" t="s">
        <v>8310</v>
      </c>
      <c r="R483" t="s">
        <v>8316</v>
      </c>
      <c r="S483" s="12">
        <f>(((I483/60)/60)/24)+DATE(1970,1,1)+(-8/24)</f>
        <v>41192.33899305555</v>
      </c>
      <c r="T483" s="12">
        <f>(((J483/60)/60)/24)+DATE(1970,1,1)+(-8/24)</f>
        <v>41162.33899305555</v>
      </c>
      <c r="U483" s="8">
        <f t="shared" si="7"/>
        <v>30</v>
      </c>
    </row>
    <row r="484" spans="1:21" ht="11.75" customHeight="1" x14ac:dyDescent="0.4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E484/D484*100%</f>
        <v>1E-3</v>
      </c>
      <c r="P484" s="9" t="str">
        <f>IFERROR(ROUND(E484/L484,0),0)&amp;" "&amp;H484</f>
        <v>10 USD</v>
      </c>
      <c r="Q484" t="s">
        <v>8310</v>
      </c>
      <c r="R484" t="s">
        <v>8316</v>
      </c>
      <c r="S484" s="12">
        <f>(((I484/60)/60)/24)+DATE(1970,1,1)+(-8/24)</f>
        <v>42474.273611111108</v>
      </c>
      <c r="T484" s="12">
        <f>(((J484/60)/60)/24)+DATE(1970,1,1)+(-8/24)</f>
        <v>42447.56354166667</v>
      </c>
      <c r="U484" s="8">
        <f t="shared" si="7"/>
        <v>26.710069444437977</v>
      </c>
    </row>
    <row r="485" spans="1:21" ht="11.75" customHeight="1" x14ac:dyDescent="0.4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E485/D485*100%</f>
        <v>0.502</v>
      </c>
      <c r="P485" s="9" t="str">
        <f>IFERROR(ROUND(E485/L485,0),0)&amp;" "&amp;H485</f>
        <v>51 GBP</v>
      </c>
      <c r="Q485" t="s">
        <v>8310</v>
      </c>
      <c r="R485" t="s">
        <v>8316</v>
      </c>
      <c r="S485" s="12">
        <f>(((I485/60)/60)/24)+DATE(1970,1,1)+(-8/24)</f>
        <v>41302.864259259259</v>
      </c>
      <c r="T485" s="12">
        <f>(((J485/60)/60)/24)+DATE(1970,1,1)+(-8/24)</f>
        <v>41242.864259259259</v>
      </c>
      <c r="U485" s="8">
        <f t="shared" si="7"/>
        <v>60</v>
      </c>
    </row>
    <row r="486" spans="1:21" ht="11.75" customHeight="1" x14ac:dyDescent="0.4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E486/D486*100%</f>
        <v>1.8625E-3</v>
      </c>
      <c r="P486" s="9" t="str">
        <f>IFERROR(ROUND(E486/L486,0),0)&amp;" "&amp;H486</f>
        <v>14 GBP</v>
      </c>
      <c r="Q486" t="s">
        <v>8310</v>
      </c>
      <c r="R486" t="s">
        <v>8316</v>
      </c>
      <c r="S486" s="12">
        <f>(((I486/60)/60)/24)+DATE(1970,1,1)+(-8/24)</f>
        <v>42313.647824074076</v>
      </c>
      <c r="T486" s="12">
        <f>(((J486/60)/60)/24)+DATE(1970,1,1)+(-8/24)</f>
        <v>42272.606157407405</v>
      </c>
      <c r="U486" s="8">
        <f t="shared" si="7"/>
        <v>41.041666666671517</v>
      </c>
    </row>
    <row r="487" spans="1:21" ht="11.75" customHeight="1" x14ac:dyDescent="0.4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E487/D487*100%</f>
        <v>0.21906971229845085</v>
      </c>
      <c r="P487" s="9" t="str">
        <f>IFERROR(ROUND(E487/L487,0),0)&amp;" "&amp;H487</f>
        <v>67 GBP</v>
      </c>
      <c r="Q487" t="s">
        <v>8310</v>
      </c>
      <c r="R487" t="s">
        <v>8316</v>
      </c>
      <c r="S487" s="12">
        <f>(((I487/60)/60)/24)+DATE(1970,1,1)+(-8/24)</f>
        <v>41411.172442129624</v>
      </c>
      <c r="T487" s="12">
        <f>(((J487/60)/60)/24)+DATE(1970,1,1)+(-8/24)</f>
        <v>41381.172442129624</v>
      </c>
      <c r="U487" s="8">
        <f t="shared" si="7"/>
        <v>30</v>
      </c>
    </row>
    <row r="488" spans="1:21" ht="11.75" customHeight="1" x14ac:dyDescent="0.4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E488/D488*100%</f>
        <v>9.0909090909090904E-5</v>
      </c>
      <c r="P488" s="9" t="str">
        <f>IFERROR(ROUND(E488/L488,0),0)&amp;" "&amp;H488</f>
        <v>50 AUD</v>
      </c>
      <c r="Q488" t="s">
        <v>8310</v>
      </c>
      <c r="R488" t="s">
        <v>8316</v>
      </c>
      <c r="S488" s="12">
        <f>(((I488/60)/60)/24)+DATE(1970,1,1)+(-8/24)</f>
        <v>41791.609247685185</v>
      </c>
      <c r="T488" s="12">
        <f>(((J488/60)/60)/24)+DATE(1970,1,1)+(-8/24)</f>
        <v>41761.609247685185</v>
      </c>
      <c r="U488" s="8">
        <f t="shared" si="7"/>
        <v>30</v>
      </c>
    </row>
    <row r="489" spans="1:21" ht="11.75" customHeight="1" x14ac:dyDescent="0.4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E489/D489*100%</f>
        <v>0</v>
      </c>
      <c r="P489" s="9" t="str">
        <f>IFERROR(ROUND(E489/L489,0),0)&amp;" "&amp;H489</f>
        <v>0 CAD</v>
      </c>
      <c r="Q489" t="s">
        <v>8310</v>
      </c>
      <c r="R489" t="s">
        <v>8316</v>
      </c>
      <c r="S489" s="12">
        <f>(((I489/60)/60)/24)+DATE(1970,1,1)+(-8/24)</f>
        <v>42729.303171296291</v>
      </c>
      <c r="T489" s="12">
        <f>(((J489/60)/60)/24)+DATE(1970,1,1)+(-8/24)</f>
        <v>42669.261504629627</v>
      </c>
      <c r="U489" s="8">
        <f t="shared" si="7"/>
        <v>60.041666666664241</v>
      </c>
    </row>
    <row r="490" spans="1:21" ht="11.75" customHeight="1" x14ac:dyDescent="0.4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E490/D490*100%</f>
        <v>0</v>
      </c>
      <c r="P490" s="9" t="str">
        <f>IFERROR(ROUND(E490/L490,0),0)&amp;" "&amp;H490</f>
        <v>0 USD</v>
      </c>
      <c r="Q490" t="s">
        <v>8310</v>
      </c>
      <c r="R490" t="s">
        <v>8316</v>
      </c>
      <c r="S490" s="12">
        <f>(((I490/60)/60)/24)+DATE(1970,1,1)+(-8/24)</f>
        <v>42743.72106481481</v>
      </c>
      <c r="T490" s="12">
        <f>(((J490/60)/60)/24)+DATE(1970,1,1)+(-8/24)</f>
        <v>42713.72106481481</v>
      </c>
      <c r="U490" s="8">
        <f t="shared" si="7"/>
        <v>30</v>
      </c>
    </row>
    <row r="491" spans="1:21" ht="11.75" customHeight="1" x14ac:dyDescent="0.4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E491/D491*100%</f>
        <v>2.8667813379201833E-3</v>
      </c>
      <c r="P491" s="9" t="str">
        <f>IFERROR(ROUND(E491/L491,0),0)&amp;" "&amp;H491</f>
        <v>72 USD</v>
      </c>
      <c r="Q491" t="s">
        <v>8310</v>
      </c>
      <c r="R491" t="s">
        <v>8316</v>
      </c>
      <c r="S491" s="12">
        <f>(((I491/60)/60)/24)+DATE(1970,1,1)+(-8/24)</f>
        <v>40913.147916666661</v>
      </c>
      <c r="T491" s="12">
        <f>(((J491/60)/60)/24)+DATE(1970,1,1)+(-8/24)</f>
        <v>40882.148333333331</v>
      </c>
      <c r="U491" s="8">
        <f t="shared" si="7"/>
        <v>30.99958333333052</v>
      </c>
    </row>
    <row r="492" spans="1:21" ht="11.75" customHeight="1" x14ac:dyDescent="0.4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E492/D492*100%</f>
        <v>0</v>
      </c>
      <c r="P492" s="9" t="str">
        <f>IFERROR(ROUND(E492/L492,0),0)&amp;" "&amp;H492</f>
        <v>0 USD</v>
      </c>
      <c r="Q492" t="s">
        <v>8310</v>
      </c>
      <c r="R492" t="s">
        <v>8316</v>
      </c>
      <c r="S492" s="12">
        <f>(((I492/60)/60)/24)+DATE(1970,1,1)+(-8/24)</f>
        <v>41143.635243055556</v>
      </c>
      <c r="T492" s="12">
        <f>(((J492/60)/60)/24)+DATE(1970,1,1)+(-8/24)</f>
        <v>41113.635243055556</v>
      </c>
      <c r="U492" s="8">
        <f t="shared" si="7"/>
        <v>30</v>
      </c>
    </row>
    <row r="493" spans="1:21" ht="11.75" customHeight="1" x14ac:dyDescent="0.4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E493/D493*100%</f>
        <v>0</v>
      </c>
      <c r="P493" s="9" t="str">
        <f>IFERROR(ROUND(E493/L493,0),0)&amp;" "&amp;H493</f>
        <v>0 USD</v>
      </c>
      <c r="Q493" t="s">
        <v>8310</v>
      </c>
      <c r="R493" t="s">
        <v>8316</v>
      </c>
      <c r="S493" s="12">
        <f>(((I493/60)/60)/24)+DATE(1970,1,1)+(-8/24)</f>
        <v>42396.649293981485</v>
      </c>
      <c r="T493" s="12">
        <f>(((J493/60)/60)/24)+DATE(1970,1,1)+(-8/24)</f>
        <v>42366.649293981485</v>
      </c>
      <c r="U493" s="8">
        <f t="shared" si="7"/>
        <v>30</v>
      </c>
    </row>
    <row r="494" spans="1:21" ht="11.75" customHeight="1" x14ac:dyDescent="0.4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E494/D494*100%</f>
        <v>0</v>
      </c>
      <c r="P494" s="9" t="str">
        <f>IFERROR(ROUND(E494/L494,0),0)&amp;" "&amp;H494</f>
        <v>0 SEK</v>
      </c>
      <c r="Q494" t="s">
        <v>8310</v>
      </c>
      <c r="R494" t="s">
        <v>8316</v>
      </c>
      <c r="S494" s="12">
        <f>(((I494/60)/60)/24)+DATE(1970,1,1)+(-8/24)</f>
        <v>42655.701736111114</v>
      </c>
      <c r="T494" s="12">
        <f>(((J494/60)/60)/24)+DATE(1970,1,1)+(-8/24)</f>
        <v>42595.701736111114</v>
      </c>
      <c r="U494" s="8">
        <f t="shared" si="7"/>
        <v>60</v>
      </c>
    </row>
    <row r="495" spans="1:21" ht="11.75" customHeight="1" x14ac:dyDescent="0.4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E495/D495*100%</f>
        <v>0</v>
      </c>
      <c r="P495" s="9" t="str">
        <f>IFERROR(ROUND(E495/L495,0),0)&amp;" "&amp;H495</f>
        <v>0 GBP</v>
      </c>
      <c r="Q495" t="s">
        <v>8310</v>
      </c>
      <c r="R495" t="s">
        <v>8316</v>
      </c>
      <c r="S495" s="12">
        <f>(((I495/60)/60)/24)+DATE(1970,1,1)+(-8/24)</f>
        <v>42144.392800925918</v>
      </c>
      <c r="T495" s="12">
        <f>(((J495/60)/60)/24)+DATE(1970,1,1)+(-8/24)</f>
        <v>42114.392800925918</v>
      </c>
      <c r="U495" s="8">
        <f t="shared" si="7"/>
        <v>30</v>
      </c>
    </row>
    <row r="496" spans="1:21" ht="11.75" customHeight="1" x14ac:dyDescent="0.4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E496/D496*100%</f>
        <v>1.5499999999999999E-3</v>
      </c>
      <c r="P496" s="9" t="str">
        <f>IFERROR(ROUND(E496/L496,0),0)&amp;" "&amp;H496</f>
        <v>10 USD</v>
      </c>
      <c r="Q496" t="s">
        <v>8310</v>
      </c>
      <c r="R496" t="s">
        <v>8316</v>
      </c>
      <c r="S496" s="12">
        <f>(((I496/60)/60)/24)+DATE(1970,1,1)+(-8/24)</f>
        <v>41822.791666666664</v>
      </c>
      <c r="T496" s="12">
        <f>(((J496/60)/60)/24)+DATE(1970,1,1)+(-8/24)</f>
        <v>41799.49728009259</v>
      </c>
      <c r="U496" s="8">
        <f t="shared" si="7"/>
        <v>23.294386574074451</v>
      </c>
    </row>
    <row r="497" spans="1:21" ht="11.75" customHeight="1" x14ac:dyDescent="0.4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E497/D497*100%</f>
        <v>0</v>
      </c>
      <c r="P497" s="9" t="str">
        <f>IFERROR(ROUND(E497/L497,0),0)&amp;" "&amp;H497</f>
        <v>0 USD</v>
      </c>
      <c r="Q497" t="s">
        <v>8310</v>
      </c>
      <c r="R497" t="s">
        <v>8316</v>
      </c>
      <c r="S497" s="12">
        <f>(((I497/60)/60)/24)+DATE(1970,1,1)+(-8/24)</f>
        <v>42201.494270833333</v>
      </c>
      <c r="T497" s="12">
        <f>(((J497/60)/60)/24)+DATE(1970,1,1)+(-8/24)</f>
        <v>42171.494270833333</v>
      </c>
      <c r="U497" s="8">
        <f t="shared" si="7"/>
        <v>30</v>
      </c>
    </row>
    <row r="498" spans="1:21" ht="11.75" customHeight="1" x14ac:dyDescent="0.4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E498/D498*100%</f>
        <v>1.6666666666666667E-5</v>
      </c>
      <c r="P498" s="9" t="str">
        <f>IFERROR(ROUND(E498/L498,0),0)&amp;" "&amp;H498</f>
        <v>1 USD</v>
      </c>
      <c r="Q498" t="s">
        <v>8310</v>
      </c>
      <c r="R498" t="s">
        <v>8316</v>
      </c>
      <c r="S498" s="12">
        <f>(((I498/60)/60)/24)+DATE(1970,1,1)+(-8/24)</f>
        <v>41680.598078703704</v>
      </c>
      <c r="T498" s="12">
        <f>(((J498/60)/60)/24)+DATE(1970,1,1)+(-8/24)</f>
        <v>41620.598078703704</v>
      </c>
      <c r="U498" s="8">
        <f t="shared" si="7"/>
        <v>60</v>
      </c>
    </row>
    <row r="499" spans="1:21" ht="11.75" customHeight="1" x14ac:dyDescent="0.4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E499/D499*100%</f>
        <v>6.6964285714285711E-3</v>
      </c>
      <c r="P499" s="9" t="str">
        <f>IFERROR(ROUND(E499/L499,0),0)&amp;" "&amp;H499</f>
        <v>10 USD</v>
      </c>
      <c r="Q499" t="s">
        <v>8310</v>
      </c>
      <c r="R499" t="s">
        <v>8316</v>
      </c>
      <c r="S499" s="12">
        <f>(((I499/60)/60)/24)+DATE(1970,1,1)+(-8/24)</f>
        <v>41997.874999999993</v>
      </c>
      <c r="T499" s="12">
        <f>(((J499/60)/60)/24)+DATE(1970,1,1)+(-8/24)</f>
        <v>41944.704456018517</v>
      </c>
      <c r="U499" s="8">
        <f t="shared" si="7"/>
        <v>53.17054398147593</v>
      </c>
    </row>
    <row r="500" spans="1:21" ht="11.75" customHeight="1" x14ac:dyDescent="0.4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E500/D500*100%</f>
        <v>4.5985132395404561E-2</v>
      </c>
      <c r="P500" s="9" t="str">
        <f>IFERROR(ROUND(E500/L500,0),0)&amp;" "&amp;H500</f>
        <v>136 USD</v>
      </c>
      <c r="Q500" t="s">
        <v>8310</v>
      </c>
      <c r="R500" t="s">
        <v>8316</v>
      </c>
      <c r="S500" s="12">
        <f>(((I500/60)/60)/24)+DATE(1970,1,1)+(-8/24)</f>
        <v>40900.428807870368</v>
      </c>
      <c r="T500" s="12">
        <f>(((J500/60)/60)/24)+DATE(1970,1,1)+(-8/24)</f>
        <v>40858.428807870368</v>
      </c>
      <c r="U500" s="8">
        <f t="shared" si="7"/>
        <v>42</v>
      </c>
    </row>
    <row r="501" spans="1:21" ht="11.75" customHeight="1" x14ac:dyDescent="0.4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E501/D501*100%</f>
        <v>9.5500000000000002E-2</v>
      </c>
      <c r="P501" s="9" t="str">
        <f>IFERROR(ROUND(E501/L501,0),0)&amp;" "&amp;H501</f>
        <v>73 USD</v>
      </c>
      <c r="Q501" t="s">
        <v>8310</v>
      </c>
      <c r="R501" t="s">
        <v>8316</v>
      </c>
      <c r="S501" s="12">
        <f>(((I501/60)/60)/24)+DATE(1970,1,1)+(-8/24)</f>
        <v>40098.540972222218</v>
      </c>
      <c r="T501" s="12">
        <f>(((J501/60)/60)/24)+DATE(1970,1,1)+(-8/24)</f>
        <v>40043.562129629623</v>
      </c>
      <c r="U501" s="8">
        <f t="shared" si="7"/>
        <v>54.978842592594447</v>
      </c>
    </row>
    <row r="502" spans="1:21" ht="11.75" customHeight="1" x14ac:dyDescent="0.4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E502/D502*100%</f>
        <v>3.307692307692308E-2</v>
      </c>
      <c r="P502" s="9" t="str">
        <f>IFERROR(ROUND(E502/L502,0),0)&amp;" "&amp;H502</f>
        <v>54 USD</v>
      </c>
      <c r="Q502" t="s">
        <v>8310</v>
      </c>
      <c r="R502" t="s">
        <v>8316</v>
      </c>
      <c r="S502" s="12">
        <f>(((I502/60)/60)/24)+DATE(1970,1,1)+(-8/24)</f>
        <v>40306.594444444439</v>
      </c>
      <c r="T502" s="12">
        <f>(((J502/60)/60)/24)+DATE(1970,1,1)+(-8/24)</f>
        <v>40247.552673611113</v>
      </c>
      <c r="U502" s="8">
        <f t="shared" si="7"/>
        <v>59.041770833326154</v>
      </c>
    </row>
    <row r="503" spans="1:21" ht="11.75" customHeight="1" x14ac:dyDescent="0.4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E503/D503*100%</f>
        <v>0</v>
      </c>
      <c r="P503" s="9" t="str">
        <f>IFERROR(ROUND(E503/L503,0),0)&amp;" "&amp;H503</f>
        <v>0 USD</v>
      </c>
      <c r="Q503" t="s">
        <v>8310</v>
      </c>
      <c r="R503" t="s">
        <v>8316</v>
      </c>
      <c r="S503" s="12">
        <f>(((I503/60)/60)/24)+DATE(1970,1,1)+(-8/24)</f>
        <v>40732.901053240741</v>
      </c>
      <c r="T503" s="12">
        <f>(((J503/60)/60)/24)+DATE(1970,1,1)+(-8/24)</f>
        <v>40702.901053240741</v>
      </c>
      <c r="U503" s="8">
        <f t="shared" si="7"/>
        <v>30</v>
      </c>
    </row>
    <row r="504" spans="1:21" ht="11.75" customHeight="1" x14ac:dyDescent="0.4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E504/D504*100%</f>
        <v>1.15E-2</v>
      </c>
      <c r="P504" s="9" t="str">
        <f>IFERROR(ROUND(E504/L504,0),0)&amp;" "&amp;H504</f>
        <v>58 USD</v>
      </c>
      <c r="Q504" t="s">
        <v>8310</v>
      </c>
      <c r="R504" t="s">
        <v>8316</v>
      </c>
      <c r="S504" s="12">
        <f>(((I504/60)/60)/24)+DATE(1970,1,1)+(-8/24)</f>
        <v>40986.178530092591</v>
      </c>
      <c r="T504" s="12">
        <f>(((J504/60)/60)/24)+DATE(1970,1,1)+(-8/24)</f>
        <v>40956.220196759255</v>
      </c>
      <c r="U504" s="8">
        <f t="shared" si="7"/>
        <v>29.958333333335759</v>
      </c>
    </row>
    <row r="505" spans="1:21" ht="11.75" customHeight="1" x14ac:dyDescent="0.4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E505/D505*100%</f>
        <v>1.7538461538461537E-2</v>
      </c>
      <c r="P505" s="9" t="str">
        <f>IFERROR(ROUND(E505/L505,0),0)&amp;" "&amp;H505</f>
        <v>13 GBP</v>
      </c>
      <c r="Q505" t="s">
        <v>8310</v>
      </c>
      <c r="R505" t="s">
        <v>8316</v>
      </c>
      <c r="S505" s="12">
        <f>(((I505/60)/60)/24)+DATE(1970,1,1)+(-8/24)</f>
        <v>42021.193321759252</v>
      </c>
      <c r="T505" s="12">
        <f>(((J505/60)/60)/24)+DATE(1970,1,1)+(-8/24)</f>
        <v>41991.193321759252</v>
      </c>
      <c r="U505" s="8">
        <f t="shared" si="7"/>
        <v>30</v>
      </c>
    </row>
    <row r="506" spans="1:21" ht="11.75" customHeight="1" x14ac:dyDescent="0.4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E506/D506*100%</f>
        <v>1.3673469387755101E-2</v>
      </c>
      <c r="P506" s="9" t="str">
        <f>IFERROR(ROUND(E506/L506,0),0)&amp;" "&amp;H506</f>
        <v>67 USD</v>
      </c>
      <c r="Q506" t="s">
        <v>8310</v>
      </c>
      <c r="R506" t="s">
        <v>8316</v>
      </c>
      <c r="S506" s="12">
        <f>(((I506/60)/60)/24)+DATE(1970,1,1)+(-8/24)</f>
        <v>41009.60864583333</v>
      </c>
      <c r="T506" s="12">
        <f>(((J506/60)/60)/24)+DATE(1970,1,1)+(-8/24)</f>
        <v>40949.650312499994</v>
      </c>
      <c r="U506" s="8">
        <f t="shared" si="7"/>
        <v>59.958333333335759</v>
      </c>
    </row>
    <row r="507" spans="1:21" ht="11.75" customHeight="1" x14ac:dyDescent="0.4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E507/D507*100%</f>
        <v>4.3333333333333331E-3</v>
      </c>
      <c r="P507" s="9" t="str">
        <f>IFERROR(ROUND(E507/L507,0),0)&amp;" "&amp;H507</f>
        <v>4 USD</v>
      </c>
      <c r="Q507" t="s">
        <v>8310</v>
      </c>
      <c r="R507" t="s">
        <v>8316</v>
      </c>
      <c r="S507" s="12">
        <f>(((I507/60)/60)/24)+DATE(1970,1,1)+(-8/24)</f>
        <v>42362.764884259253</v>
      </c>
      <c r="T507" s="12">
        <f>(((J507/60)/60)/24)+DATE(1970,1,1)+(-8/24)</f>
        <v>42317.764884259253</v>
      </c>
      <c r="U507" s="8">
        <f t="shared" si="7"/>
        <v>45</v>
      </c>
    </row>
    <row r="508" spans="1:21" ht="11.75" customHeight="1" x14ac:dyDescent="0.4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E508/D508*100%</f>
        <v>1.25E-3</v>
      </c>
      <c r="P508" s="9" t="str">
        <f>IFERROR(ROUND(E508/L508,0),0)&amp;" "&amp;H508</f>
        <v>250 USD</v>
      </c>
      <c r="Q508" t="s">
        <v>8310</v>
      </c>
      <c r="R508" t="s">
        <v>8316</v>
      </c>
      <c r="S508" s="12">
        <f>(((I508/60)/60)/24)+DATE(1970,1,1)+(-8/24)</f>
        <v>41496.218981481477</v>
      </c>
      <c r="T508" s="12">
        <f>(((J508/60)/60)/24)+DATE(1970,1,1)+(-8/24)</f>
        <v>41466.218981481477</v>
      </c>
      <c r="U508" s="8">
        <f t="shared" si="7"/>
        <v>30</v>
      </c>
    </row>
    <row r="509" spans="1:21" ht="11.75" customHeight="1" x14ac:dyDescent="0.4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E509/D509*100%</f>
        <v>3.2000000000000001E-2</v>
      </c>
      <c r="P509" s="9" t="str">
        <f>IFERROR(ROUND(E509/L509,0),0)&amp;" "&amp;H509</f>
        <v>64 USD</v>
      </c>
      <c r="Q509" t="s">
        <v>8310</v>
      </c>
      <c r="R509" t="s">
        <v>8316</v>
      </c>
      <c r="S509" s="12">
        <f>(((I509/60)/60)/24)+DATE(1970,1,1)+(-8/24)</f>
        <v>41201.625659722216</v>
      </c>
      <c r="T509" s="12">
        <f>(((J509/60)/60)/24)+DATE(1970,1,1)+(-8/24)</f>
        <v>41156.625659722216</v>
      </c>
      <c r="U509" s="8">
        <f t="shared" si="7"/>
        <v>45</v>
      </c>
    </row>
    <row r="510" spans="1:21" ht="11.75" customHeight="1" x14ac:dyDescent="0.4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E510/D510*100%</f>
        <v>8.0000000000000002E-3</v>
      </c>
      <c r="P510" s="9" t="str">
        <f>IFERROR(ROUND(E510/L510,0),0)&amp;" "&amp;H510</f>
        <v>133 USD</v>
      </c>
      <c r="Q510" t="s">
        <v>8310</v>
      </c>
      <c r="R510" t="s">
        <v>8316</v>
      </c>
      <c r="S510" s="12">
        <f>(((I510/60)/60)/24)+DATE(1970,1,1)+(-8/24)</f>
        <v>41054.259722222218</v>
      </c>
      <c r="T510" s="12">
        <f>(((J510/60)/60)/24)+DATE(1970,1,1)+(-8/24)</f>
        <v>40994.690983796296</v>
      </c>
      <c r="U510" s="8">
        <f t="shared" si="7"/>
        <v>59.568738425921765</v>
      </c>
    </row>
    <row r="511" spans="1:21" ht="11.75" customHeight="1" x14ac:dyDescent="0.4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E511/D511*100%</f>
        <v>2E-3</v>
      </c>
      <c r="P511" s="9" t="str">
        <f>IFERROR(ROUND(E511/L511,0),0)&amp;" "&amp;H511</f>
        <v>10 GBP</v>
      </c>
      <c r="Q511" t="s">
        <v>8310</v>
      </c>
      <c r="R511" t="s">
        <v>8316</v>
      </c>
      <c r="S511" s="12">
        <f>(((I511/60)/60)/24)+DATE(1970,1,1)+(-8/24)</f>
        <v>42183.298263888886</v>
      </c>
      <c r="T511" s="12">
        <f>(((J511/60)/60)/24)+DATE(1970,1,1)+(-8/24)</f>
        <v>42153.298263888886</v>
      </c>
      <c r="U511" s="8">
        <f t="shared" si="7"/>
        <v>30</v>
      </c>
    </row>
    <row r="512" spans="1:21" ht="11.75" customHeight="1" x14ac:dyDescent="0.4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E512/D512*100%</f>
        <v>0</v>
      </c>
      <c r="P512" s="9" t="str">
        <f>IFERROR(ROUND(E512/L512,0),0)&amp;" "&amp;H512</f>
        <v>0 USD</v>
      </c>
      <c r="Q512" t="s">
        <v>8310</v>
      </c>
      <c r="R512" t="s">
        <v>8316</v>
      </c>
      <c r="S512" s="12">
        <f>(((I512/60)/60)/24)+DATE(1970,1,1)+(-8/24)</f>
        <v>42429.843043981477</v>
      </c>
      <c r="T512" s="12">
        <f>(((J512/60)/60)/24)+DATE(1970,1,1)+(-8/24)</f>
        <v>42399.843043981477</v>
      </c>
      <c r="U512" s="8">
        <f t="shared" si="7"/>
        <v>30</v>
      </c>
    </row>
    <row r="513" spans="1:21" ht="11.75" customHeight="1" x14ac:dyDescent="0.4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E513/D513*100%</f>
        <v>0.03</v>
      </c>
      <c r="P513" s="9" t="str">
        <f>IFERROR(ROUND(E513/L513,0),0)&amp;" "&amp;H513</f>
        <v>30 USD</v>
      </c>
      <c r="Q513" t="s">
        <v>8310</v>
      </c>
      <c r="R513" t="s">
        <v>8316</v>
      </c>
      <c r="S513" s="12">
        <f>(((I513/60)/60)/24)+DATE(1970,1,1)+(-8/24)</f>
        <v>41369.928032407406</v>
      </c>
      <c r="T513" s="12">
        <f>(((J513/60)/60)/24)+DATE(1970,1,1)+(-8/24)</f>
        <v>41339.96969907407</v>
      </c>
      <c r="U513" s="8">
        <f t="shared" si="7"/>
        <v>29.958333333335759</v>
      </c>
    </row>
    <row r="514" spans="1:21" ht="11.75" customHeight="1" x14ac:dyDescent="0.4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E514/D514*100%</f>
        <v>1.3749999999999999E-3</v>
      </c>
      <c r="P514" s="9" t="str">
        <f>IFERROR(ROUND(E514/L514,0),0)&amp;" "&amp;H514</f>
        <v>6 USD</v>
      </c>
      <c r="Q514" t="s">
        <v>8310</v>
      </c>
      <c r="R514" t="s">
        <v>8316</v>
      </c>
      <c r="S514" s="12">
        <f>(((I514/60)/60)/24)+DATE(1970,1,1)+(-8/24)</f>
        <v>42694.450543981475</v>
      </c>
      <c r="T514" s="12">
        <f>(((J514/60)/60)/24)+DATE(1970,1,1)+(-8/24)</f>
        <v>42649.408877314818</v>
      </c>
      <c r="U514" s="8">
        <f t="shared" si="7"/>
        <v>45.041666666656965</v>
      </c>
    </row>
    <row r="515" spans="1:21" ht="11.75" customHeight="1" x14ac:dyDescent="0.4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E515/D515*100%</f>
        <v>0.13924</v>
      </c>
      <c r="P515" s="9" t="str">
        <f>IFERROR(ROUND(E515/L515,0),0)&amp;" "&amp;H515</f>
        <v>102 USD</v>
      </c>
      <c r="Q515" t="s">
        <v>8310</v>
      </c>
      <c r="R515" t="s">
        <v>8316</v>
      </c>
      <c r="S515" s="12">
        <f>(((I515/60)/60)/24)+DATE(1970,1,1)+(-8/24)</f>
        <v>42596.958333333336</v>
      </c>
      <c r="T515" s="12">
        <f>(((J515/60)/60)/24)+DATE(1970,1,1)+(-8/24)</f>
        <v>42552.320659722223</v>
      </c>
      <c r="U515" s="8">
        <f t="shared" ref="U515:U578" si="8">S515-T515</f>
        <v>44.637673611112405</v>
      </c>
    </row>
    <row r="516" spans="1:21" ht="11.75" customHeight="1" x14ac:dyDescent="0.4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E516/D516*100%</f>
        <v>3.3333333333333333E-2</v>
      </c>
      <c r="P516" s="9" t="str">
        <f>IFERROR(ROUND(E516/L516,0),0)&amp;" "&amp;H516</f>
        <v>17 CAD</v>
      </c>
      <c r="Q516" t="s">
        <v>8310</v>
      </c>
      <c r="R516" t="s">
        <v>8316</v>
      </c>
      <c r="S516" s="12">
        <f>(((I516/60)/60)/24)+DATE(1970,1,1)+(-8/24)</f>
        <v>41860.280636574069</v>
      </c>
      <c r="T516" s="12">
        <f>(((J516/60)/60)/24)+DATE(1970,1,1)+(-8/24)</f>
        <v>41830.280636574069</v>
      </c>
      <c r="U516" s="8">
        <f t="shared" si="8"/>
        <v>30</v>
      </c>
    </row>
    <row r="517" spans="1:21" ht="11.75" customHeight="1" x14ac:dyDescent="0.4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E517/D517*100%</f>
        <v>0.25413402061855672</v>
      </c>
      <c r="P517" s="9" t="str">
        <f>IFERROR(ROUND(E517/L517,0),0)&amp;" "&amp;H517</f>
        <v>725 USD</v>
      </c>
      <c r="Q517" t="s">
        <v>8310</v>
      </c>
      <c r="R517" t="s">
        <v>8316</v>
      </c>
      <c r="S517" s="12">
        <f>(((I517/60)/60)/24)+DATE(1970,1,1)+(-8/24)</f>
        <v>42367.157418981478</v>
      </c>
      <c r="T517" s="12">
        <f>(((J517/60)/60)/24)+DATE(1970,1,1)+(-8/24)</f>
        <v>42327.157418981478</v>
      </c>
      <c r="U517" s="8">
        <f t="shared" si="8"/>
        <v>40</v>
      </c>
    </row>
    <row r="518" spans="1:21" ht="11.75" customHeight="1" x14ac:dyDescent="0.4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E518/D518*100%</f>
        <v>0</v>
      </c>
      <c r="P518" s="9" t="str">
        <f>IFERROR(ROUND(E518/L518,0),0)&amp;" "&amp;H518</f>
        <v>0 GBP</v>
      </c>
      <c r="Q518" t="s">
        <v>8310</v>
      </c>
      <c r="R518" t="s">
        <v>8316</v>
      </c>
      <c r="S518" s="12">
        <f>(((I518/60)/60)/24)+DATE(1970,1,1)+(-8/24)</f>
        <v>42151.445370370369</v>
      </c>
      <c r="T518" s="12">
        <f>(((J518/60)/60)/24)+DATE(1970,1,1)+(-8/24)</f>
        <v>42091.445370370369</v>
      </c>
      <c r="U518" s="8">
        <f t="shared" si="8"/>
        <v>60</v>
      </c>
    </row>
    <row r="519" spans="1:21" ht="11.75" customHeight="1" x14ac:dyDescent="0.4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E519/D519*100%</f>
        <v>1.3666666666666667E-2</v>
      </c>
      <c r="P519" s="9" t="str">
        <f>IFERROR(ROUND(E519/L519,0),0)&amp;" "&amp;H519</f>
        <v>68 USD</v>
      </c>
      <c r="Q519" t="s">
        <v>8310</v>
      </c>
      <c r="R519" t="s">
        <v>8316</v>
      </c>
      <c r="S519" s="12">
        <f>(((I519/60)/60)/24)+DATE(1970,1,1)+(-8/24)</f>
        <v>42768.281956018516</v>
      </c>
      <c r="T519" s="12">
        <f>(((J519/60)/60)/24)+DATE(1970,1,1)+(-8/24)</f>
        <v>42738.281956018516</v>
      </c>
      <c r="U519" s="8">
        <f t="shared" si="8"/>
        <v>30</v>
      </c>
    </row>
    <row r="520" spans="1:21" ht="11.75" customHeight="1" x14ac:dyDescent="0.4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E520/D520*100%</f>
        <v>0</v>
      </c>
      <c r="P520" s="9" t="str">
        <f>IFERROR(ROUND(E520/L520,0),0)&amp;" "&amp;H520</f>
        <v>0 USD</v>
      </c>
      <c r="Q520" t="s">
        <v>8310</v>
      </c>
      <c r="R520" t="s">
        <v>8316</v>
      </c>
      <c r="S520" s="12">
        <f>(((I520/60)/60)/24)+DATE(1970,1,1)+(-8/24)</f>
        <v>42253.281944444439</v>
      </c>
      <c r="T520" s="12">
        <f>(((J520/60)/60)/24)+DATE(1970,1,1)+(-8/24)</f>
        <v>42223.282685185179</v>
      </c>
      <c r="U520" s="8">
        <f t="shared" si="8"/>
        <v>29.999259259260725</v>
      </c>
    </row>
    <row r="521" spans="1:21" ht="11.75" customHeight="1" x14ac:dyDescent="0.4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E521/D521*100%</f>
        <v>0.22881426547787684</v>
      </c>
      <c r="P521" s="9" t="str">
        <f>IFERROR(ROUND(E521/L521,0),0)&amp;" "&amp;H521</f>
        <v>39 USD</v>
      </c>
      <c r="Q521" t="s">
        <v>8310</v>
      </c>
      <c r="R521" t="s">
        <v>8316</v>
      </c>
      <c r="S521" s="12">
        <f>(((I521/60)/60)/24)+DATE(1970,1,1)+(-8/24)</f>
        <v>41248.058113425926</v>
      </c>
      <c r="T521" s="12">
        <f>(((J521/60)/60)/24)+DATE(1970,1,1)+(-8/24)</f>
        <v>41218.058113425926</v>
      </c>
      <c r="U521" s="8">
        <f t="shared" si="8"/>
        <v>30</v>
      </c>
    </row>
    <row r="522" spans="1:21" ht="11.75" customHeight="1" x14ac:dyDescent="0.4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E522/D522*100%</f>
        <v>1.0209999999999999</v>
      </c>
      <c r="P522" s="9" t="str">
        <f>IFERROR(ROUND(E522/L522,0),0)&amp;" "&amp;H522</f>
        <v>150 GBP</v>
      </c>
      <c r="Q522" t="s">
        <v>8317</v>
      </c>
      <c r="R522" t="s">
        <v>8318</v>
      </c>
      <c r="S522" s="12">
        <f>(((I522/60)/60)/24)+DATE(1970,1,1)+(-8/24)</f>
        <v>42348.368761574071</v>
      </c>
      <c r="T522" s="12">
        <f>(((J522/60)/60)/24)+DATE(1970,1,1)+(-8/24)</f>
        <v>42318.368761574071</v>
      </c>
      <c r="U522" s="8">
        <f t="shared" si="8"/>
        <v>30</v>
      </c>
    </row>
    <row r="523" spans="1:21" ht="11.75" customHeight="1" x14ac:dyDescent="0.4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E523/D523*100%</f>
        <v>1.0464</v>
      </c>
      <c r="P523" s="9" t="str">
        <f>IFERROR(ROUND(E523/L523,0),0)&amp;" "&amp;H523</f>
        <v>93 USD</v>
      </c>
      <c r="Q523" t="s">
        <v>8317</v>
      </c>
      <c r="R523" t="s">
        <v>8318</v>
      </c>
      <c r="S523" s="12">
        <f>(((I523/60)/60)/24)+DATE(1970,1,1)+(-8/24)</f>
        <v>42674.874305555553</v>
      </c>
      <c r="T523" s="12">
        <f>(((J523/60)/60)/24)+DATE(1970,1,1)+(-8/24)</f>
        <v>42645.759479166663</v>
      </c>
      <c r="U523" s="8">
        <f t="shared" si="8"/>
        <v>29.114826388889924</v>
      </c>
    </row>
    <row r="524" spans="1:21" ht="11.75" customHeight="1" x14ac:dyDescent="0.4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E524/D524*100%</f>
        <v>1.1466666666666667</v>
      </c>
      <c r="P524" s="9" t="str">
        <f>IFERROR(ROUND(E524/L524,0),0)&amp;" "&amp;H524</f>
        <v>111 USD</v>
      </c>
      <c r="Q524" t="s">
        <v>8317</v>
      </c>
      <c r="R524" t="s">
        <v>8318</v>
      </c>
      <c r="S524" s="12">
        <f>(((I524/60)/60)/24)+DATE(1970,1,1)+(-8/24)</f>
        <v>42449.665798611109</v>
      </c>
      <c r="T524" s="12">
        <f>(((J524/60)/60)/24)+DATE(1970,1,1)+(-8/24)</f>
        <v>42429.707465277774</v>
      </c>
      <c r="U524" s="8">
        <f t="shared" si="8"/>
        <v>19.958333333335759</v>
      </c>
    </row>
    <row r="525" spans="1:21" ht="11.75" customHeight="1" x14ac:dyDescent="0.4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E525/D525*100%</f>
        <v>1.206</v>
      </c>
      <c r="P525" s="9" t="str">
        <f>IFERROR(ROUND(E525/L525,0),0)&amp;" "&amp;H525</f>
        <v>72 USD</v>
      </c>
      <c r="Q525" t="s">
        <v>8317</v>
      </c>
      <c r="R525" t="s">
        <v>8318</v>
      </c>
      <c r="S525" s="12">
        <f>(((I525/60)/60)/24)+DATE(1970,1,1)+(-8/24)</f>
        <v>42267.799490740734</v>
      </c>
      <c r="T525" s="12">
        <f>(((J525/60)/60)/24)+DATE(1970,1,1)+(-8/24)</f>
        <v>42237.799490740734</v>
      </c>
      <c r="U525" s="8">
        <f t="shared" si="8"/>
        <v>30</v>
      </c>
    </row>
    <row r="526" spans="1:21" ht="11.75" customHeight="1" x14ac:dyDescent="0.4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E526/D526*100%</f>
        <v>1.0867285714285715</v>
      </c>
      <c r="P526" s="9" t="str">
        <f>IFERROR(ROUND(E526/L526,0),0)&amp;" "&amp;H526</f>
        <v>29 GBP</v>
      </c>
      <c r="Q526" t="s">
        <v>8317</v>
      </c>
      <c r="R526" t="s">
        <v>8318</v>
      </c>
      <c r="S526" s="12">
        <f>(((I526/60)/60)/24)+DATE(1970,1,1)+(-8/24)</f>
        <v>42522.383900462963</v>
      </c>
      <c r="T526" s="12">
        <f>(((J526/60)/60)/24)+DATE(1970,1,1)+(-8/24)</f>
        <v>42492.383900462963</v>
      </c>
      <c r="U526" s="8">
        <f t="shared" si="8"/>
        <v>30</v>
      </c>
    </row>
    <row r="527" spans="1:21" ht="11.75" customHeight="1" x14ac:dyDescent="0.4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E527/D527*100%</f>
        <v>1</v>
      </c>
      <c r="P527" s="9" t="str">
        <f>IFERROR(ROUND(E527/L527,0),0)&amp;" "&amp;H527</f>
        <v>1000 USD</v>
      </c>
      <c r="Q527" t="s">
        <v>8317</v>
      </c>
      <c r="R527" t="s">
        <v>8318</v>
      </c>
      <c r="S527" s="12">
        <f>(((I527/60)/60)/24)+DATE(1970,1,1)+(-8/24)</f>
        <v>41895.067604166667</v>
      </c>
      <c r="T527" s="12">
        <f>(((J527/60)/60)/24)+DATE(1970,1,1)+(-8/24)</f>
        <v>41850.067604166667</v>
      </c>
      <c r="U527" s="8">
        <f t="shared" si="8"/>
        <v>45</v>
      </c>
    </row>
    <row r="528" spans="1:21" ht="11.75" customHeight="1" x14ac:dyDescent="0.4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E528/D528*100%</f>
        <v>1.1399999999999999</v>
      </c>
      <c r="P528" s="9" t="str">
        <f>IFERROR(ROUND(E528/L528,0),0)&amp;" "&amp;H528</f>
        <v>74 GBP</v>
      </c>
      <c r="Q528" t="s">
        <v>8317</v>
      </c>
      <c r="R528" t="s">
        <v>8318</v>
      </c>
      <c r="S528" s="12">
        <f>(((I528/60)/60)/24)+DATE(1970,1,1)+(-8/24)</f>
        <v>42223.374999999993</v>
      </c>
      <c r="T528" s="12">
        <f>(((J528/60)/60)/24)+DATE(1970,1,1)+(-8/24)</f>
        <v>42192.258611111109</v>
      </c>
      <c r="U528" s="8">
        <f t="shared" si="8"/>
        <v>31.116388888884103</v>
      </c>
    </row>
    <row r="529" spans="1:21" ht="11.75" customHeight="1" x14ac:dyDescent="0.4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E529/D529*100%</f>
        <v>1.0085</v>
      </c>
      <c r="P529" s="9" t="str">
        <f>IFERROR(ROUND(E529/L529,0),0)&amp;" "&amp;H529</f>
        <v>64 USD</v>
      </c>
      <c r="Q529" t="s">
        <v>8317</v>
      </c>
      <c r="R529" t="s">
        <v>8318</v>
      </c>
      <c r="S529" s="12">
        <f>(((I529/60)/60)/24)+DATE(1970,1,1)+(-8/24)</f>
        <v>42783.336805555555</v>
      </c>
      <c r="T529" s="12">
        <f>(((J529/60)/60)/24)+DATE(1970,1,1)+(-8/24)</f>
        <v>42752.872291666667</v>
      </c>
      <c r="U529" s="8">
        <f t="shared" si="8"/>
        <v>30.464513888888177</v>
      </c>
    </row>
    <row r="530" spans="1:21" ht="11.75" customHeight="1" x14ac:dyDescent="0.4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E530/D530*100%</f>
        <v>1.1565217391304348</v>
      </c>
      <c r="P530" s="9" t="str">
        <f>IFERROR(ROUND(E530/L530,0),0)&amp;" "&amp;H530</f>
        <v>44 USD</v>
      </c>
      <c r="Q530" t="s">
        <v>8317</v>
      </c>
      <c r="R530" t="s">
        <v>8318</v>
      </c>
      <c r="S530" s="12">
        <f>(((I530/60)/60)/24)+DATE(1970,1,1)+(-8/24)</f>
        <v>42176.555555555555</v>
      </c>
      <c r="T530" s="12">
        <f>(((J530/60)/60)/24)+DATE(1970,1,1)+(-8/24)</f>
        <v>42155.58688657407</v>
      </c>
      <c r="U530" s="8">
        <f t="shared" si="8"/>
        <v>20.96866898148437</v>
      </c>
    </row>
    <row r="531" spans="1:21" ht="11.75" customHeight="1" x14ac:dyDescent="0.4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E531/D531*100%</f>
        <v>1.3041666666666667</v>
      </c>
      <c r="P531" s="9" t="str">
        <f>IFERROR(ROUND(E531/L531,0),0)&amp;" "&amp;H531</f>
        <v>87 CAD</v>
      </c>
      <c r="Q531" t="s">
        <v>8317</v>
      </c>
      <c r="R531" t="s">
        <v>8318</v>
      </c>
      <c r="S531" s="12">
        <f>(((I531/60)/60)/24)+DATE(1970,1,1)+(-8/24)</f>
        <v>42745.874999999993</v>
      </c>
      <c r="T531" s="12">
        <f>(((J531/60)/60)/24)+DATE(1970,1,1)+(-8/24)</f>
        <v>42724.697847222218</v>
      </c>
      <c r="U531" s="8">
        <f t="shared" si="8"/>
        <v>21.177152777774609</v>
      </c>
    </row>
    <row r="532" spans="1:21" ht="11.75" customHeight="1" x14ac:dyDescent="0.4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E532/D532*100%</f>
        <v>1.0778267254038179</v>
      </c>
      <c r="P532" s="9" t="str">
        <f>IFERROR(ROUND(E532/L532,0),0)&amp;" "&amp;H532</f>
        <v>127 USD</v>
      </c>
      <c r="Q532" t="s">
        <v>8317</v>
      </c>
      <c r="R532" t="s">
        <v>8318</v>
      </c>
      <c r="S532" s="12">
        <f>(((I532/60)/60)/24)+DATE(1970,1,1)+(-8/24)</f>
        <v>42178.749999999993</v>
      </c>
      <c r="T532" s="12">
        <f>(((J532/60)/60)/24)+DATE(1970,1,1)+(-8/24)</f>
        <v>42157.257731481477</v>
      </c>
      <c r="U532" s="8">
        <f t="shared" si="8"/>
        <v>21.49226851851563</v>
      </c>
    </row>
    <row r="533" spans="1:21" ht="11.75" customHeight="1" x14ac:dyDescent="0.4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E533/D533*100%</f>
        <v>1</v>
      </c>
      <c r="P533" s="9" t="str">
        <f>IFERROR(ROUND(E533/L533,0),0)&amp;" "&amp;H533</f>
        <v>129 USD</v>
      </c>
      <c r="Q533" t="s">
        <v>8317</v>
      </c>
      <c r="R533" t="s">
        <v>8318</v>
      </c>
      <c r="S533" s="12">
        <f>(((I533/60)/60)/24)+DATE(1970,1,1)+(-8/24)</f>
        <v>42720.957638888889</v>
      </c>
      <c r="T533" s="12">
        <f>(((J533/60)/60)/24)+DATE(1970,1,1)+(-8/24)</f>
        <v>42675.731817129628</v>
      </c>
      <c r="U533" s="8">
        <f t="shared" si="8"/>
        <v>45.225821759260725</v>
      </c>
    </row>
    <row r="534" spans="1:21" ht="11.75" customHeight="1" x14ac:dyDescent="0.4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E534/D534*100%</f>
        <v>1.2324999999999999</v>
      </c>
      <c r="P534" s="9" t="str">
        <f>IFERROR(ROUND(E534/L534,0),0)&amp;" "&amp;H534</f>
        <v>71 USD</v>
      </c>
      <c r="Q534" t="s">
        <v>8317</v>
      </c>
      <c r="R534" t="s">
        <v>8318</v>
      </c>
      <c r="S534" s="12">
        <f>(((I534/60)/60)/24)+DATE(1970,1,1)+(-8/24)</f>
        <v>42502.673703703702</v>
      </c>
      <c r="T534" s="12">
        <f>(((J534/60)/60)/24)+DATE(1970,1,1)+(-8/24)</f>
        <v>42472.673703703702</v>
      </c>
      <c r="U534" s="8">
        <f t="shared" si="8"/>
        <v>30</v>
      </c>
    </row>
    <row r="535" spans="1:21" ht="11.75" customHeight="1" x14ac:dyDescent="0.4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E535/D535*100%</f>
        <v>1.002</v>
      </c>
      <c r="P535" s="9" t="str">
        <f>IFERROR(ROUND(E535/L535,0),0)&amp;" "&amp;H535</f>
        <v>118 GBP</v>
      </c>
      <c r="Q535" t="s">
        <v>8317</v>
      </c>
      <c r="R535" t="s">
        <v>8318</v>
      </c>
      <c r="S535" s="12">
        <f>(((I535/60)/60)/24)+DATE(1970,1,1)+(-8/24)</f>
        <v>42506.101446759254</v>
      </c>
      <c r="T535" s="12">
        <f>(((J535/60)/60)/24)+DATE(1970,1,1)+(-8/24)</f>
        <v>42482.101446759254</v>
      </c>
      <c r="U535" s="8">
        <f t="shared" si="8"/>
        <v>24</v>
      </c>
    </row>
    <row r="536" spans="1:21" ht="11.75" customHeight="1" x14ac:dyDescent="0.4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E536/D536*100%</f>
        <v>1.0466666666666666</v>
      </c>
      <c r="P536" s="9" t="str">
        <f>IFERROR(ROUND(E536/L536,0),0)&amp;" "&amp;H536</f>
        <v>327 NOK</v>
      </c>
      <c r="Q536" t="s">
        <v>8317</v>
      </c>
      <c r="R536" t="s">
        <v>8318</v>
      </c>
      <c r="S536" s="12">
        <f>(((I536/60)/60)/24)+DATE(1970,1,1)+(-8/24)</f>
        <v>42309.624999999993</v>
      </c>
      <c r="T536" s="12">
        <f>(((J536/60)/60)/24)+DATE(1970,1,1)+(-8/24)</f>
        <v>42270.477662037032</v>
      </c>
      <c r="U536" s="8">
        <f t="shared" si="8"/>
        <v>39.147337962960592</v>
      </c>
    </row>
    <row r="537" spans="1:21" ht="11.75" customHeight="1" x14ac:dyDescent="0.4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E537/D537*100%</f>
        <v>1.0249999999999999</v>
      </c>
      <c r="P537" s="9" t="str">
        <f>IFERROR(ROUND(E537/L537,0),0)&amp;" "&amp;H537</f>
        <v>35 GBP</v>
      </c>
      <c r="Q537" t="s">
        <v>8317</v>
      </c>
      <c r="R537" t="s">
        <v>8318</v>
      </c>
      <c r="S537" s="12">
        <f>(((I537/60)/60)/24)+DATE(1970,1,1)+(-8/24)</f>
        <v>42741.211863425917</v>
      </c>
      <c r="T537" s="12">
        <f>(((J537/60)/60)/24)+DATE(1970,1,1)+(-8/24)</f>
        <v>42711.211863425917</v>
      </c>
      <c r="U537" s="8">
        <f t="shared" si="8"/>
        <v>30</v>
      </c>
    </row>
    <row r="538" spans="1:21" ht="11.75" customHeight="1" x14ac:dyDescent="0.4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E538/D538*100%</f>
        <v>1.1825757575757576</v>
      </c>
      <c r="P538" s="9" t="str">
        <f>IFERROR(ROUND(E538/L538,0),0)&amp;" "&amp;H538</f>
        <v>100 GBP</v>
      </c>
      <c r="Q538" t="s">
        <v>8317</v>
      </c>
      <c r="R538" t="s">
        <v>8318</v>
      </c>
      <c r="S538" s="12">
        <f>(((I538/60)/60)/24)+DATE(1970,1,1)+(-8/24)</f>
        <v>42219.416666666664</v>
      </c>
      <c r="T538" s="12">
        <f>(((J538/60)/60)/24)+DATE(1970,1,1)+(-8/24)</f>
        <v>42179.011655092596</v>
      </c>
      <c r="U538" s="8">
        <f t="shared" si="8"/>
        <v>40.40501157406834</v>
      </c>
    </row>
    <row r="539" spans="1:21" ht="11.75" customHeight="1" x14ac:dyDescent="0.4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E539/D539*100%</f>
        <v>1.2050000000000001</v>
      </c>
      <c r="P539" s="9" t="str">
        <f>IFERROR(ROUND(E539/L539,0),0)&amp;" "&amp;H539</f>
        <v>41 USD</v>
      </c>
      <c r="Q539" t="s">
        <v>8317</v>
      </c>
      <c r="R539" t="s">
        <v>8318</v>
      </c>
      <c r="S539" s="12">
        <f>(((I539/60)/60)/24)+DATE(1970,1,1)+(-8/24)</f>
        <v>42312.476747685178</v>
      </c>
      <c r="T539" s="12">
        <f>(((J539/60)/60)/24)+DATE(1970,1,1)+(-8/24)</f>
        <v>42282.435081018521</v>
      </c>
      <c r="U539" s="8">
        <f t="shared" si="8"/>
        <v>30.041666666656965</v>
      </c>
    </row>
    <row r="540" spans="1:21" ht="11.75" customHeight="1" x14ac:dyDescent="0.4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E540/D540*100%</f>
        <v>3.0242</v>
      </c>
      <c r="P540" s="9" t="str">
        <f>IFERROR(ROUND(E540/L540,0),0)&amp;" "&amp;H540</f>
        <v>252 USD</v>
      </c>
      <c r="Q540" t="s">
        <v>8317</v>
      </c>
      <c r="R540" t="s">
        <v>8318</v>
      </c>
      <c r="S540" s="12">
        <f>(((I540/60)/60)/24)+DATE(1970,1,1)+(-8/24)</f>
        <v>42503.461377314808</v>
      </c>
      <c r="T540" s="12">
        <f>(((J540/60)/60)/24)+DATE(1970,1,1)+(-8/24)</f>
        <v>42473.461377314808</v>
      </c>
      <c r="U540" s="8">
        <f t="shared" si="8"/>
        <v>30</v>
      </c>
    </row>
    <row r="541" spans="1:21" ht="11.75" customHeight="1" x14ac:dyDescent="0.4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E541/D541*100%</f>
        <v>1.00644</v>
      </c>
      <c r="P541" s="9" t="str">
        <f>IFERROR(ROUND(E541/L541,0),0)&amp;" "&amp;H541</f>
        <v>25 GBP</v>
      </c>
      <c r="Q541" t="s">
        <v>8317</v>
      </c>
      <c r="R541" t="s">
        <v>8318</v>
      </c>
      <c r="S541" s="12">
        <f>(((I541/60)/60)/24)+DATE(1970,1,1)+(-8/24)</f>
        <v>42555.716516203705</v>
      </c>
      <c r="T541" s="12">
        <f>(((J541/60)/60)/24)+DATE(1970,1,1)+(-8/24)</f>
        <v>42534.716516203705</v>
      </c>
      <c r="U541" s="8">
        <f t="shared" si="8"/>
        <v>21</v>
      </c>
    </row>
    <row r="542" spans="1:21" ht="11.75" customHeight="1" x14ac:dyDescent="0.4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E542/D542*100%</f>
        <v>6.666666666666667E-5</v>
      </c>
      <c r="P542" s="9" t="str">
        <f>IFERROR(ROUND(E542/L542,0),0)&amp;" "&amp;H542</f>
        <v>1 USD</v>
      </c>
      <c r="Q542" t="s">
        <v>8319</v>
      </c>
      <c r="R542" t="s">
        <v>8320</v>
      </c>
      <c r="S542" s="12">
        <f>(((I542/60)/60)/24)+DATE(1970,1,1)+(-8/24)</f>
        <v>42039.483865740738</v>
      </c>
      <c r="T542" s="12">
        <f>(((J542/60)/60)/24)+DATE(1970,1,1)+(-8/24)</f>
        <v>42009.483865740738</v>
      </c>
      <c r="U542" s="8">
        <f t="shared" si="8"/>
        <v>30</v>
      </c>
    </row>
    <row r="543" spans="1:21" ht="11.75" customHeight="1" x14ac:dyDescent="0.4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E543/D543*100%</f>
        <v>5.5555555555555558E-3</v>
      </c>
      <c r="P543" s="9" t="str">
        <f>IFERROR(ROUND(E543/L543,0),0)&amp;" "&amp;H543</f>
        <v>25 USD</v>
      </c>
      <c r="Q543" t="s">
        <v>8319</v>
      </c>
      <c r="R543" t="s">
        <v>8320</v>
      </c>
      <c r="S543" s="12">
        <f>(((I543/60)/60)/24)+DATE(1970,1,1)+(-8/24)</f>
        <v>42305.713356481479</v>
      </c>
      <c r="T543" s="12">
        <f>(((J543/60)/60)/24)+DATE(1970,1,1)+(-8/24)</f>
        <v>42275.713356481479</v>
      </c>
      <c r="U543" s="8">
        <f t="shared" si="8"/>
        <v>30</v>
      </c>
    </row>
    <row r="544" spans="1:21" ht="11.75" customHeight="1" x14ac:dyDescent="0.4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E544/D544*100%</f>
        <v>3.9999999999999998E-6</v>
      </c>
      <c r="P544" s="9" t="str">
        <f>IFERROR(ROUND(E544/L544,0),0)&amp;" "&amp;H544</f>
        <v>1 USD</v>
      </c>
      <c r="Q544" t="s">
        <v>8319</v>
      </c>
      <c r="R544" t="s">
        <v>8320</v>
      </c>
      <c r="S544" s="12">
        <f>(((I544/60)/60)/24)+DATE(1970,1,1)+(-8/24)</f>
        <v>42493.362453703703</v>
      </c>
      <c r="T544" s="12">
        <f>(((J544/60)/60)/24)+DATE(1970,1,1)+(-8/24)</f>
        <v>42433.404120370367</v>
      </c>
      <c r="U544" s="8">
        <f t="shared" si="8"/>
        <v>59.958333333335759</v>
      </c>
    </row>
    <row r="545" spans="1:21" ht="11.75" customHeight="1" x14ac:dyDescent="0.4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E545/D545*100%</f>
        <v>3.1818181818181819E-3</v>
      </c>
      <c r="P545" s="9" t="str">
        <f>IFERROR(ROUND(E545/L545,0),0)&amp;" "&amp;H545</f>
        <v>35 AUD</v>
      </c>
      <c r="Q545" t="s">
        <v>8319</v>
      </c>
      <c r="R545" t="s">
        <v>8320</v>
      </c>
      <c r="S545" s="12">
        <f>(((I545/60)/60)/24)+DATE(1970,1,1)+(-8/24)</f>
        <v>41943.75881944444</v>
      </c>
      <c r="T545" s="12">
        <f>(((J545/60)/60)/24)+DATE(1970,1,1)+(-8/24)</f>
        <v>41913.75881944444</v>
      </c>
      <c r="U545" s="8">
        <f t="shared" si="8"/>
        <v>30</v>
      </c>
    </row>
    <row r="546" spans="1:21" ht="11.75" customHeight="1" x14ac:dyDescent="0.45">
      <c r="A546">
        <v>544</v>
      </c>
      <c r="B546" s="3" t="s">
        <v>545</v>
      </c>
      <c r="C546" s="3" t="s">
        <v>4654</v>
      </c>
      <c r="D546">
        <v>500</v>
      </c>
      <c r="E546">
        <v>6</v>
      </c>
      <c r="F546" t="s">
        <v>8221</v>
      </c>
      <c r="G546" t="s">
        <v>8224</v>
      </c>
      <c r="H546" t="s">
        <v>8246</v>
      </c>
      <c r="I546">
        <v>1467647160</v>
      </c>
      <c r="J546">
        <v>1465055160</v>
      </c>
      <c r="K546" t="b">
        <v>0</v>
      </c>
      <c r="L546">
        <v>2</v>
      </c>
      <c r="M546" t="b">
        <v>0</v>
      </c>
      <c r="N546" t="s">
        <v>8272</v>
      </c>
      <c r="O546" s="5">
        <f>E546/D546*100%</f>
        <v>1.2E-2</v>
      </c>
      <c r="P546" s="9" t="str">
        <f>IFERROR(ROUND(E546/L546,0),0)&amp;" "&amp;H546</f>
        <v>3 USD</v>
      </c>
      <c r="Q546" t="s">
        <v>8319</v>
      </c>
      <c r="R546" t="s">
        <v>8320</v>
      </c>
      <c r="S546" s="12">
        <f>(((I546/60)/60)/24)+DATE(1970,1,1)+(-8/24)</f>
        <v>42555.323611111111</v>
      </c>
      <c r="T546" s="12">
        <f>(((J546/60)/60)/24)+DATE(1970,1,1)+(-8/24)</f>
        <v>42525.323611111111</v>
      </c>
      <c r="U546" s="8">
        <f t="shared" si="8"/>
        <v>30</v>
      </c>
    </row>
    <row r="547" spans="1:21" ht="11.75" customHeight="1" x14ac:dyDescent="0.4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E547/D547*100%</f>
        <v>0.27383999999999997</v>
      </c>
      <c r="P547" s="9" t="str">
        <f>IFERROR(ROUND(E547/L547,0),0)&amp;" "&amp;H547</f>
        <v>403 EUR</v>
      </c>
      <c r="Q547" t="s">
        <v>8319</v>
      </c>
      <c r="R547" t="s">
        <v>8320</v>
      </c>
      <c r="S547" s="12">
        <f>(((I547/60)/60)/24)+DATE(1970,1,1)+(-8/24)</f>
        <v>42323.300798611112</v>
      </c>
      <c r="T547" s="12">
        <f>(((J547/60)/60)/24)+DATE(1970,1,1)+(-8/24)</f>
        <v>42283.25913194444</v>
      </c>
      <c r="U547" s="8">
        <f t="shared" si="8"/>
        <v>40.041666666671517</v>
      </c>
    </row>
    <row r="548" spans="1:21" ht="11.75" customHeight="1" x14ac:dyDescent="0.4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E548/D548*100%</f>
        <v>8.6666666666666663E-4</v>
      </c>
      <c r="P548" s="9" t="str">
        <f>IFERROR(ROUND(E548/L548,0),0)&amp;" "&amp;H548</f>
        <v>26 USD</v>
      </c>
      <c r="Q548" t="s">
        <v>8319</v>
      </c>
      <c r="R548" t="s">
        <v>8320</v>
      </c>
      <c r="S548" s="12">
        <f>(((I548/60)/60)/24)+DATE(1970,1,1)+(-8/24)</f>
        <v>42294.334664351853</v>
      </c>
      <c r="T548" s="12">
        <f>(((J548/60)/60)/24)+DATE(1970,1,1)+(-8/24)</f>
        <v>42249.334664351853</v>
      </c>
      <c r="U548" s="8">
        <f t="shared" si="8"/>
        <v>45</v>
      </c>
    </row>
    <row r="549" spans="1:21" ht="11.75" customHeight="1" x14ac:dyDescent="0.4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E549/D549*100%</f>
        <v>0</v>
      </c>
      <c r="P549" s="9" t="str">
        <f>IFERROR(ROUND(E549/L549,0),0)&amp;" "&amp;H549</f>
        <v>0 GBP</v>
      </c>
      <c r="Q549" t="s">
        <v>8319</v>
      </c>
      <c r="R549" t="s">
        <v>8320</v>
      </c>
      <c r="S549" s="12">
        <f>(((I549/60)/60)/24)+DATE(1970,1,1)+(-8/24)</f>
        <v>42410.363009259258</v>
      </c>
      <c r="T549" s="12">
        <f>(((J549/60)/60)/24)+DATE(1970,1,1)+(-8/24)</f>
        <v>42380.363009259258</v>
      </c>
      <c r="U549" s="8">
        <f t="shared" si="8"/>
        <v>30</v>
      </c>
    </row>
    <row r="550" spans="1:21" ht="11.75" customHeight="1" x14ac:dyDescent="0.4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E550/D550*100%</f>
        <v>8.9999999999999998E-4</v>
      </c>
      <c r="P550" s="9" t="str">
        <f>IFERROR(ROUND(E550/L550,0),0)&amp;" "&amp;H550</f>
        <v>9 GBP</v>
      </c>
      <c r="Q550" t="s">
        <v>8319</v>
      </c>
      <c r="R550" t="s">
        <v>8320</v>
      </c>
      <c r="S550" s="12">
        <f>(((I550/60)/60)/24)+DATE(1970,1,1)+(-8/24)</f>
        <v>42306.57</v>
      </c>
      <c r="T550" s="12">
        <f>(((J550/60)/60)/24)+DATE(1970,1,1)+(-8/24)</f>
        <v>42276.57</v>
      </c>
      <c r="U550" s="8">
        <f t="shared" si="8"/>
        <v>30</v>
      </c>
    </row>
    <row r="551" spans="1:21" ht="11.75" customHeight="1" x14ac:dyDescent="0.4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E551/D551*100%</f>
        <v>2.7199999999999998E-2</v>
      </c>
      <c r="P551" s="9" t="str">
        <f>IFERROR(ROUND(E551/L551,0),0)&amp;" "&amp;H551</f>
        <v>9 GBP</v>
      </c>
      <c r="Q551" t="s">
        <v>8319</v>
      </c>
      <c r="R551" t="s">
        <v>8320</v>
      </c>
      <c r="S551" s="12">
        <f>(((I551/60)/60)/24)+DATE(1970,1,1)+(-8/24)</f>
        <v>42193.303495370368</v>
      </c>
      <c r="T551" s="12">
        <f>(((J551/60)/60)/24)+DATE(1970,1,1)+(-8/24)</f>
        <v>42163.303495370368</v>
      </c>
      <c r="U551" s="8">
        <f t="shared" si="8"/>
        <v>30</v>
      </c>
    </row>
    <row r="552" spans="1:21" ht="11.75" customHeight="1" x14ac:dyDescent="0.4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E552/D552*100%</f>
        <v>7.0000000000000001E-3</v>
      </c>
      <c r="P552" s="9" t="str">
        <f>IFERROR(ROUND(E552/L552,0),0)&amp;" "&amp;H552</f>
        <v>9 CAD</v>
      </c>
      <c r="Q552" t="s">
        <v>8319</v>
      </c>
      <c r="R552" t="s">
        <v>8320</v>
      </c>
      <c r="S552" s="12">
        <f>(((I552/60)/60)/24)+DATE(1970,1,1)+(-8/24)</f>
        <v>42765.874999999993</v>
      </c>
      <c r="T552" s="12">
        <f>(((J552/60)/60)/24)+DATE(1970,1,1)+(-8/24)</f>
        <v>42753.34542824074</v>
      </c>
      <c r="U552" s="8">
        <f t="shared" si="8"/>
        <v>12.529571759252576</v>
      </c>
    </row>
    <row r="553" spans="1:21" ht="11.75" customHeight="1" x14ac:dyDescent="0.4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E553/D553*100%</f>
        <v>5.0413333333333331E-2</v>
      </c>
      <c r="P553" s="9" t="str">
        <f>IFERROR(ROUND(E553/L553,0),0)&amp;" "&amp;H553</f>
        <v>135 USD</v>
      </c>
      <c r="Q553" t="s">
        <v>8319</v>
      </c>
      <c r="R553" t="s">
        <v>8320</v>
      </c>
      <c r="S553" s="12">
        <f>(((I553/60)/60)/24)+DATE(1970,1,1)+(-8/24)</f>
        <v>42217.411805555552</v>
      </c>
      <c r="T553" s="12">
        <f>(((J553/60)/60)/24)+DATE(1970,1,1)+(-8/24)</f>
        <v>42172.942407407405</v>
      </c>
      <c r="U553" s="8">
        <f t="shared" si="8"/>
        <v>44.469398148146865</v>
      </c>
    </row>
    <row r="554" spans="1:21" ht="11.75" customHeight="1" x14ac:dyDescent="0.4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E554/D554*100%</f>
        <v>0</v>
      </c>
      <c r="P554" s="9" t="str">
        <f>IFERROR(ROUND(E554/L554,0),0)&amp;" "&amp;H554</f>
        <v>0 CAD</v>
      </c>
      <c r="Q554" t="s">
        <v>8319</v>
      </c>
      <c r="R554" t="s">
        <v>8320</v>
      </c>
      <c r="S554" s="12">
        <f>(((I554/60)/60)/24)+DATE(1970,1,1)+(-8/24)</f>
        <v>42378.283518518518</v>
      </c>
      <c r="T554" s="12">
        <f>(((J554/60)/60)/24)+DATE(1970,1,1)+(-8/24)</f>
        <v>42318.283518518518</v>
      </c>
      <c r="U554" s="8">
        <f t="shared" si="8"/>
        <v>60</v>
      </c>
    </row>
    <row r="555" spans="1:21" ht="11.75" customHeight="1" x14ac:dyDescent="0.4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E555/D555*100%</f>
        <v>4.9199999999999999E-3</v>
      </c>
      <c r="P555" s="9" t="str">
        <f>IFERROR(ROUND(E555/L555,0),0)&amp;" "&amp;H555</f>
        <v>21 USD</v>
      </c>
      <c r="Q555" t="s">
        <v>8319</v>
      </c>
      <c r="R555" t="s">
        <v>8320</v>
      </c>
      <c r="S555" s="12">
        <f>(((I555/60)/60)/24)+DATE(1970,1,1)+(-8/24)</f>
        <v>41957.428136574068</v>
      </c>
      <c r="T555" s="12">
        <f>(((J555/60)/60)/24)+DATE(1970,1,1)+(-8/24)</f>
        <v>41927.386469907404</v>
      </c>
      <c r="U555" s="8">
        <f t="shared" si="8"/>
        <v>30.041666666664241</v>
      </c>
    </row>
    <row r="556" spans="1:21" ht="11.75" customHeight="1" x14ac:dyDescent="0.4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E556/D556*100%</f>
        <v>0.36589147286821705</v>
      </c>
      <c r="P556" s="9" t="str">
        <f>IFERROR(ROUND(E556/L556,0),0)&amp;" "&amp;H556</f>
        <v>64 USD</v>
      </c>
      <c r="Q556" t="s">
        <v>8319</v>
      </c>
      <c r="R556" t="s">
        <v>8320</v>
      </c>
      <c r="S556" s="12">
        <f>(((I556/60)/60)/24)+DATE(1970,1,1)+(-8/24)</f>
        <v>41931.351527777777</v>
      </c>
      <c r="T556" s="12">
        <f>(((J556/60)/60)/24)+DATE(1970,1,1)+(-8/24)</f>
        <v>41901.351527777777</v>
      </c>
      <c r="U556" s="8">
        <f t="shared" si="8"/>
        <v>30</v>
      </c>
    </row>
    <row r="557" spans="1:21" ht="11.75" customHeight="1" x14ac:dyDescent="0.4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E557/D557*100%</f>
        <v>0</v>
      </c>
      <c r="P557" s="9" t="str">
        <f>IFERROR(ROUND(E557/L557,0),0)&amp;" "&amp;H557</f>
        <v>0 GBP</v>
      </c>
      <c r="Q557" t="s">
        <v>8319</v>
      </c>
      <c r="R557" t="s">
        <v>8320</v>
      </c>
      <c r="S557" s="12">
        <f>(((I557/60)/60)/24)+DATE(1970,1,1)+(-8/24)</f>
        <v>42533.020173611112</v>
      </c>
      <c r="T557" s="12">
        <f>(((J557/60)/60)/24)+DATE(1970,1,1)+(-8/24)</f>
        <v>42503.020173611112</v>
      </c>
      <c r="U557" s="8">
        <f t="shared" si="8"/>
        <v>30</v>
      </c>
    </row>
    <row r="558" spans="1:21" ht="11.75" customHeight="1" x14ac:dyDescent="0.4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E558/D558*100%</f>
        <v>2.5000000000000001E-2</v>
      </c>
      <c r="P558" s="9" t="str">
        <f>IFERROR(ROUND(E558/L558,0),0)&amp;" "&amp;H558</f>
        <v>200 USD</v>
      </c>
      <c r="Q558" t="s">
        <v>8319</v>
      </c>
      <c r="R558" t="s">
        <v>8320</v>
      </c>
      <c r="S558" s="12">
        <f>(((I558/60)/60)/24)+DATE(1970,1,1)+(-8/24)</f>
        <v>42375.526817129627</v>
      </c>
      <c r="T558" s="12">
        <f>(((J558/60)/60)/24)+DATE(1970,1,1)+(-8/24)</f>
        <v>42345.526817129627</v>
      </c>
      <c r="U558" s="8">
        <f t="shared" si="8"/>
        <v>30</v>
      </c>
    </row>
    <row r="559" spans="1:21" ht="11.75" customHeight="1" x14ac:dyDescent="0.4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E559/D559*100%</f>
        <v>9.1066666666666674E-3</v>
      </c>
      <c r="P559" s="9" t="str">
        <f>IFERROR(ROUND(E559/L559,0),0)&amp;" "&amp;H559</f>
        <v>68 EUR</v>
      </c>
      <c r="Q559" t="s">
        <v>8319</v>
      </c>
      <c r="R559" t="s">
        <v>8320</v>
      </c>
      <c r="S559" s="12">
        <f>(((I559/60)/60)/24)+DATE(1970,1,1)+(-8/24)</f>
        <v>42706.650497685179</v>
      </c>
      <c r="T559" s="12">
        <f>(((J559/60)/60)/24)+DATE(1970,1,1)+(-8/24)</f>
        <v>42676.608831018515</v>
      </c>
      <c r="U559" s="8">
        <f t="shared" si="8"/>
        <v>30.041666666664241</v>
      </c>
    </row>
    <row r="560" spans="1:21" ht="11.75" customHeight="1" x14ac:dyDescent="0.45">
      <c r="A560">
        <v>558</v>
      </c>
      <c r="B560" s="3" t="s">
        <v>559</v>
      </c>
      <c r="C560" s="3" t="s">
        <v>4668</v>
      </c>
      <c r="D560">
        <v>750</v>
      </c>
      <c r="E560">
        <v>0</v>
      </c>
      <c r="F560" t="s">
        <v>8221</v>
      </c>
      <c r="G560" t="s">
        <v>8224</v>
      </c>
      <c r="H560" t="s">
        <v>8246</v>
      </c>
      <c r="I560">
        <v>1427227905</v>
      </c>
      <c r="J560">
        <v>1424639505</v>
      </c>
      <c r="K560" t="b">
        <v>0</v>
      </c>
      <c r="L560">
        <v>0</v>
      </c>
      <c r="M560" t="b">
        <v>0</v>
      </c>
      <c r="N560" t="s">
        <v>8272</v>
      </c>
      <c r="O560" s="5">
        <f>E560/D560*100%</f>
        <v>0</v>
      </c>
      <c r="P560" s="9" t="str">
        <f>IFERROR(ROUND(E560/L560,0),0)&amp;" "&amp;H560</f>
        <v>0 USD</v>
      </c>
      <c r="Q560" t="s">
        <v>8319</v>
      </c>
      <c r="R560" t="s">
        <v>8320</v>
      </c>
      <c r="S560" s="12">
        <f>(((I560/60)/60)/24)+DATE(1970,1,1)+(-8/24)</f>
        <v>42087.508159722223</v>
      </c>
      <c r="T560" s="12">
        <f>(((J560/60)/60)/24)+DATE(1970,1,1)+(-8/24)</f>
        <v>42057.549826388888</v>
      </c>
      <c r="U560" s="8">
        <f t="shared" si="8"/>
        <v>29.958333333335759</v>
      </c>
    </row>
    <row r="561" spans="1:21" ht="11.75" customHeight="1" x14ac:dyDescent="0.4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E561/D561*100%</f>
        <v>2.0833333333333335E-4</v>
      </c>
      <c r="P561" s="9" t="str">
        <f>IFERROR(ROUND(E561/L561,0),0)&amp;" "&amp;H561</f>
        <v>50 USD</v>
      </c>
      <c r="Q561" t="s">
        <v>8319</v>
      </c>
      <c r="R561" t="s">
        <v>8320</v>
      </c>
      <c r="S561" s="12">
        <f>(((I561/60)/60)/24)+DATE(1970,1,1)+(-8/24)</f>
        <v>42350.949768518512</v>
      </c>
      <c r="T561" s="12">
        <f>(((J561/60)/60)/24)+DATE(1970,1,1)+(-8/24)</f>
        <v>42320.949768518512</v>
      </c>
      <c r="U561" s="8">
        <f t="shared" si="8"/>
        <v>30</v>
      </c>
    </row>
    <row r="562" spans="1:21" ht="11.75" customHeight="1" x14ac:dyDescent="0.4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E562/D562*100%</f>
        <v>1.2E-4</v>
      </c>
      <c r="P562" s="9" t="str">
        <f>IFERROR(ROUND(E562/L562,0),0)&amp;" "&amp;H562</f>
        <v>4 CAD</v>
      </c>
      <c r="Q562" t="s">
        <v>8319</v>
      </c>
      <c r="R562" t="s">
        <v>8320</v>
      </c>
      <c r="S562" s="12">
        <f>(((I562/60)/60)/24)+DATE(1970,1,1)+(-8/24)</f>
        <v>41990.438020833331</v>
      </c>
      <c r="T562" s="12">
        <f>(((J562/60)/60)/24)+DATE(1970,1,1)+(-8/24)</f>
        <v>41960.438020833331</v>
      </c>
      <c r="U562" s="8">
        <f t="shared" si="8"/>
        <v>30</v>
      </c>
    </row>
    <row r="563" spans="1:21" ht="11.75" customHeight="1" x14ac:dyDescent="0.4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E563/D563*100%</f>
        <v>3.6666666666666666E-3</v>
      </c>
      <c r="P563" s="9" t="str">
        <f>IFERROR(ROUND(E563/L563,0),0)&amp;" "&amp;H563</f>
        <v>28 USD</v>
      </c>
      <c r="Q563" t="s">
        <v>8319</v>
      </c>
      <c r="R563" t="s">
        <v>8320</v>
      </c>
      <c r="S563" s="12">
        <f>(((I563/60)/60)/24)+DATE(1970,1,1)+(-8/24)</f>
        <v>42303.325381944444</v>
      </c>
      <c r="T563" s="12">
        <f>(((J563/60)/60)/24)+DATE(1970,1,1)+(-8/24)</f>
        <v>42268.325381944444</v>
      </c>
      <c r="U563" s="8">
        <f t="shared" si="8"/>
        <v>35</v>
      </c>
    </row>
    <row r="564" spans="1:21" ht="11.75" customHeight="1" x14ac:dyDescent="0.4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E564/D564*100%</f>
        <v>0</v>
      </c>
      <c r="P564" s="9" t="str">
        <f>IFERROR(ROUND(E564/L564,0),0)&amp;" "&amp;H564</f>
        <v>0 EUR</v>
      </c>
      <c r="Q564" t="s">
        <v>8319</v>
      </c>
      <c r="R564" t="s">
        <v>8320</v>
      </c>
      <c r="S564" s="12">
        <f>(((I564/60)/60)/24)+DATE(1970,1,1)+(-8/24)</f>
        <v>42722.05572916667</v>
      </c>
      <c r="T564" s="12">
        <f>(((J564/60)/60)/24)+DATE(1970,1,1)+(-8/24)</f>
        <v>42692.05572916667</v>
      </c>
      <c r="U564" s="8">
        <f t="shared" si="8"/>
        <v>30</v>
      </c>
    </row>
    <row r="565" spans="1:21" ht="11.75" customHeight="1" x14ac:dyDescent="0.4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E565/D565*100%</f>
        <v>9.0666666666666662E-4</v>
      </c>
      <c r="P565" s="9" t="str">
        <f>IFERROR(ROUND(E565/L565,0),0)&amp;" "&amp;H565</f>
        <v>34 AUD</v>
      </c>
      <c r="Q565" t="s">
        <v>8319</v>
      </c>
      <c r="R565" t="s">
        <v>8320</v>
      </c>
      <c r="S565" s="12">
        <f>(((I565/60)/60)/24)+DATE(1970,1,1)+(-8/24)</f>
        <v>42051.736655092587</v>
      </c>
      <c r="T565" s="12">
        <f>(((J565/60)/60)/24)+DATE(1970,1,1)+(-8/24)</f>
        <v>42021.736655092587</v>
      </c>
      <c r="U565" s="8">
        <f t="shared" si="8"/>
        <v>30</v>
      </c>
    </row>
    <row r="566" spans="1:21" ht="11.75" customHeight="1" x14ac:dyDescent="0.4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E566/D566*100%</f>
        <v>5.5555555555555558E-5</v>
      </c>
      <c r="P566" s="9" t="str">
        <f>IFERROR(ROUND(E566/L566,0),0)&amp;" "&amp;H566</f>
        <v>1 EUR</v>
      </c>
      <c r="Q566" t="s">
        <v>8319</v>
      </c>
      <c r="R566" t="s">
        <v>8320</v>
      </c>
      <c r="S566" s="12">
        <f>(((I566/60)/60)/24)+DATE(1970,1,1)+(-8/24)</f>
        <v>42441.609664351847</v>
      </c>
      <c r="T566" s="12">
        <f>(((J566/60)/60)/24)+DATE(1970,1,1)+(-8/24)</f>
        <v>42411.609664351847</v>
      </c>
      <c r="U566" s="8">
        <f t="shared" si="8"/>
        <v>30</v>
      </c>
    </row>
    <row r="567" spans="1:21" ht="11.75" customHeight="1" x14ac:dyDescent="0.4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E567/D567*100%</f>
        <v>0</v>
      </c>
      <c r="P567" s="9" t="str">
        <f>IFERROR(ROUND(E567/L567,0),0)&amp;" "&amp;H567</f>
        <v>0 GBP</v>
      </c>
      <c r="Q567" t="s">
        <v>8319</v>
      </c>
      <c r="R567" t="s">
        <v>8320</v>
      </c>
      <c r="S567" s="12">
        <f>(((I567/60)/60)/24)+DATE(1970,1,1)+(-8/24)</f>
        <v>42195.451956018522</v>
      </c>
      <c r="T567" s="12">
        <f>(((J567/60)/60)/24)+DATE(1970,1,1)+(-8/24)</f>
        <v>42165.451956018522</v>
      </c>
      <c r="U567" s="8">
        <f t="shared" si="8"/>
        <v>30</v>
      </c>
    </row>
    <row r="568" spans="1:21" ht="11.75" customHeight="1" x14ac:dyDescent="0.4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E568/D568*100%</f>
        <v>2.0000000000000001E-4</v>
      </c>
      <c r="P568" s="9" t="str">
        <f>IFERROR(ROUND(E568/L568,0),0)&amp;" "&amp;H568</f>
        <v>1 USD</v>
      </c>
      <c r="Q568" t="s">
        <v>8319</v>
      </c>
      <c r="R568" t="s">
        <v>8320</v>
      </c>
      <c r="S568" s="12">
        <f>(((I568/60)/60)/24)+DATE(1970,1,1)+(-8/24)</f>
        <v>42565.351076388884</v>
      </c>
      <c r="T568" s="12">
        <f>(((J568/60)/60)/24)+DATE(1970,1,1)+(-8/24)</f>
        <v>42535.351076388884</v>
      </c>
      <c r="U568" s="8">
        <f t="shared" si="8"/>
        <v>30</v>
      </c>
    </row>
    <row r="569" spans="1:21" ht="11.75" customHeight="1" x14ac:dyDescent="0.4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E569/D569*100%</f>
        <v>0</v>
      </c>
      <c r="P569" s="9" t="str">
        <f>IFERROR(ROUND(E569/L569,0),0)&amp;" "&amp;H569</f>
        <v>0 USD</v>
      </c>
      <c r="Q569" t="s">
        <v>8319</v>
      </c>
      <c r="R569" t="s">
        <v>8320</v>
      </c>
      <c r="S569" s="12">
        <f>(((I569/60)/60)/24)+DATE(1970,1,1)+(-8/24)</f>
        <v>42005.509189814817</v>
      </c>
      <c r="T569" s="12">
        <f>(((J569/60)/60)/24)+DATE(1970,1,1)+(-8/24)</f>
        <v>41975.509189814817</v>
      </c>
      <c r="U569" s="8">
        <f t="shared" si="8"/>
        <v>30</v>
      </c>
    </row>
    <row r="570" spans="1:21" ht="11.75" customHeight="1" x14ac:dyDescent="0.4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E570/D570*100%</f>
        <v>0.01</v>
      </c>
      <c r="P570" s="9" t="str">
        <f>IFERROR(ROUND(E570/L570,0),0)&amp;" "&amp;H570</f>
        <v>49 NZD</v>
      </c>
      <c r="Q570" t="s">
        <v>8319</v>
      </c>
      <c r="R570" t="s">
        <v>8320</v>
      </c>
      <c r="S570" s="12">
        <f>(((I570/60)/60)/24)+DATE(1970,1,1)+(-8/24)</f>
        <v>42385.124999999993</v>
      </c>
      <c r="T570" s="12">
        <f>(((J570/60)/60)/24)+DATE(1970,1,1)+(-8/24)</f>
        <v>42348.588229166664</v>
      </c>
      <c r="U570" s="8">
        <f t="shared" si="8"/>
        <v>36.536770833328774</v>
      </c>
    </row>
    <row r="571" spans="1:21" ht="11.75" customHeight="1" x14ac:dyDescent="0.4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E571/D571*100%</f>
        <v>8.0000000000000002E-3</v>
      </c>
      <c r="P571" s="9" t="str">
        <f>IFERROR(ROUND(E571/L571,0),0)&amp;" "&amp;H571</f>
        <v>20 CAD</v>
      </c>
      <c r="Q571" t="s">
        <v>8319</v>
      </c>
      <c r="R571" t="s">
        <v>8320</v>
      </c>
      <c r="S571" s="12">
        <f>(((I571/60)/60)/24)+DATE(1970,1,1)+(-8/24)</f>
        <v>42370.514027777775</v>
      </c>
      <c r="T571" s="12">
        <f>(((J571/60)/60)/24)+DATE(1970,1,1)+(-8/24)</f>
        <v>42340.514027777775</v>
      </c>
      <c r="U571" s="8">
        <f t="shared" si="8"/>
        <v>30</v>
      </c>
    </row>
    <row r="572" spans="1:21" ht="11.75" customHeight="1" x14ac:dyDescent="0.4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E572/D572*100%</f>
        <v>1.6705882352941177E-3</v>
      </c>
      <c r="P572" s="9" t="str">
        <f>IFERROR(ROUND(E572/L572,0),0)&amp;" "&amp;H572</f>
        <v>142 USD</v>
      </c>
      <c r="Q572" t="s">
        <v>8319</v>
      </c>
      <c r="R572" t="s">
        <v>8320</v>
      </c>
      <c r="S572" s="12">
        <f>(((I572/60)/60)/24)+DATE(1970,1,1)+(-8/24)</f>
        <v>42418.464918981481</v>
      </c>
      <c r="T572" s="12">
        <f>(((J572/60)/60)/24)+DATE(1970,1,1)+(-8/24)</f>
        <v>42388.464918981481</v>
      </c>
      <c r="U572" s="8">
        <f t="shared" si="8"/>
        <v>30</v>
      </c>
    </row>
    <row r="573" spans="1:21" ht="11.75" customHeight="1" x14ac:dyDescent="0.4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E573/D573*100%</f>
        <v>4.2399999999999998E-3</v>
      </c>
      <c r="P573" s="9" t="str">
        <f>IFERROR(ROUND(E573/L573,0),0)&amp;" "&amp;H573</f>
        <v>53 USD</v>
      </c>
      <c r="Q573" t="s">
        <v>8319</v>
      </c>
      <c r="R573" t="s">
        <v>8320</v>
      </c>
      <c r="S573" s="12">
        <f>(((I573/60)/60)/24)+DATE(1970,1,1)+(-8/24)</f>
        <v>42211.832638888889</v>
      </c>
      <c r="T573" s="12">
        <f>(((J573/60)/60)/24)+DATE(1970,1,1)+(-8/24)</f>
        <v>42192.482905092591</v>
      </c>
      <c r="U573" s="8">
        <f t="shared" si="8"/>
        <v>19.349733796298096</v>
      </c>
    </row>
    <row r="574" spans="1:21" ht="11.75" customHeight="1" x14ac:dyDescent="0.4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E574/D574*100%</f>
        <v>0</v>
      </c>
      <c r="P574" s="9" t="str">
        <f>IFERROR(ROUND(E574/L574,0),0)&amp;" "&amp;H574</f>
        <v>0 USD</v>
      </c>
      <c r="Q574" t="s">
        <v>8319</v>
      </c>
      <c r="R574" t="s">
        <v>8320</v>
      </c>
      <c r="S574" s="12">
        <f>(((I574/60)/60)/24)+DATE(1970,1,1)+(-8/24)</f>
        <v>42312.424629629626</v>
      </c>
      <c r="T574" s="12">
        <f>(((J574/60)/60)/24)+DATE(1970,1,1)+(-8/24)</f>
        <v>42282.382962962954</v>
      </c>
      <c r="U574" s="8">
        <f t="shared" si="8"/>
        <v>30.041666666671517</v>
      </c>
    </row>
    <row r="575" spans="1:21" ht="11.75" customHeight="1" x14ac:dyDescent="0.4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E575/D575*100%</f>
        <v>3.892538925389254E-3</v>
      </c>
      <c r="P575" s="9" t="str">
        <f>IFERROR(ROUND(E575/L575,0),0)&amp;" "&amp;H575</f>
        <v>38 USD</v>
      </c>
      <c r="Q575" t="s">
        <v>8319</v>
      </c>
      <c r="R575" t="s">
        <v>8320</v>
      </c>
      <c r="S575" s="12">
        <f>(((I575/60)/60)/24)+DATE(1970,1,1)+(-8/24)</f>
        <v>42021.716666666667</v>
      </c>
      <c r="T575" s="12">
        <f>(((J575/60)/60)/24)+DATE(1970,1,1)+(-8/24)</f>
        <v>41962.716793981475</v>
      </c>
      <c r="U575" s="8">
        <f t="shared" si="8"/>
        <v>58.999872685191804</v>
      </c>
    </row>
    <row r="576" spans="1:21" ht="11.75" customHeight="1" x14ac:dyDescent="0.4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E576/D576*100%</f>
        <v>7.1556350626118068E-3</v>
      </c>
      <c r="P576" s="9" t="str">
        <f>IFERROR(ROUND(E576/L576,0),0)&amp;" "&amp;H576</f>
        <v>20 GBP</v>
      </c>
      <c r="Q576" t="s">
        <v>8319</v>
      </c>
      <c r="R576" t="s">
        <v>8320</v>
      </c>
      <c r="S576" s="12">
        <f>(((I576/60)/60)/24)+DATE(1970,1,1)+(-8/24)</f>
        <v>42662.110034722216</v>
      </c>
      <c r="T576" s="12">
        <f>(((J576/60)/60)/24)+DATE(1970,1,1)+(-8/24)</f>
        <v>42632.110034722216</v>
      </c>
      <c r="U576" s="8">
        <f t="shared" si="8"/>
        <v>30</v>
      </c>
    </row>
    <row r="577" spans="1:21" ht="11.75" customHeight="1" x14ac:dyDescent="0.4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E577/D577*100%</f>
        <v>4.3166666666666666E-3</v>
      </c>
      <c r="P577" s="9" t="str">
        <f>IFERROR(ROUND(E577/L577,0),0)&amp;" "&amp;H577</f>
        <v>65 EUR</v>
      </c>
      <c r="Q577" t="s">
        <v>8319</v>
      </c>
      <c r="R577" t="s">
        <v>8320</v>
      </c>
      <c r="S577" s="12">
        <f>(((I577/60)/60)/24)+DATE(1970,1,1)+(-8/24)</f>
        <v>42168.359293981477</v>
      </c>
      <c r="T577" s="12">
        <f>(((J577/60)/60)/24)+DATE(1970,1,1)+(-8/24)</f>
        <v>42138.359293981477</v>
      </c>
      <c r="U577" s="8">
        <f t="shared" si="8"/>
        <v>30</v>
      </c>
    </row>
    <row r="578" spans="1:21" ht="11.75" customHeight="1" x14ac:dyDescent="0.4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E578/D578*100%</f>
        <v>1.2500000000000001E-5</v>
      </c>
      <c r="P578" s="9" t="str">
        <f>IFERROR(ROUND(E578/L578,0),0)&amp;" "&amp;H578</f>
        <v>1 USD</v>
      </c>
      <c r="Q578" t="s">
        <v>8319</v>
      </c>
      <c r="R578" t="s">
        <v>8320</v>
      </c>
      <c r="S578" s="12">
        <f>(((I578/60)/60)/24)+DATE(1970,1,1)+(-8/24)</f>
        <v>42091.096666666665</v>
      </c>
      <c r="T578" s="12">
        <f>(((J578/60)/60)/24)+DATE(1970,1,1)+(-8/24)</f>
        <v>42031.138333333329</v>
      </c>
      <c r="U578" s="8">
        <f t="shared" si="8"/>
        <v>59.958333333335759</v>
      </c>
    </row>
    <row r="579" spans="1:21" ht="11.75" customHeight="1" x14ac:dyDescent="0.4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E579/D579*100%</f>
        <v>2E-3</v>
      </c>
      <c r="P579" s="9" t="str">
        <f>IFERROR(ROUND(E579/L579,0),0)&amp;" "&amp;H579</f>
        <v>10 USD</v>
      </c>
      <c r="Q579" t="s">
        <v>8319</v>
      </c>
      <c r="R579" t="s">
        <v>8320</v>
      </c>
      <c r="S579" s="12">
        <f>(((I579/60)/60)/24)+DATE(1970,1,1)+(-8/24)</f>
        <v>42510.255810185183</v>
      </c>
      <c r="T579" s="12">
        <f>(((J579/60)/60)/24)+DATE(1970,1,1)+(-8/24)</f>
        <v>42450.255810185183</v>
      </c>
      <c r="U579" s="8">
        <f t="shared" ref="U579:U642" si="9">S579-T579</f>
        <v>60</v>
      </c>
    </row>
    <row r="580" spans="1:21" ht="11.75" customHeight="1" x14ac:dyDescent="0.4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E580/D580*100%</f>
        <v>1.12E-4</v>
      </c>
      <c r="P580" s="9" t="str">
        <f>IFERROR(ROUND(E580/L580,0),0)&amp;" "&amp;H580</f>
        <v>2 GBP</v>
      </c>
      <c r="Q580" t="s">
        <v>8319</v>
      </c>
      <c r="R580" t="s">
        <v>8320</v>
      </c>
      <c r="S580" s="12">
        <f>(((I580/60)/60)/24)+DATE(1970,1,1)+(-8/24)</f>
        <v>42254.245289351849</v>
      </c>
      <c r="T580" s="12">
        <f>(((J580/60)/60)/24)+DATE(1970,1,1)+(-8/24)</f>
        <v>42230.245289351849</v>
      </c>
      <c r="U580" s="8">
        <f t="shared" si="9"/>
        <v>24</v>
      </c>
    </row>
    <row r="581" spans="1:21" ht="11.75" customHeight="1" x14ac:dyDescent="0.4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E581/D581*100%</f>
        <v>1.4583333333333334E-2</v>
      </c>
      <c r="P581" s="9" t="str">
        <f>IFERROR(ROUND(E581/L581,0),0)&amp;" "&amp;H581</f>
        <v>35 USD</v>
      </c>
      <c r="Q581" t="s">
        <v>8319</v>
      </c>
      <c r="R581" t="s">
        <v>8320</v>
      </c>
      <c r="S581" s="12">
        <f>(((I581/60)/60)/24)+DATE(1970,1,1)+(-8/24)</f>
        <v>41998.518784722219</v>
      </c>
      <c r="T581" s="12">
        <f>(((J581/60)/60)/24)+DATE(1970,1,1)+(-8/24)</f>
        <v>41968.518784722219</v>
      </c>
      <c r="U581" s="8">
        <f t="shared" si="9"/>
        <v>30</v>
      </c>
    </row>
    <row r="582" spans="1:21" ht="11.75" customHeight="1" x14ac:dyDescent="0.4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E582/D582*100%</f>
        <v>3.3333333333333332E-4</v>
      </c>
      <c r="P582" s="9" t="str">
        <f>IFERROR(ROUND(E582/L582,0),0)&amp;" "&amp;H582</f>
        <v>1 USD</v>
      </c>
      <c r="Q582" t="s">
        <v>8319</v>
      </c>
      <c r="R582" t="s">
        <v>8320</v>
      </c>
      <c r="S582" s="12">
        <f>(((I582/60)/60)/24)+DATE(1970,1,1)+(-8/24)</f>
        <v>42635.574849537035</v>
      </c>
      <c r="T582" s="12">
        <f>(((J582/60)/60)/24)+DATE(1970,1,1)+(-8/24)</f>
        <v>42605.574849537035</v>
      </c>
      <c r="U582" s="8">
        <f t="shared" si="9"/>
        <v>30</v>
      </c>
    </row>
    <row r="583" spans="1:21" ht="11.75" customHeight="1" x14ac:dyDescent="0.45">
      <c r="A583">
        <v>581</v>
      </c>
      <c r="B583" s="3" t="s">
        <v>582</v>
      </c>
      <c r="C583" s="3" t="s">
        <v>4691</v>
      </c>
      <c r="D583">
        <v>400</v>
      </c>
      <c r="E583">
        <v>0</v>
      </c>
      <c r="F583" t="s">
        <v>8221</v>
      </c>
      <c r="G583" t="s">
        <v>8224</v>
      </c>
      <c r="H583" t="s">
        <v>8246</v>
      </c>
      <c r="I583">
        <v>1438474704</v>
      </c>
      <c r="J583">
        <v>1435882704</v>
      </c>
      <c r="K583" t="b">
        <v>0</v>
      </c>
      <c r="L583">
        <v>0</v>
      </c>
      <c r="M583" t="b">
        <v>0</v>
      </c>
      <c r="N583" t="s">
        <v>8272</v>
      </c>
      <c r="O583" s="5">
        <f>E583/D583*100%</f>
        <v>0</v>
      </c>
      <c r="P583" s="9" t="str">
        <f>IFERROR(ROUND(E583/L583,0),0)&amp;" "&amp;H583</f>
        <v>0 USD</v>
      </c>
      <c r="Q583" t="s">
        <v>8319</v>
      </c>
      <c r="R583" t="s">
        <v>8320</v>
      </c>
      <c r="S583" s="12">
        <f>(((I583/60)/60)/24)+DATE(1970,1,1)+(-8/24)</f>
        <v>42217.679444444446</v>
      </c>
      <c r="T583" s="12">
        <f>(((J583/60)/60)/24)+DATE(1970,1,1)+(-8/24)</f>
        <v>42187.679444444446</v>
      </c>
      <c r="U583" s="8">
        <f t="shared" si="9"/>
        <v>30</v>
      </c>
    </row>
    <row r="584" spans="1:21" ht="11.75" customHeight="1" x14ac:dyDescent="0.4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E584/D584*100%</f>
        <v>0</v>
      </c>
      <c r="P584" s="9" t="str">
        <f>IFERROR(ROUND(E584/L584,0),0)&amp;" "&amp;H584</f>
        <v>0 USD</v>
      </c>
      <c r="Q584" t="s">
        <v>8319</v>
      </c>
      <c r="R584" t="s">
        <v>8320</v>
      </c>
      <c r="S584" s="12">
        <f>(((I584/60)/60)/24)+DATE(1970,1,1)+(-8/24)</f>
        <v>42078.416666666664</v>
      </c>
      <c r="T584" s="12">
        <f>(((J584/60)/60)/24)+DATE(1970,1,1)+(-8/24)</f>
        <v>42055.406469907401</v>
      </c>
      <c r="U584" s="8">
        <f t="shared" si="9"/>
        <v>23.010196759263636</v>
      </c>
    </row>
    <row r="585" spans="1:21" ht="11.75" customHeight="1" x14ac:dyDescent="0.4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E585/D585*100%</f>
        <v>1.1111111111111112E-4</v>
      </c>
      <c r="P585" s="9" t="str">
        <f>IFERROR(ROUND(E585/L585,0),0)&amp;" "&amp;H585</f>
        <v>1 USD</v>
      </c>
      <c r="Q585" t="s">
        <v>8319</v>
      </c>
      <c r="R585" t="s">
        <v>8320</v>
      </c>
      <c r="S585" s="12">
        <f>(((I585/60)/60)/24)+DATE(1970,1,1)+(-8/24)</f>
        <v>42082.563506944447</v>
      </c>
      <c r="T585" s="12">
        <f>(((J585/60)/60)/24)+DATE(1970,1,1)+(-8/24)</f>
        <v>42052.605173611104</v>
      </c>
      <c r="U585" s="8">
        <f t="shared" si="9"/>
        <v>29.958333333343035</v>
      </c>
    </row>
    <row r="586" spans="1:21" ht="11.75" customHeight="1" x14ac:dyDescent="0.4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E586/D586*100%</f>
        <v>0.01</v>
      </c>
      <c r="P586" s="9" t="str">
        <f>IFERROR(ROUND(E586/L586,0),0)&amp;" "&amp;H586</f>
        <v>5 USD</v>
      </c>
      <c r="Q586" t="s">
        <v>8319</v>
      </c>
      <c r="R586" t="s">
        <v>8320</v>
      </c>
      <c r="S586" s="12">
        <f>(((I586/60)/60)/24)+DATE(1970,1,1)+(-8/24)</f>
        <v>42079.341620370367</v>
      </c>
      <c r="T586" s="12">
        <f>(((J586/60)/60)/24)+DATE(1970,1,1)+(-8/24)</f>
        <v>42049.383287037032</v>
      </c>
      <c r="U586" s="8">
        <f t="shared" si="9"/>
        <v>29.958333333335759</v>
      </c>
    </row>
    <row r="587" spans="1:21" ht="11.75" customHeight="1" x14ac:dyDescent="0.4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E587/D587*100%</f>
        <v>0</v>
      </c>
      <c r="P587" s="9" t="str">
        <f>IFERROR(ROUND(E587/L587,0),0)&amp;" "&amp;H587</f>
        <v>0 GBP</v>
      </c>
      <c r="Q587" t="s">
        <v>8319</v>
      </c>
      <c r="R587" t="s">
        <v>8320</v>
      </c>
      <c r="S587" s="12">
        <f>(((I587/60)/60)/24)+DATE(1970,1,1)+(-8/24)</f>
        <v>42338.666666666664</v>
      </c>
      <c r="T587" s="12">
        <f>(((J587/60)/60)/24)+DATE(1970,1,1)+(-8/24)</f>
        <v>42283.057604166665</v>
      </c>
      <c r="U587" s="8">
        <f t="shared" si="9"/>
        <v>55.609062499999709</v>
      </c>
    </row>
    <row r="588" spans="1:21" ht="11.75" customHeight="1" x14ac:dyDescent="0.4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E588/D588*100%</f>
        <v>5.5999999999999999E-3</v>
      </c>
      <c r="P588" s="9" t="str">
        <f>IFERROR(ROUND(E588/L588,0),0)&amp;" "&amp;H588</f>
        <v>14 USD</v>
      </c>
      <c r="Q588" t="s">
        <v>8319</v>
      </c>
      <c r="R588" t="s">
        <v>8320</v>
      </c>
      <c r="S588" s="12">
        <f>(((I588/60)/60)/24)+DATE(1970,1,1)+(-8/24)</f>
        <v>42050.520914351851</v>
      </c>
      <c r="T588" s="12">
        <f>(((J588/60)/60)/24)+DATE(1970,1,1)+(-8/24)</f>
        <v>42020.520914351851</v>
      </c>
      <c r="U588" s="8">
        <f t="shared" si="9"/>
        <v>30</v>
      </c>
    </row>
    <row r="589" spans="1:21" ht="11.75" customHeight="1" x14ac:dyDescent="0.4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E589/D589*100%</f>
        <v>9.0833333333333335E-2</v>
      </c>
      <c r="P589" s="9" t="str">
        <f>IFERROR(ROUND(E589/L589,0),0)&amp;" "&amp;H589</f>
        <v>389 CAD</v>
      </c>
      <c r="Q589" t="s">
        <v>8319</v>
      </c>
      <c r="R589" t="s">
        <v>8320</v>
      </c>
      <c r="S589" s="12">
        <f>(((I589/60)/60)/24)+DATE(1970,1,1)+(-8/24)</f>
        <v>42110.423993055556</v>
      </c>
      <c r="T589" s="12">
        <f>(((J589/60)/60)/24)+DATE(1970,1,1)+(-8/24)</f>
        <v>42080.423993055556</v>
      </c>
      <c r="U589" s="8">
        <f t="shared" si="9"/>
        <v>30</v>
      </c>
    </row>
    <row r="590" spans="1:21" ht="11.75" customHeight="1" x14ac:dyDescent="0.4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E590/D590*100%</f>
        <v>3.3444444444444443E-2</v>
      </c>
      <c r="P590" s="9" t="str">
        <f>IFERROR(ROUND(E590/L590,0),0)&amp;" "&amp;H590</f>
        <v>151 EUR</v>
      </c>
      <c r="Q590" t="s">
        <v>8319</v>
      </c>
      <c r="R590" t="s">
        <v>8320</v>
      </c>
      <c r="S590" s="12">
        <f>(((I590/60)/60)/24)+DATE(1970,1,1)+(-8/24)</f>
        <v>42691.477847222217</v>
      </c>
      <c r="T590" s="12">
        <f>(((J590/60)/60)/24)+DATE(1970,1,1)+(-8/24)</f>
        <v>42631.43618055556</v>
      </c>
      <c r="U590" s="8">
        <f t="shared" si="9"/>
        <v>60.041666666656965</v>
      </c>
    </row>
    <row r="591" spans="1:21" ht="11.75" customHeight="1" x14ac:dyDescent="0.4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E591/D591*100%</f>
        <v>1.3333333333333334E-4</v>
      </c>
      <c r="P591" s="9" t="str">
        <f>IFERROR(ROUND(E591/L591,0),0)&amp;" "&amp;H591</f>
        <v>1 USD</v>
      </c>
      <c r="Q591" t="s">
        <v>8319</v>
      </c>
      <c r="R591" t="s">
        <v>8320</v>
      </c>
      <c r="S591" s="12">
        <f>(((I591/60)/60)/24)+DATE(1970,1,1)+(-8/24)</f>
        <v>42193.281238425923</v>
      </c>
      <c r="T591" s="12">
        <f>(((J591/60)/60)/24)+DATE(1970,1,1)+(-8/24)</f>
        <v>42178.281238425923</v>
      </c>
      <c r="U591" s="8">
        <f t="shared" si="9"/>
        <v>15</v>
      </c>
    </row>
    <row r="592" spans="1:21" ht="11.75" customHeight="1" x14ac:dyDescent="0.4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E592/D592*100%</f>
        <v>4.4600000000000001E-2</v>
      </c>
      <c r="P592" s="9" t="str">
        <f>IFERROR(ROUND(E592/L592,0),0)&amp;" "&amp;H592</f>
        <v>25 GBP</v>
      </c>
      <c r="Q592" t="s">
        <v>8319</v>
      </c>
      <c r="R592" t="s">
        <v>8320</v>
      </c>
      <c r="S592" s="12">
        <f>(((I592/60)/60)/24)+DATE(1970,1,1)+(-8/24)</f>
        <v>42408.209027777775</v>
      </c>
      <c r="T592" s="12">
        <f>(((J592/60)/60)/24)+DATE(1970,1,1)+(-8/24)</f>
        <v>42377.22142361111</v>
      </c>
      <c r="U592" s="8">
        <f t="shared" si="9"/>
        <v>30.987604166664823</v>
      </c>
    </row>
    <row r="593" spans="1:21" ht="11.75" customHeight="1" x14ac:dyDescent="0.4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E593/D593*100%</f>
        <v>6.0999999999999997E-4</v>
      </c>
      <c r="P593" s="9" t="str">
        <f>IFERROR(ROUND(E593/L593,0),0)&amp;" "&amp;H593</f>
        <v>31 USD</v>
      </c>
      <c r="Q593" t="s">
        <v>8319</v>
      </c>
      <c r="R593" t="s">
        <v>8320</v>
      </c>
      <c r="S593" s="12">
        <f>(((I593/60)/60)/24)+DATE(1970,1,1)+(-8/24)</f>
        <v>42207.209837962961</v>
      </c>
      <c r="T593" s="12">
        <f>(((J593/60)/60)/24)+DATE(1970,1,1)+(-8/24)</f>
        <v>42177.209837962961</v>
      </c>
      <c r="U593" s="8">
        <f t="shared" si="9"/>
        <v>30</v>
      </c>
    </row>
    <row r="594" spans="1:21" ht="11.75" customHeight="1" x14ac:dyDescent="0.4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E594/D594*100%</f>
        <v>3.3333333333333333E-2</v>
      </c>
      <c r="P594" s="9" t="str">
        <f>IFERROR(ROUND(E594/L594,0),0)&amp;" "&amp;H594</f>
        <v>250 USD</v>
      </c>
      <c r="Q594" t="s">
        <v>8319</v>
      </c>
      <c r="R594" t="s">
        <v>8320</v>
      </c>
      <c r="S594" s="12">
        <f>(((I594/60)/60)/24)+DATE(1970,1,1)+(-8/24)</f>
        <v>41975.898842592585</v>
      </c>
      <c r="T594" s="12">
        <f>(((J594/60)/60)/24)+DATE(1970,1,1)+(-8/24)</f>
        <v>41945.898842592593</v>
      </c>
      <c r="U594" s="8">
        <f t="shared" si="9"/>
        <v>29.999999999992724</v>
      </c>
    </row>
    <row r="595" spans="1:21" ht="11.75" customHeight="1" x14ac:dyDescent="0.4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E595/D595*100%</f>
        <v>0.23</v>
      </c>
      <c r="P595" s="9" t="str">
        <f>IFERROR(ROUND(E595/L595,0),0)&amp;" "&amp;H595</f>
        <v>16 GBP</v>
      </c>
      <c r="Q595" t="s">
        <v>8319</v>
      </c>
      <c r="R595" t="s">
        <v>8320</v>
      </c>
      <c r="S595" s="12">
        <f>(((I595/60)/60)/24)+DATE(1970,1,1)+(-8/24)</f>
        <v>42100.302604166667</v>
      </c>
      <c r="T595" s="12">
        <f>(((J595/60)/60)/24)+DATE(1970,1,1)+(-8/24)</f>
        <v>42070.344270833331</v>
      </c>
      <c r="U595" s="8">
        <f t="shared" si="9"/>
        <v>29.958333333335759</v>
      </c>
    </row>
    <row r="596" spans="1:21" ht="11.75" customHeight="1" x14ac:dyDescent="0.4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E596/D596*100%</f>
        <v>1.0399999999999999E-3</v>
      </c>
      <c r="P596" s="9" t="str">
        <f>IFERROR(ROUND(E596/L596,0),0)&amp;" "&amp;H596</f>
        <v>13 USD</v>
      </c>
      <c r="Q596" t="s">
        <v>8319</v>
      </c>
      <c r="R596" t="s">
        <v>8320</v>
      </c>
      <c r="S596" s="12">
        <f>(((I596/60)/60)/24)+DATE(1970,1,1)+(-8/24)</f>
        <v>42476.446828703702</v>
      </c>
      <c r="T596" s="12">
        <f>(((J596/60)/60)/24)+DATE(1970,1,1)+(-8/24)</f>
        <v>42446.446828703702</v>
      </c>
      <c r="U596" s="8">
        <f t="shared" si="9"/>
        <v>30</v>
      </c>
    </row>
    <row r="597" spans="1:21" ht="11.75" customHeight="1" x14ac:dyDescent="0.4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E597/D597*100%</f>
        <v>4.2599999999999999E-3</v>
      </c>
      <c r="P597" s="9" t="str">
        <f>IFERROR(ROUND(E597/L597,0),0)&amp;" "&amp;H597</f>
        <v>53 USD</v>
      </c>
      <c r="Q597" t="s">
        <v>8319</v>
      </c>
      <c r="R597" t="s">
        <v>8320</v>
      </c>
      <c r="S597" s="12">
        <f>(((I597/60)/60)/24)+DATE(1970,1,1)+(-8/24)</f>
        <v>42127.736550925918</v>
      </c>
      <c r="T597" s="12">
        <f>(((J597/60)/60)/24)+DATE(1970,1,1)+(-8/24)</f>
        <v>42082.736550925918</v>
      </c>
      <c r="U597" s="8">
        <f t="shared" si="9"/>
        <v>45</v>
      </c>
    </row>
    <row r="598" spans="1:21" ht="11.75" customHeight="1" x14ac:dyDescent="0.4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E598/D598*100%</f>
        <v>2.9999999999999997E-4</v>
      </c>
      <c r="P598" s="9" t="str">
        <f>IFERROR(ROUND(E598/L598,0),0)&amp;" "&amp;H598</f>
        <v>3 USD</v>
      </c>
      <c r="Q598" t="s">
        <v>8319</v>
      </c>
      <c r="R598" t="s">
        <v>8320</v>
      </c>
      <c r="S598" s="12">
        <f>(((I598/60)/60)/24)+DATE(1970,1,1)+(-8/24)</f>
        <v>42676.563564814809</v>
      </c>
      <c r="T598" s="12">
        <f>(((J598/60)/60)/24)+DATE(1970,1,1)+(-8/24)</f>
        <v>42646.563564814809</v>
      </c>
      <c r="U598" s="8">
        <f t="shared" si="9"/>
        <v>30</v>
      </c>
    </row>
    <row r="599" spans="1:21" ht="11.75" customHeight="1" x14ac:dyDescent="0.4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E599/D599*100%</f>
        <v>2.6666666666666666E-3</v>
      </c>
      <c r="P599" s="9" t="str">
        <f>IFERROR(ROUND(E599/L599,0),0)&amp;" "&amp;H599</f>
        <v>10 USD</v>
      </c>
      <c r="Q599" t="s">
        <v>8319</v>
      </c>
      <c r="R599" t="s">
        <v>8320</v>
      </c>
      <c r="S599" s="12">
        <f>(((I599/60)/60)/24)+DATE(1970,1,1)+(-8/24)</f>
        <v>42582.333333333336</v>
      </c>
      <c r="T599" s="12">
        <f>(((J599/60)/60)/24)+DATE(1970,1,1)+(-8/24)</f>
        <v>42545.371932870366</v>
      </c>
      <c r="U599" s="8">
        <f t="shared" si="9"/>
        <v>36.961400462969323</v>
      </c>
    </row>
    <row r="600" spans="1:21" ht="11.75" customHeight="1" x14ac:dyDescent="0.4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E600/D600*100%</f>
        <v>0.34</v>
      </c>
      <c r="P600" s="9" t="str">
        <f>IFERROR(ROUND(E600/L600,0),0)&amp;" "&amp;H600</f>
        <v>121 USD</v>
      </c>
      <c r="Q600" t="s">
        <v>8319</v>
      </c>
      <c r="R600" t="s">
        <v>8320</v>
      </c>
      <c r="S600" s="12">
        <f>(((I600/60)/60)/24)+DATE(1970,1,1)+(-8/24)</f>
        <v>41977.668761574074</v>
      </c>
      <c r="T600" s="12">
        <f>(((J600/60)/60)/24)+DATE(1970,1,1)+(-8/24)</f>
        <v>41947.668761574074</v>
      </c>
      <c r="U600" s="8">
        <f t="shared" si="9"/>
        <v>30</v>
      </c>
    </row>
    <row r="601" spans="1:21" ht="11.75" customHeight="1" x14ac:dyDescent="0.4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E601/D601*100%</f>
        <v>6.2E-4</v>
      </c>
      <c r="P601" s="9" t="str">
        <f>IFERROR(ROUND(E601/L601,0),0)&amp;" "&amp;H601</f>
        <v>16 USD</v>
      </c>
      <c r="Q601" t="s">
        <v>8319</v>
      </c>
      <c r="R601" t="s">
        <v>8320</v>
      </c>
      <c r="S601" s="12">
        <f>(((I601/60)/60)/24)+DATE(1970,1,1)+(-8/24)</f>
        <v>42071.302777777775</v>
      </c>
      <c r="T601" s="12">
        <f>(((J601/60)/60)/24)+DATE(1970,1,1)+(-8/24)</f>
        <v>42047.479189814818</v>
      </c>
      <c r="U601" s="8">
        <f t="shared" si="9"/>
        <v>23.82358796295739</v>
      </c>
    </row>
    <row r="602" spans="1:21" ht="11.75" customHeight="1" x14ac:dyDescent="0.4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E602/D602*100%</f>
        <v>0.02</v>
      </c>
      <c r="P602" s="9" t="str">
        <f>IFERROR(ROUND(E602/L602,0),0)&amp;" "&amp;H602</f>
        <v>100 USD</v>
      </c>
      <c r="Q602" t="s">
        <v>8319</v>
      </c>
      <c r="R602" t="s">
        <v>8320</v>
      </c>
      <c r="S602" s="12">
        <f>(((I602/60)/60)/24)+DATE(1970,1,1)+(-8/24)</f>
        <v>42133.464837962958</v>
      </c>
      <c r="T602" s="12">
        <f>(((J602/60)/60)/24)+DATE(1970,1,1)+(-8/24)</f>
        <v>42073.464837962958</v>
      </c>
      <c r="U602" s="8">
        <f t="shared" si="9"/>
        <v>60</v>
      </c>
    </row>
    <row r="603" spans="1:21" ht="11.75" customHeight="1" x14ac:dyDescent="0.4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E603/D603*100%</f>
        <v>1.4E-2</v>
      </c>
      <c r="P603" s="9" t="str">
        <f>IFERROR(ROUND(E603/L603,0),0)&amp;" "&amp;H603</f>
        <v>23 CAD</v>
      </c>
      <c r="Q603" t="s">
        <v>8319</v>
      </c>
      <c r="R603" t="s">
        <v>8320</v>
      </c>
      <c r="S603" s="12">
        <f>(((I603/60)/60)/24)+DATE(1970,1,1)+(-8/24)</f>
        <v>41999.52475694444</v>
      </c>
      <c r="T603" s="12">
        <f>(((J603/60)/60)/24)+DATE(1970,1,1)+(-8/24)</f>
        <v>41969.52475694444</v>
      </c>
      <c r="U603" s="8">
        <f t="shared" si="9"/>
        <v>30</v>
      </c>
    </row>
    <row r="604" spans="1:21" ht="11.75" customHeight="1" x14ac:dyDescent="0.4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E604/D604*100%</f>
        <v>0</v>
      </c>
      <c r="P604" s="9" t="str">
        <f>IFERROR(ROUND(E604/L604,0),0)&amp;" "&amp;H604</f>
        <v>0 USD</v>
      </c>
      <c r="Q604" t="s">
        <v>8319</v>
      </c>
      <c r="R604" t="s">
        <v>8320</v>
      </c>
      <c r="S604" s="12">
        <f>(((I604/60)/60)/24)+DATE(1970,1,1)+(-8/24)</f>
        <v>42173.460821759254</v>
      </c>
      <c r="T604" s="12">
        <f>(((J604/60)/60)/24)+DATE(1970,1,1)+(-8/24)</f>
        <v>42143.460821759254</v>
      </c>
      <c r="U604" s="8">
        <f t="shared" si="9"/>
        <v>30</v>
      </c>
    </row>
    <row r="605" spans="1:21" ht="11.75" customHeight="1" x14ac:dyDescent="0.4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E605/D605*100%</f>
        <v>3.9334666666666664E-2</v>
      </c>
      <c r="P605" s="9" t="str">
        <f>IFERROR(ROUND(E605/L605,0),0)&amp;" "&amp;H605</f>
        <v>45 USD</v>
      </c>
      <c r="Q605" t="s">
        <v>8319</v>
      </c>
      <c r="R605" t="s">
        <v>8320</v>
      </c>
      <c r="S605" s="12">
        <f>(((I605/60)/60)/24)+DATE(1970,1,1)+(-8/24)</f>
        <v>41865.305821759255</v>
      </c>
      <c r="T605" s="12">
        <f>(((J605/60)/60)/24)+DATE(1970,1,1)+(-8/24)</f>
        <v>41835.305821759255</v>
      </c>
      <c r="U605" s="8">
        <f t="shared" si="9"/>
        <v>30</v>
      </c>
    </row>
    <row r="606" spans="1:21" ht="11.75" customHeight="1" x14ac:dyDescent="0.4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E606/D606*100%</f>
        <v>0</v>
      </c>
      <c r="P606" s="9" t="str">
        <f>IFERROR(ROUND(E606/L606,0),0)&amp;" "&amp;H606</f>
        <v>0 USD</v>
      </c>
      <c r="Q606" t="s">
        <v>8319</v>
      </c>
      <c r="R606" t="s">
        <v>8320</v>
      </c>
      <c r="S606" s="12">
        <f>(((I606/60)/60)/24)+DATE(1970,1,1)+(-8/24)</f>
        <v>41878.702037037037</v>
      </c>
      <c r="T606" s="12">
        <f>(((J606/60)/60)/24)+DATE(1970,1,1)+(-8/24)</f>
        <v>41848.702037037037</v>
      </c>
      <c r="U606" s="8">
        <f t="shared" si="9"/>
        <v>30</v>
      </c>
    </row>
    <row r="607" spans="1:21" ht="11.75" customHeight="1" x14ac:dyDescent="0.4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E607/D607*100%</f>
        <v>2.6200000000000001E-2</v>
      </c>
      <c r="P607" s="9" t="str">
        <f>IFERROR(ROUND(E607/L607,0),0)&amp;" "&amp;H607</f>
        <v>16 USD</v>
      </c>
      <c r="Q607" t="s">
        <v>8319</v>
      </c>
      <c r="R607" t="s">
        <v>8320</v>
      </c>
      <c r="S607" s="12">
        <f>(((I607/60)/60)/24)+DATE(1970,1,1)+(-8/24)</f>
        <v>42239.02439814814</v>
      </c>
      <c r="T607" s="12">
        <f>(((J607/60)/60)/24)+DATE(1970,1,1)+(-8/24)</f>
        <v>42194.02439814814</v>
      </c>
      <c r="U607" s="8">
        <f t="shared" si="9"/>
        <v>45</v>
      </c>
    </row>
    <row r="608" spans="1:21" ht="11.75" customHeight="1" x14ac:dyDescent="0.4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E608/D608*100%</f>
        <v>2E-3</v>
      </c>
      <c r="P608" s="9" t="str">
        <f>IFERROR(ROUND(E608/L608,0),0)&amp;" "&amp;H608</f>
        <v>10 EUR</v>
      </c>
      <c r="Q608" t="s">
        <v>8319</v>
      </c>
      <c r="R608" t="s">
        <v>8320</v>
      </c>
      <c r="S608" s="12">
        <f>(((I608/60)/60)/24)+DATE(1970,1,1)+(-8/24)</f>
        <v>42148.291666666664</v>
      </c>
      <c r="T608" s="12">
        <f>(((J608/60)/60)/24)+DATE(1970,1,1)+(-8/24)</f>
        <v>42102.317233796297</v>
      </c>
      <c r="U608" s="8">
        <f t="shared" si="9"/>
        <v>45.974432870367309</v>
      </c>
    </row>
    <row r="609" spans="1:21" ht="11.75" customHeight="1" x14ac:dyDescent="0.45">
      <c r="A609">
        <v>607</v>
      </c>
      <c r="B609" s="3" t="s">
        <v>608</v>
      </c>
      <c r="C609" s="3" t="s">
        <v>4717</v>
      </c>
      <c r="D609">
        <v>250</v>
      </c>
      <c r="E609">
        <v>0</v>
      </c>
      <c r="F609" t="s">
        <v>8220</v>
      </c>
      <c r="G609" t="s">
        <v>8224</v>
      </c>
      <c r="H609" t="s">
        <v>8246</v>
      </c>
      <c r="I609">
        <v>1448225336</v>
      </c>
      <c r="J609">
        <v>1445629736</v>
      </c>
      <c r="K609" t="b">
        <v>0</v>
      </c>
      <c r="L609">
        <v>0</v>
      </c>
      <c r="M609" t="b">
        <v>0</v>
      </c>
      <c r="N609" t="s">
        <v>8272</v>
      </c>
      <c r="O609" s="5">
        <f>E609/D609*100%</f>
        <v>0</v>
      </c>
      <c r="P609" s="9" t="str">
        <f>IFERROR(ROUND(E609/L609,0),0)&amp;" "&amp;H609</f>
        <v>0 USD</v>
      </c>
      <c r="Q609" t="s">
        <v>8319</v>
      </c>
      <c r="R609" t="s">
        <v>8320</v>
      </c>
      <c r="S609" s="12">
        <f>(((I609/60)/60)/24)+DATE(1970,1,1)+(-8/24)</f>
        <v>42330.53398148148</v>
      </c>
      <c r="T609" s="12">
        <f>(((J609/60)/60)/24)+DATE(1970,1,1)+(-8/24)</f>
        <v>42300.492314814815</v>
      </c>
      <c r="U609" s="8">
        <f t="shared" si="9"/>
        <v>30.041666666664241</v>
      </c>
    </row>
    <row r="610" spans="1:21" ht="11.75" customHeight="1" x14ac:dyDescent="0.4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E610/D610*100%</f>
        <v>9.7400000000000004E-3</v>
      </c>
      <c r="P610" s="9" t="str">
        <f>IFERROR(ROUND(E610/L610,0),0)&amp;" "&amp;H610</f>
        <v>292 USD</v>
      </c>
      <c r="Q610" t="s">
        <v>8319</v>
      </c>
      <c r="R610" t="s">
        <v>8320</v>
      </c>
      <c r="S610" s="12">
        <f>(((I610/60)/60)/24)+DATE(1970,1,1)+(-8/24)</f>
        <v>42170.587731481479</v>
      </c>
      <c r="T610" s="12">
        <f>(((J610/60)/60)/24)+DATE(1970,1,1)+(-8/24)</f>
        <v>42140.587731481479</v>
      </c>
      <c r="U610" s="8">
        <f t="shared" si="9"/>
        <v>30</v>
      </c>
    </row>
    <row r="611" spans="1:21" ht="11.75" customHeight="1" x14ac:dyDescent="0.45">
      <c r="A611">
        <v>609</v>
      </c>
      <c r="B611" s="3" t="s">
        <v>610</v>
      </c>
      <c r="C611" s="3" t="s">
        <v>4719</v>
      </c>
      <c r="D611">
        <v>780</v>
      </c>
      <c r="E611">
        <v>5</v>
      </c>
      <c r="F611" t="s">
        <v>8220</v>
      </c>
      <c r="G611" t="s">
        <v>8225</v>
      </c>
      <c r="H611" t="s">
        <v>8247</v>
      </c>
      <c r="I611">
        <v>1448761744</v>
      </c>
      <c r="J611">
        <v>1446166144</v>
      </c>
      <c r="K611" t="b">
        <v>0</v>
      </c>
      <c r="L611">
        <v>1</v>
      </c>
      <c r="M611" t="b">
        <v>0</v>
      </c>
      <c r="N611" t="s">
        <v>8272</v>
      </c>
      <c r="O611" s="5">
        <f>E611/D611*100%</f>
        <v>6.41025641025641E-3</v>
      </c>
      <c r="P611" s="9" t="str">
        <f>IFERROR(ROUND(E611/L611,0),0)&amp;" "&amp;H611</f>
        <v>5 GBP</v>
      </c>
      <c r="Q611" t="s">
        <v>8319</v>
      </c>
      <c r="R611" t="s">
        <v>8320</v>
      </c>
      <c r="S611" s="12">
        <f>(((I611/60)/60)/24)+DATE(1970,1,1)+(-8/24)</f>
        <v>42336.742407407401</v>
      </c>
      <c r="T611" s="12">
        <f>(((J611/60)/60)/24)+DATE(1970,1,1)+(-8/24)</f>
        <v>42306.700740740744</v>
      </c>
      <c r="U611" s="8">
        <f t="shared" si="9"/>
        <v>30.041666666656965</v>
      </c>
    </row>
    <row r="612" spans="1:21" ht="11.75" customHeight="1" x14ac:dyDescent="0.4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E612/D612*100%</f>
        <v>0</v>
      </c>
      <c r="P612" s="9" t="str">
        <f>IFERROR(ROUND(E612/L612,0),0)&amp;" "&amp;H612</f>
        <v>0 USD</v>
      </c>
      <c r="Q612" t="s">
        <v>8319</v>
      </c>
      <c r="R612" t="s">
        <v>8320</v>
      </c>
      <c r="S612" s="12">
        <f>(((I612/60)/60)/24)+DATE(1970,1,1)+(-8/24)</f>
        <v>42116.497523148144</v>
      </c>
      <c r="T612" s="12">
        <f>(((J612/60)/60)/24)+DATE(1970,1,1)+(-8/24)</f>
        <v>42086.497523148144</v>
      </c>
      <c r="U612" s="8">
        <f t="shared" si="9"/>
        <v>30</v>
      </c>
    </row>
    <row r="613" spans="1:21" ht="11.75" customHeight="1" x14ac:dyDescent="0.4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E613/D613*100%</f>
        <v>0</v>
      </c>
      <c r="P613" s="9" t="str">
        <f>IFERROR(ROUND(E613/L613,0),0)&amp;" "&amp;H613</f>
        <v>0 EUR</v>
      </c>
      <c r="Q613" t="s">
        <v>8319</v>
      </c>
      <c r="R613" t="s">
        <v>8320</v>
      </c>
      <c r="S613" s="12">
        <f>(((I613/60)/60)/24)+DATE(1970,1,1)+(-8/24)</f>
        <v>42388.227280092593</v>
      </c>
      <c r="T613" s="12">
        <f>(((J613/60)/60)/24)+DATE(1970,1,1)+(-8/24)</f>
        <v>42328.227280092593</v>
      </c>
      <c r="U613" s="8">
        <f t="shared" si="9"/>
        <v>60</v>
      </c>
    </row>
    <row r="614" spans="1:21" ht="11.75" customHeight="1" x14ac:dyDescent="0.4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E614/D614*100%</f>
        <v>0</v>
      </c>
      <c r="P614" s="9" t="str">
        <f>IFERROR(ROUND(E614/L614,0),0)&amp;" "&amp;H614</f>
        <v>0 EUR</v>
      </c>
      <c r="Q614" t="s">
        <v>8319</v>
      </c>
      <c r="R614" t="s">
        <v>8320</v>
      </c>
      <c r="S614" s="12">
        <f>(((I614/60)/60)/24)+DATE(1970,1,1)+(-8/24)</f>
        <v>42614.698449074065</v>
      </c>
      <c r="T614" s="12">
        <f>(((J614/60)/60)/24)+DATE(1970,1,1)+(-8/24)</f>
        <v>42584.698449074065</v>
      </c>
      <c r="U614" s="8">
        <f t="shared" si="9"/>
        <v>30</v>
      </c>
    </row>
    <row r="615" spans="1:21" ht="11.75" customHeight="1" x14ac:dyDescent="0.4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E615/D615*100%</f>
        <v>0.21363333333333334</v>
      </c>
      <c r="P615" s="9" t="str">
        <f>IFERROR(ROUND(E615/L615,0),0)&amp;" "&amp;H615</f>
        <v>106 USD</v>
      </c>
      <c r="Q615" t="s">
        <v>8319</v>
      </c>
      <c r="R615" t="s">
        <v>8320</v>
      </c>
      <c r="S615" s="12">
        <f>(((I615/60)/60)/24)+DATE(1970,1,1)+(-8/24)</f>
        <v>42277.874305555553</v>
      </c>
      <c r="T615" s="12">
        <f>(((J615/60)/60)/24)+DATE(1970,1,1)+(-8/24)</f>
        <v>42247.163425925923</v>
      </c>
      <c r="U615" s="8">
        <f t="shared" si="9"/>
        <v>30.710879629630654</v>
      </c>
    </row>
    <row r="616" spans="1:21" ht="11.75" customHeight="1" x14ac:dyDescent="0.4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E616/D616*100%</f>
        <v>0</v>
      </c>
      <c r="P616" s="9" t="str">
        <f>IFERROR(ROUND(E616/L616,0),0)&amp;" "&amp;H616</f>
        <v>0 USD</v>
      </c>
      <c r="Q616" t="s">
        <v>8319</v>
      </c>
      <c r="R616" t="s">
        <v>8320</v>
      </c>
      <c r="S616" s="12">
        <f>(((I616/60)/60)/24)+DATE(1970,1,1)+(-8/24)</f>
        <v>42544.728472222218</v>
      </c>
      <c r="T616" s="12">
        <f>(((J616/60)/60)/24)+DATE(1970,1,1)+(-8/24)</f>
        <v>42514.728472222218</v>
      </c>
      <c r="U616" s="8">
        <f t="shared" si="9"/>
        <v>30</v>
      </c>
    </row>
    <row r="617" spans="1:21" ht="11.75" customHeight="1" x14ac:dyDescent="0.45">
      <c r="A617">
        <v>615</v>
      </c>
      <c r="B617" s="3" t="s">
        <v>616</v>
      </c>
      <c r="C617" s="3" t="s">
        <v>4725</v>
      </c>
      <c r="D617">
        <v>515</v>
      </c>
      <c r="E617">
        <v>0</v>
      </c>
      <c r="F617" t="s">
        <v>8220</v>
      </c>
      <c r="G617" t="s">
        <v>8228</v>
      </c>
      <c r="H617" t="s">
        <v>8250</v>
      </c>
      <c r="I617">
        <v>1443149759</v>
      </c>
      <c r="J617">
        <v>1440557759</v>
      </c>
      <c r="K617" t="b">
        <v>0</v>
      </c>
      <c r="L617">
        <v>0</v>
      </c>
      <c r="M617" t="b">
        <v>0</v>
      </c>
      <c r="N617" t="s">
        <v>8272</v>
      </c>
      <c r="O617" s="5">
        <f>E617/D617*100%</f>
        <v>0</v>
      </c>
      <c r="P617" s="9" t="str">
        <f>IFERROR(ROUND(E617/L617,0),0)&amp;" "&amp;H617</f>
        <v>0 NZD</v>
      </c>
      <c r="Q617" t="s">
        <v>8319</v>
      </c>
      <c r="R617" t="s">
        <v>8320</v>
      </c>
      <c r="S617" s="12">
        <f>(((I617/60)/60)/24)+DATE(1970,1,1)+(-8/24)</f>
        <v>42271.788877314808</v>
      </c>
      <c r="T617" s="12">
        <f>(((J617/60)/60)/24)+DATE(1970,1,1)+(-8/24)</f>
        <v>42241.788877314808</v>
      </c>
      <c r="U617" s="8">
        <f t="shared" si="9"/>
        <v>30</v>
      </c>
    </row>
    <row r="618" spans="1:21" ht="11.75" customHeight="1" x14ac:dyDescent="0.4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E618/D618*100%</f>
        <v>0</v>
      </c>
      <c r="P618" s="9" t="str">
        <f>IFERROR(ROUND(E618/L618,0),0)&amp;" "&amp;H618</f>
        <v>0 EUR</v>
      </c>
      <c r="Q618" t="s">
        <v>8319</v>
      </c>
      <c r="R618" t="s">
        <v>8320</v>
      </c>
      <c r="S618" s="12">
        <f>(((I618/60)/60)/24)+DATE(1970,1,1)+(-8/24)</f>
        <v>42791.042905092596</v>
      </c>
      <c r="T618" s="12">
        <f>(((J618/60)/60)/24)+DATE(1970,1,1)+(-8/24)</f>
        <v>42761.042905092596</v>
      </c>
      <c r="U618" s="8">
        <f t="shared" si="9"/>
        <v>30</v>
      </c>
    </row>
    <row r="619" spans="1:21" ht="11.75" customHeight="1" x14ac:dyDescent="0.4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E619/D619*100%</f>
        <v>0.03</v>
      </c>
      <c r="P619" s="9" t="str">
        <f>IFERROR(ROUND(E619/L619,0),0)&amp;" "&amp;H619</f>
        <v>20 GBP</v>
      </c>
      <c r="Q619" t="s">
        <v>8319</v>
      </c>
      <c r="R619" t="s">
        <v>8320</v>
      </c>
      <c r="S619" s="12">
        <f>(((I619/60)/60)/24)+DATE(1970,1,1)+(-8/24)</f>
        <v>42132.009756944441</v>
      </c>
      <c r="T619" s="12">
        <f>(((J619/60)/60)/24)+DATE(1970,1,1)+(-8/24)</f>
        <v>42087.009756944441</v>
      </c>
      <c r="U619" s="8">
        <f t="shared" si="9"/>
        <v>45</v>
      </c>
    </row>
    <row r="620" spans="1:21" ht="11.75" customHeight="1" x14ac:dyDescent="0.45">
      <c r="A620">
        <v>618</v>
      </c>
      <c r="B620" s="3" t="s">
        <v>619</v>
      </c>
      <c r="C620" s="3" t="s">
        <v>4728</v>
      </c>
      <c r="D620">
        <v>400</v>
      </c>
      <c r="E620">
        <v>0</v>
      </c>
      <c r="F620" t="s">
        <v>8220</v>
      </c>
      <c r="G620" t="s">
        <v>8224</v>
      </c>
      <c r="H620" t="s">
        <v>8246</v>
      </c>
      <c r="I620">
        <v>1449689203</v>
      </c>
      <c r="J620">
        <v>1447097203</v>
      </c>
      <c r="K620" t="b">
        <v>0</v>
      </c>
      <c r="L620">
        <v>0</v>
      </c>
      <c r="M620" t="b">
        <v>0</v>
      </c>
      <c r="N620" t="s">
        <v>8272</v>
      </c>
      <c r="O620" s="5">
        <f>E620/D620*100%</f>
        <v>0</v>
      </c>
      <c r="P620" s="9" t="str">
        <f>IFERROR(ROUND(E620/L620,0),0)&amp;" "&amp;H620</f>
        <v>0 USD</v>
      </c>
      <c r="Q620" t="s">
        <v>8319</v>
      </c>
      <c r="R620" t="s">
        <v>8320</v>
      </c>
      <c r="S620" s="12">
        <f>(((I620/60)/60)/24)+DATE(1970,1,1)+(-8/24)</f>
        <v>42347.47688657407</v>
      </c>
      <c r="T620" s="12">
        <f>(((J620/60)/60)/24)+DATE(1970,1,1)+(-8/24)</f>
        <v>42317.47688657407</v>
      </c>
      <c r="U620" s="8">
        <f t="shared" si="9"/>
        <v>30</v>
      </c>
    </row>
    <row r="621" spans="1:21" ht="11.75" customHeight="1" x14ac:dyDescent="0.4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E621/D621*100%</f>
        <v>3.9999999999999998E-7</v>
      </c>
      <c r="P621" s="9" t="str">
        <f>IFERROR(ROUND(E621/L621,0),0)&amp;" "&amp;H621</f>
        <v>1 USD</v>
      </c>
      <c r="Q621" t="s">
        <v>8319</v>
      </c>
      <c r="R621" t="s">
        <v>8320</v>
      </c>
      <c r="S621" s="12">
        <f>(((I621/60)/60)/24)+DATE(1970,1,1)+(-8/24)</f>
        <v>41968.358680555553</v>
      </c>
      <c r="T621" s="12">
        <f>(((J621/60)/60)/24)+DATE(1970,1,1)+(-8/24)</f>
        <v>41908.317013888889</v>
      </c>
      <c r="U621" s="8">
        <f t="shared" si="9"/>
        <v>60.041666666664241</v>
      </c>
    </row>
    <row r="622" spans="1:21" ht="11.75" customHeight="1" x14ac:dyDescent="0.4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E622/D622*100%</f>
        <v>0.01</v>
      </c>
      <c r="P622" s="9" t="str">
        <f>IFERROR(ROUND(E622/L622,0),0)&amp;" "&amp;H622</f>
        <v>300 CAD</v>
      </c>
      <c r="Q622" t="s">
        <v>8319</v>
      </c>
      <c r="R622" t="s">
        <v>8320</v>
      </c>
      <c r="S622" s="12">
        <f>(((I622/60)/60)/24)+DATE(1970,1,1)+(-8/24)</f>
        <v>41876.383541666662</v>
      </c>
      <c r="T622" s="12">
        <f>(((J622/60)/60)/24)+DATE(1970,1,1)+(-8/24)</f>
        <v>41831.383541666662</v>
      </c>
      <c r="U622" s="8">
        <f t="shared" si="9"/>
        <v>45</v>
      </c>
    </row>
    <row r="623" spans="1:21" ht="11.75" customHeight="1" x14ac:dyDescent="0.4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E623/D623*100%</f>
        <v>1.044E-2</v>
      </c>
      <c r="P623" s="9" t="str">
        <f>IFERROR(ROUND(E623/L623,0),0)&amp;" "&amp;H623</f>
        <v>87 USD</v>
      </c>
      <c r="Q623" t="s">
        <v>8319</v>
      </c>
      <c r="R623" t="s">
        <v>8320</v>
      </c>
      <c r="S623" s="12">
        <f>(((I623/60)/60)/24)+DATE(1970,1,1)+(-8/24)</f>
        <v>42558.654363425921</v>
      </c>
      <c r="T623" s="12">
        <f>(((J623/60)/60)/24)+DATE(1970,1,1)+(-8/24)</f>
        <v>42528.654363425921</v>
      </c>
      <c r="U623" s="8">
        <f t="shared" si="9"/>
        <v>30</v>
      </c>
    </row>
    <row r="624" spans="1:21" ht="11.75" customHeight="1" x14ac:dyDescent="0.4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E624/D624*100%</f>
        <v>5.6833333333333333E-2</v>
      </c>
      <c r="P624" s="9" t="str">
        <f>IFERROR(ROUND(E624/L624,0),0)&amp;" "&amp;H624</f>
        <v>38 USD</v>
      </c>
      <c r="Q624" t="s">
        <v>8319</v>
      </c>
      <c r="R624" t="s">
        <v>8320</v>
      </c>
      <c r="S624" s="12">
        <f>(((I624/60)/60)/24)+DATE(1970,1,1)+(-8/24)</f>
        <v>42552.441412037035</v>
      </c>
      <c r="T624" s="12">
        <f>(((J624/60)/60)/24)+DATE(1970,1,1)+(-8/24)</f>
        <v>42532.441412037035</v>
      </c>
      <c r="U624" s="8">
        <f t="shared" si="9"/>
        <v>20</v>
      </c>
    </row>
    <row r="625" spans="1:21" ht="11.75" customHeight="1" x14ac:dyDescent="0.4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E625/D625*100%</f>
        <v>0</v>
      </c>
      <c r="P625" s="9" t="str">
        <f>IFERROR(ROUND(E625/L625,0),0)&amp;" "&amp;H625</f>
        <v>0 AUD</v>
      </c>
      <c r="Q625" t="s">
        <v>8319</v>
      </c>
      <c r="R625" t="s">
        <v>8320</v>
      </c>
      <c r="S625" s="12">
        <f>(((I625/60)/60)/24)+DATE(1970,1,1)+(-8/24)</f>
        <v>42151.675891203697</v>
      </c>
      <c r="T625" s="12">
        <f>(((J625/60)/60)/24)+DATE(1970,1,1)+(-8/24)</f>
        <v>42121.675891203697</v>
      </c>
      <c r="U625" s="8">
        <f t="shared" si="9"/>
        <v>30</v>
      </c>
    </row>
    <row r="626" spans="1:21" ht="11.75" customHeight="1" x14ac:dyDescent="0.4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E626/D626*100%</f>
        <v>0</v>
      </c>
      <c r="P626" s="9" t="str">
        <f>IFERROR(ROUND(E626/L626,0),0)&amp;" "&amp;H626</f>
        <v>0 USD</v>
      </c>
      <c r="Q626" t="s">
        <v>8319</v>
      </c>
      <c r="R626" t="s">
        <v>8320</v>
      </c>
      <c r="S626" s="12">
        <f>(((I626/60)/60)/24)+DATE(1970,1,1)+(-8/24)</f>
        <v>42138.65556712963</v>
      </c>
      <c r="T626" s="12">
        <f>(((J626/60)/60)/24)+DATE(1970,1,1)+(-8/24)</f>
        <v>42108.65556712963</v>
      </c>
      <c r="U626" s="8">
        <f t="shared" si="9"/>
        <v>30</v>
      </c>
    </row>
    <row r="627" spans="1:21" ht="11.75" customHeight="1" x14ac:dyDescent="0.4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E627/D627*100%</f>
        <v>0</v>
      </c>
      <c r="P627" s="9" t="str">
        <f>IFERROR(ROUND(E627/L627,0),0)&amp;" "&amp;H627</f>
        <v>0 CAD</v>
      </c>
      <c r="Q627" t="s">
        <v>8319</v>
      </c>
      <c r="R627" t="s">
        <v>8320</v>
      </c>
      <c r="S627" s="12">
        <f>(((I627/60)/60)/24)+DATE(1970,1,1)+(-8/24)</f>
        <v>42820.520567129628</v>
      </c>
      <c r="T627" s="12">
        <f>(((J627/60)/60)/24)+DATE(1970,1,1)+(-8/24)</f>
        <v>42790.562233796292</v>
      </c>
      <c r="U627" s="8">
        <f t="shared" si="9"/>
        <v>29.958333333335759</v>
      </c>
    </row>
    <row r="628" spans="1:21" ht="11.75" customHeight="1" x14ac:dyDescent="0.4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E628/D628*100%</f>
        <v>0.17380000000000001</v>
      </c>
      <c r="P628" s="9" t="str">
        <f>IFERROR(ROUND(E628/L628,0),0)&amp;" "&amp;H628</f>
        <v>111 USD</v>
      </c>
      <c r="Q628" t="s">
        <v>8319</v>
      </c>
      <c r="R628" t="s">
        <v>8320</v>
      </c>
      <c r="S628" s="12">
        <f>(((I628/60)/60)/24)+DATE(1970,1,1)+(-8/24)</f>
        <v>42231.223611111105</v>
      </c>
      <c r="T628" s="12">
        <f>(((J628/60)/60)/24)+DATE(1970,1,1)+(-8/24)</f>
        <v>42198.226145833331</v>
      </c>
      <c r="U628" s="8">
        <f t="shared" si="9"/>
        <v>32.997465277774609</v>
      </c>
    </row>
    <row r="629" spans="1:21" ht="11.75" customHeight="1" x14ac:dyDescent="0.4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E629/D629*100%</f>
        <v>2.0000000000000001E-4</v>
      </c>
      <c r="P629" s="9" t="str">
        <f>IFERROR(ROUND(E629/L629,0),0)&amp;" "&amp;H629</f>
        <v>90 SEK</v>
      </c>
      <c r="Q629" t="s">
        <v>8319</v>
      </c>
      <c r="R629" t="s">
        <v>8320</v>
      </c>
      <c r="S629" s="12">
        <f>(((I629/60)/60)/24)+DATE(1970,1,1)+(-8/24)</f>
        <v>42443.624999999993</v>
      </c>
      <c r="T629" s="12">
        <f>(((J629/60)/60)/24)+DATE(1970,1,1)+(-8/24)</f>
        <v>42383.973506944443</v>
      </c>
      <c r="U629" s="8">
        <f t="shared" si="9"/>
        <v>59.651493055549508</v>
      </c>
    </row>
    <row r="630" spans="1:21" ht="11.75" customHeight="1" x14ac:dyDescent="0.4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E630/D630*100%</f>
        <v>0</v>
      </c>
      <c r="P630" s="9" t="str">
        <f>IFERROR(ROUND(E630/L630,0),0)&amp;" "&amp;H630</f>
        <v>0 USD</v>
      </c>
      <c r="Q630" t="s">
        <v>8319</v>
      </c>
      <c r="R630" t="s">
        <v>8320</v>
      </c>
      <c r="S630" s="12">
        <f>(((I630/60)/60)/24)+DATE(1970,1,1)+(-8/24)</f>
        <v>41833.359456018516</v>
      </c>
      <c r="T630" s="12">
        <f>(((J630/60)/60)/24)+DATE(1970,1,1)+(-8/24)</f>
        <v>41803.359456018516</v>
      </c>
      <c r="U630" s="8">
        <f t="shared" si="9"/>
        <v>30</v>
      </c>
    </row>
    <row r="631" spans="1:21" ht="11.75" customHeight="1" x14ac:dyDescent="0.4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E631/D631*100%</f>
        <v>1.75E-3</v>
      </c>
      <c r="P631" s="9" t="str">
        <f>IFERROR(ROUND(E631/L631,0),0)&amp;" "&amp;H631</f>
        <v>117 AUD</v>
      </c>
      <c r="Q631" t="s">
        <v>8319</v>
      </c>
      <c r="R631" t="s">
        <v>8320</v>
      </c>
      <c r="S631" s="12">
        <f>(((I631/60)/60)/24)+DATE(1970,1,1)+(-8/24)</f>
        <v>42504.304490740738</v>
      </c>
      <c r="T631" s="12">
        <f>(((J631/60)/60)/24)+DATE(1970,1,1)+(-8/24)</f>
        <v>42474.304490740738</v>
      </c>
      <c r="U631" s="8">
        <f t="shared" si="9"/>
        <v>30</v>
      </c>
    </row>
    <row r="632" spans="1:21" ht="11.75" customHeight="1" x14ac:dyDescent="0.4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E632/D632*100%</f>
        <v>8.3340278356529708E-4</v>
      </c>
      <c r="P632" s="9" t="str">
        <f>IFERROR(ROUND(E632/L632,0),0)&amp;" "&amp;H632</f>
        <v>10 USD</v>
      </c>
      <c r="Q632" t="s">
        <v>8319</v>
      </c>
      <c r="R632" t="s">
        <v>8320</v>
      </c>
      <c r="S632" s="12">
        <f>(((I632/60)/60)/24)+DATE(1970,1,1)+(-8/24)</f>
        <v>42252.881944444445</v>
      </c>
      <c r="T632" s="12">
        <f>(((J632/60)/60)/24)+DATE(1970,1,1)+(-8/24)</f>
        <v>42223.286122685182</v>
      </c>
      <c r="U632" s="8">
        <f t="shared" si="9"/>
        <v>29.595821759263345</v>
      </c>
    </row>
    <row r="633" spans="1:21" ht="11.75" customHeight="1" x14ac:dyDescent="0.4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E633/D633*100%</f>
        <v>1.38E-2</v>
      </c>
      <c r="P633" s="9" t="str">
        <f>IFERROR(ROUND(E633/L633,0),0)&amp;" "&amp;H633</f>
        <v>77 CAD</v>
      </c>
      <c r="Q633" t="s">
        <v>8319</v>
      </c>
      <c r="R633" t="s">
        <v>8320</v>
      </c>
      <c r="S633" s="12">
        <f>(((I633/60)/60)/24)+DATE(1970,1,1)+(-8/24)</f>
        <v>42518.438993055555</v>
      </c>
      <c r="T633" s="12">
        <f>(((J633/60)/60)/24)+DATE(1970,1,1)+(-8/24)</f>
        <v>42489.438993055555</v>
      </c>
      <c r="U633" s="8">
        <f t="shared" si="9"/>
        <v>29</v>
      </c>
    </row>
    <row r="634" spans="1:21" ht="11.75" customHeight="1" x14ac:dyDescent="0.4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E634/D634*100%</f>
        <v>0</v>
      </c>
      <c r="P634" s="9" t="str">
        <f>IFERROR(ROUND(E634/L634,0),0)&amp;" "&amp;H634</f>
        <v>0 EUR</v>
      </c>
      <c r="Q634" t="s">
        <v>8319</v>
      </c>
      <c r="R634" t="s">
        <v>8320</v>
      </c>
      <c r="S634" s="12">
        <f>(((I634/60)/60)/24)+DATE(1970,1,1)+(-8/24)</f>
        <v>42333.367650462962</v>
      </c>
      <c r="T634" s="12">
        <f>(((J634/60)/60)/24)+DATE(1970,1,1)+(-8/24)</f>
        <v>42303.325983796291</v>
      </c>
      <c r="U634" s="8">
        <f t="shared" si="9"/>
        <v>30.041666666671517</v>
      </c>
    </row>
    <row r="635" spans="1:21" ht="11.75" customHeight="1" x14ac:dyDescent="0.4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E635/D635*100%</f>
        <v>0.1245</v>
      </c>
      <c r="P635" s="9" t="str">
        <f>IFERROR(ROUND(E635/L635,0),0)&amp;" "&amp;H635</f>
        <v>50 USD</v>
      </c>
      <c r="Q635" t="s">
        <v>8319</v>
      </c>
      <c r="R635" t="s">
        <v>8320</v>
      </c>
      <c r="S635" s="12">
        <f>(((I635/60)/60)/24)+DATE(1970,1,1)+(-8/24)</f>
        <v>42538.624999999993</v>
      </c>
      <c r="T635" s="12">
        <f>(((J635/60)/60)/24)+DATE(1970,1,1)+(-8/24)</f>
        <v>42506.965995370374</v>
      </c>
      <c r="U635" s="8">
        <f t="shared" si="9"/>
        <v>31.659004629618721</v>
      </c>
    </row>
    <row r="636" spans="1:21" ht="11.75" customHeight="1" x14ac:dyDescent="0.4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E636/D636*100%</f>
        <v>2.0000000000000001E-4</v>
      </c>
      <c r="P636" s="9" t="str">
        <f>IFERROR(ROUND(E636/L636,0),0)&amp;" "&amp;H636</f>
        <v>1 USD</v>
      </c>
      <c r="Q636" t="s">
        <v>8319</v>
      </c>
      <c r="R636" t="s">
        <v>8320</v>
      </c>
      <c r="S636" s="12">
        <f>(((I636/60)/60)/24)+DATE(1970,1,1)+(-8/24)</f>
        <v>42061.595243055555</v>
      </c>
      <c r="T636" s="12">
        <f>(((J636/60)/60)/24)+DATE(1970,1,1)+(-8/24)</f>
        <v>42031.595243055555</v>
      </c>
      <c r="U636" s="8">
        <f t="shared" si="9"/>
        <v>30</v>
      </c>
    </row>
    <row r="637" spans="1:21" ht="11.75" customHeight="1" x14ac:dyDescent="0.4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E637/D637*100%</f>
        <v>8.0000000000000007E-5</v>
      </c>
      <c r="P637" s="9" t="str">
        <f>IFERROR(ROUND(E637/L637,0),0)&amp;" "&amp;H637</f>
        <v>2 USD</v>
      </c>
      <c r="Q637" t="s">
        <v>8319</v>
      </c>
      <c r="R637" t="s">
        <v>8320</v>
      </c>
      <c r="S637" s="12">
        <f>(((I637/60)/60)/24)+DATE(1970,1,1)+(-8/24)</f>
        <v>42105.758819444447</v>
      </c>
      <c r="T637" s="12">
        <f>(((J637/60)/60)/24)+DATE(1970,1,1)+(-8/24)</f>
        <v>42075.758819444447</v>
      </c>
      <c r="U637" s="8">
        <f t="shared" si="9"/>
        <v>30</v>
      </c>
    </row>
    <row r="638" spans="1:21" ht="11.75" customHeight="1" x14ac:dyDescent="0.4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E638/D638*100%</f>
        <v>2E-3</v>
      </c>
      <c r="P638" s="9" t="str">
        <f>IFERROR(ROUND(E638/L638,0),0)&amp;" "&amp;H638</f>
        <v>4 GBP</v>
      </c>
      <c r="Q638" t="s">
        <v>8319</v>
      </c>
      <c r="R638" t="s">
        <v>8320</v>
      </c>
      <c r="S638" s="12">
        <f>(((I638/60)/60)/24)+DATE(1970,1,1)+(-8/24)</f>
        <v>42161.115972222215</v>
      </c>
      <c r="T638" s="12">
        <f>(((J638/60)/60)/24)+DATE(1970,1,1)+(-8/24)</f>
        <v>42131.122106481482</v>
      </c>
      <c r="U638" s="8">
        <f t="shared" si="9"/>
        <v>29.993865740732872</v>
      </c>
    </row>
    <row r="639" spans="1:21" ht="11.75" customHeight="1" x14ac:dyDescent="0.4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E639/D639*100%</f>
        <v>0</v>
      </c>
      <c r="P639" s="9" t="str">
        <f>IFERROR(ROUND(E639/L639,0),0)&amp;" "&amp;H639</f>
        <v>0 GBP</v>
      </c>
      <c r="Q639" t="s">
        <v>8319</v>
      </c>
      <c r="R639" t="s">
        <v>8320</v>
      </c>
      <c r="S639" s="12">
        <f>(((I639/60)/60)/24)+DATE(1970,1,1)+(-8/24)</f>
        <v>42791.62777777778</v>
      </c>
      <c r="T639" s="12">
        <f>(((J639/60)/60)/24)+DATE(1970,1,1)+(-8/24)</f>
        <v>42762.62868055555</v>
      </c>
      <c r="U639" s="8">
        <f t="shared" si="9"/>
        <v>28.999097222229466</v>
      </c>
    </row>
    <row r="640" spans="1:21" ht="11.75" customHeight="1" x14ac:dyDescent="0.4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E640/D640*100%</f>
        <v>9.0000000000000006E-5</v>
      </c>
      <c r="P640" s="9" t="str">
        <f>IFERROR(ROUND(E640/L640,0),0)&amp;" "&amp;H640</f>
        <v>3 EUR</v>
      </c>
      <c r="Q640" t="s">
        <v>8319</v>
      </c>
      <c r="R640" t="s">
        <v>8320</v>
      </c>
      <c r="S640" s="12">
        <f>(((I640/60)/60)/24)+DATE(1970,1,1)+(-8/24)</f>
        <v>42819.218310185184</v>
      </c>
      <c r="T640" s="12">
        <f>(((J640/60)/60)/24)+DATE(1970,1,1)+(-8/24)</f>
        <v>42759.259976851848</v>
      </c>
      <c r="U640" s="8">
        <f t="shared" si="9"/>
        <v>59.958333333335759</v>
      </c>
    </row>
    <row r="641" spans="1:21" ht="11.75" customHeight="1" x14ac:dyDescent="0.4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E641/D641*100%</f>
        <v>9.9999999999999995E-7</v>
      </c>
      <c r="P641" s="9" t="str">
        <f>IFERROR(ROUND(E641/L641,0),0)&amp;" "&amp;H641</f>
        <v>1 USD</v>
      </c>
      <c r="Q641" t="s">
        <v>8319</v>
      </c>
      <c r="R641" t="s">
        <v>8320</v>
      </c>
      <c r="S641" s="12">
        <f>(((I641/60)/60)/24)+DATE(1970,1,1)+(-8/24)</f>
        <v>41925.249942129631</v>
      </c>
      <c r="T641" s="12">
        <f>(((J641/60)/60)/24)+DATE(1970,1,1)+(-8/24)</f>
        <v>41865.249942129631</v>
      </c>
      <c r="U641" s="8">
        <f t="shared" si="9"/>
        <v>60</v>
      </c>
    </row>
    <row r="642" spans="1:21" ht="11.75" customHeight="1" x14ac:dyDescent="0.4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E642/D642*100%</f>
        <v>1.4428571428571428</v>
      </c>
      <c r="P642" s="9" t="str">
        <f>IFERROR(ROUND(E642/L642,0),0)&amp;" "&amp;H642</f>
        <v>51 EUR</v>
      </c>
      <c r="Q642" t="s">
        <v>8319</v>
      </c>
      <c r="R642" t="s">
        <v>8321</v>
      </c>
      <c r="S642" s="12">
        <f>(((I642/60)/60)/24)+DATE(1970,1,1)+(-8/24)</f>
        <v>42698.624999999993</v>
      </c>
      <c r="T642" s="12">
        <f>(((J642/60)/60)/24)+DATE(1970,1,1)+(-8/24)</f>
        <v>42683.08697916667</v>
      </c>
      <c r="U642" s="8">
        <f t="shared" si="9"/>
        <v>15.538020833322662</v>
      </c>
    </row>
    <row r="643" spans="1:21" ht="11.75" customHeight="1" x14ac:dyDescent="0.4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E643/D643*100%</f>
        <v>1.1916249999999999</v>
      </c>
      <c r="P643" s="9" t="str">
        <f>IFERROR(ROUND(E643/L643,0),0)&amp;" "&amp;H643</f>
        <v>151 USD</v>
      </c>
      <c r="Q643" t="s">
        <v>8319</v>
      </c>
      <c r="R643" t="s">
        <v>8321</v>
      </c>
      <c r="S643" s="12">
        <f>(((I643/60)/60)/24)+DATE(1970,1,1)+(-8/24)</f>
        <v>42229.236666666664</v>
      </c>
      <c r="T643" s="12">
        <f>(((J643/60)/60)/24)+DATE(1970,1,1)+(-8/24)</f>
        <v>42199.236666666664</v>
      </c>
      <c r="U643" s="8">
        <f t="shared" ref="U643:U706" si="10">S643-T643</f>
        <v>30</v>
      </c>
    </row>
    <row r="644" spans="1:21" ht="11.75" customHeight="1" x14ac:dyDescent="0.4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E644/D644*100%</f>
        <v>14.604850000000001</v>
      </c>
      <c r="P644" s="9" t="str">
        <f>IFERROR(ROUND(E644/L644,0),0)&amp;" "&amp;H644</f>
        <v>134 EUR</v>
      </c>
      <c r="Q644" t="s">
        <v>8319</v>
      </c>
      <c r="R644" t="s">
        <v>8321</v>
      </c>
      <c r="S644" s="12">
        <f>(((I644/60)/60)/24)+DATE(1970,1,1)+(-8/24)</f>
        <v>42235.317986111106</v>
      </c>
      <c r="T644" s="12">
        <f>(((J644/60)/60)/24)+DATE(1970,1,1)+(-8/24)</f>
        <v>42199.317986111106</v>
      </c>
      <c r="U644" s="8">
        <f t="shared" si="10"/>
        <v>36</v>
      </c>
    </row>
    <row r="645" spans="1:21" ht="11.75" customHeight="1" x14ac:dyDescent="0.4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E645/D645*100%</f>
        <v>1.0580799999999999</v>
      </c>
      <c r="P645" s="9" t="str">
        <f>IFERROR(ROUND(E645/L645,0),0)&amp;" "&amp;H645</f>
        <v>174 USD</v>
      </c>
      <c r="Q645" t="s">
        <v>8319</v>
      </c>
      <c r="R645" t="s">
        <v>8321</v>
      </c>
      <c r="S645" s="12">
        <f>(((I645/60)/60)/24)+DATE(1970,1,1)+(-8/24)</f>
        <v>42155.30873842592</v>
      </c>
      <c r="T645" s="12">
        <f>(((J645/60)/60)/24)+DATE(1970,1,1)+(-8/24)</f>
        <v>42100.30873842592</v>
      </c>
      <c r="U645" s="8">
        <f t="shared" si="10"/>
        <v>55</v>
      </c>
    </row>
    <row r="646" spans="1:21" ht="11.75" customHeight="1" x14ac:dyDescent="0.4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E646/D646*100%</f>
        <v>3.0011791999999997</v>
      </c>
      <c r="P646" s="9" t="str">
        <f>IFERROR(ROUND(E646/L646,0),0)&amp;" "&amp;H646</f>
        <v>73 USD</v>
      </c>
      <c r="Q646" t="s">
        <v>8319</v>
      </c>
      <c r="R646" t="s">
        <v>8321</v>
      </c>
      <c r="S646" s="12">
        <f>(((I646/60)/60)/24)+DATE(1970,1,1)+(-8/24)</f>
        <v>41940.708333333328</v>
      </c>
      <c r="T646" s="12">
        <f>(((J646/60)/60)/24)+DATE(1970,1,1)+(-8/24)</f>
        <v>41898.332627314812</v>
      </c>
      <c r="U646" s="8">
        <f t="shared" si="10"/>
        <v>42.375706018516212</v>
      </c>
    </row>
    <row r="647" spans="1:21" ht="11.75" customHeight="1" x14ac:dyDescent="0.4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E647/D647*100%</f>
        <v>2.7869999999999999</v>
      </c>
      <c r="P647" s="9" t="str">
        <f>IFERROR(ROUND(E647/L647,0),0)&amp;" "&amp;H647</f>
        <v>24 USD</v>
      </c>
      <c r="Q647" t="s">
        <v>8319</v>
      </c>
      <c r="R647" t="s">
        <v>8321</v>
      </c>
      <c r="S647" s="12">
        <f>(((I647/60)/60)/24)+DATE(1970,1,1)+(-8/24)</f>
        <v>42593.692986111106</v>
      </c>
      <c r="T647" s="12">
        <f>(((J647/60)/60)/24)+DATE(1970,1,1)+(-8/24)</f>
        <v>42563.692986111106</v>
      </c>
      <c r="U647" s="8">
        <f t="shared" si="10"/>
        <v>30</v>
      </c>
    </row>
    <row r="648" spans="1:21" ht="11.75" customHeight="1" x14ac:dyDescent="0.4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E648/D648*100%</f>
        <v>1.3187625000000001</v>
      </c>
      <c r="P648" s="9" t="str">
        <f>IFERROR(ROUND(E648/L648,0),0)&amp;" "&amp;H648</f>
        <v>39 USD</v>
      </c>
      <c r="Q648" t="s">
        <v>8319</v>
      </c>
      <c r="R648" t="s">
        <v>8321</v>
      </c>
      <c r="S648" s="12">
        <f>(((I648/60)/60)/24)+DATE(1970,1,1)+(-8/24)</f>
        <v>41862.519293981481</v>
      </c>
      <c r="T648" s="12">
        <f>(((J648/60)/60)/24)+DATE(1970,1,1)+(-8/24)</f>
        <v>41832.519293981481</v>
      </c>
      <c r="U648" s="8">
        <f t="shared" si="10"/>
        <v>30</v>
      </c>
    </row>
    <row r="649" spans="1:21" ht="11.75" customHeight="1" x14ac:dyDescent="0.4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E649/D649*100%</f>
        <v>1.0705</v>
      </c>
      <c r="P649" s="9" t="str">
        <f>IFERROR(ROUND(E649/L649,0),0)&amp;" "&amp;H649</f>
        <v>126 CAD</v>
      </c>
      <c r="Q649" t="s">
        <v>8319</v>
      </c>
      <c r="R649" t="s">
        <v>8321</v>
      </c>
      <c r="S649" s="12">
        <f>(((I649/60)/60)/24)+DATE(1970,1,1)+(-8/24)</f>
        <v>42446.392928240741</v>
      </c>
      <c r="T649" s="12">
        <f>(((J649/60)/60)/24)+DATE(1970,1,1)+(-8/24)</f>
        <v>42416.434594907405</v>
      </c>
      <c r="U649" s="8">
        <f t="shared" si="10"/>
        <v>29.958333333335759</v>
      </c>
    </row>
    <row r="650" spans="1:21" ht="11.75" customHeight="1" x14ac:dyDescent="0.4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E650/D650*100%</f>
        <v>1.2682285714285715</v>
      </c>
      <c r="P650" s="9" t="str">
        <f>IFERROR(ROUND(E650/L650,0),0)&amp;" "&amp;H650</f>
        <v>1644 USD</v>
      </c>
      <c r="Q650" t="s">
        <v>8319</v>
      </c>
      <c r="R650" t="s">
        <v>8321</v>
      </c>
      <c r="S650" s="12">
        <f>(((I650/60)/60)/24)+DATE(1970,1,1)+(-8/24)</f>
        <v>41926.360046296293</v>
      </c>
      <c r="T650" s="12">
        <f>(((J650/60)/60)/24)+DATE(1970,1,1)+(-8/24)</f>
        <v>41891.360046296293</v>
      </c>
      <c r="U650" s="8">
        <f t="shared" si="10"/>
        <v>35</v>
      </c>
    </row>
    <row r="651" spans="1:21" ht="11.75" customHeight="1" x14ac:dyDescent="0.4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E651/D651*100%</f>
        <v>1.3996</v>
      </c>
      <c r="P651" s="9" t="str">
        <f>IFERROR(ROUND(E651/L651,0),0)&amp;" "&amp;H651</f>
        <v>43 USD</v>
      </c>
      <c r="Q651" t="s">
        <v>8319</v>
      </c>
      <c r="R651" t="s">
        <v>8321</v>
      </c>
      <c r="S651" s="12">
        <f>(((I651/60)/60)/24)+DATE(1970,1,1)+(-8/24)</f>
        <v>41898.578854166662</v>
      </c>
      <c r="T651" s="12">
        <f>(((J651/60)/60)/24)+DATE(1970,1,1)+(-8/24)</f>
        <v>41877.578854166662</v>
      </c>
      <c r="U651" s="8">
        <f t="shared" si="10"/>
        <v>21</v>
      </c>
    </row>
    <row r="652" spans="1:21" ht="11.75" customHeight="1" x14ac:dyDescent="0.4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E652/D652*100%</f>
        <v>1.1240000000000001</v>
      </c>
      <c r="P652" s="9" t="str">
        <f>IFERROR(ROUND(E652/L652,0),0)&amp;" "&amp;H652</f>
        <v>35 USD</v>
      </c>
      <c r="Q652" t="s">
        <v>8319</v>
      </c>
      <c r="R652" t="s">
        <v>8321</v>
      </c>
      <c r="S652" s="12">
        <f>(((I652/60)/60)/24)+DATE(1970,1,1)+(-8/24)</f>
        <v>41991.745185185187</v>
      </c>
      <c r="T652" s="12">
        <f>(((J652/60)/60)/24)+DATE(1970,1,1)+(-8/24)</f>
        <v>41931.703518518516</v>
      </c>
      <c r="U652" s="8">
        <f t="shared" si="10"/>
        <v>60.041666666671517</v>
      </c>
    </row>
    <row r="653" spans="1:21" ht="11.75" customHeight="1" x14ac:dyDescent="0.4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E653/D653*100%</f>
        <v>1.00528</v>
      </c>
      <c r="P653" s="9" t="str">
        <f>IFERROR(ROUND(E653/L653,0),0)&amp;" "&amp;H653</f>
        <v>239 USD</v>
      </c>
      <c r="Q653" t="s">
        <v>8319</v>
      </c>
      <c r="R653" t="s">
        <v>8321</v>
      </c>
      <c r="S653" s="12">
        <f>(((I653/60)/60)/24)+DATE(1970,1,1)+(-8/24)</f>
        <v>41985.684155092589</v>
      </c>
      <c r="T653" s="12">
        <f>(((J653/60)/60)/24)+DATE(1970,1,1)+(-8/24)</f>
        <v>41955.684155092589</v>
      </c>
      <c r="U653" s="8">
        <f t="shared" si="10"/>
        <v>30</v>
      </c>
    </row>
    <row r="654" spans="1:21" ht="11.75" customHeight="1" x14ac:dyDescent="0.4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E654/D654*100%</f>
        <v>1.0046666666666666</v>
      </c>
      <c r="P654" s="9" t="str">
        <f>IFERROR(ROUND(E654/L654,0),0)&amp;" "&amp;H654</f>
        <v>108 USD</v>
      </c>
      <c r="Q654" t="s">
        <v>8319</v>
      </c>
      <c r="R654" t="s">
        <v>8321</v>
      </c>
      <c r="S654" s="12">
        <f>(((I654/60)/60)/24)+DATE(1970,1,1)+(-8/24)</f>
        <v>42705.398726851847</v>
      </c>
      <c r="T654" s="12">
        <f>(((J654/60)/60)/24)+DATE(1970,1,1)+(-8/24)</f>
        <v>42675.357060185182</v>
      </c>
      <c r="U654" s="8">
        <f t="shared" si="10"/>
        <v>30.041666666664241</v>
      </c>
    </row>
    <row r="655" spans="1:21" ht="11.75" customHeight="1" x14ac:dyDescent="0.4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E655/D655*100%</f>
        <v>1.4144600000000001</v>
      </c>
      <c r="P655" s="9" t="str">
        <f>IFERROR(ROUND(E655/L655,0),0)&amp;" "&amp;H655</f>
        <v>96 USD</v>
      </c>
      <c r="Q655" t="s">
        <v>8319</v>
      </c>
      <c r="R655" t="s">
        <v>8321</v>
      </c>
      <c r="S655" s="12">
        <f>(((I655/60)/60)/24)+DATE(1970,1,1)+(-8/24)</f>
        <v>42236.285185185181</v>
      </c>
      <c r="T655" s="12">
        <f>(((J655/60)/60)/24)+DATE(1970,1,1)+(-8/24)</f>
        <v>42199.285185185181</v>
      </c>
      <c r="U655" s="8">
        <f t="shared" si="10"/>
        <v>37</v>
      </c>
    </row>
    <row r="656" spans="1:21" ht="11.75" customHeight="1" x14ac:dyDescent="0.4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E656/D656*100%</f>
        <v>2.6729166666666666</v>
      </c>
      <c r="P656" s="9" t="str">
        <f>IFERROR(ROUND(E656/L656,0),0)&amp;" "&amp;H656</f>
        <v>32 USD</v>
      </c>
      <c r="Q656" t="s">
        <v>8319</v>
      </c>
      <c r="R656" t="s">
        <v>8321</v>
      </c>
      <c r="S656" s="12">
        <f>(((I656/60)/60)/24)+DATE(1970,1,1)+(-8/24)</f>
        <v>42193.623993055553</v>
      </c>
      <c r="T656" s="12">
        <f>(((J656/60)/60)/24)+DATE(1970,1,1)+(-8/24)</f>
        <v>42163.623993055553</v>
      </c>
      <c r="U656" s="8">
        <f t="shared" si="10"/>
        <v>30</v>
      </c>
    </row>
    <row r="657" spans="1:21" ht="11.75" customHeight="1" x14ac:dyDescent="0.4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E657/D657*100%</f>
        <v>1.4688749999999999</v>
      </c>
      <c r="P657" s="9" t="str">
        <f>IFERROR(ROUND(E657/L657,0),0)&amp;" "&amp;H657</f>
        <v>43 USD</v>
      </c>
      <c r="Q657" t="s">
        <v>8319</v>
      </c>
      <c r="R657" t="s">
        <v>8321</v>
      </c>
      <c r="S657" s="12">
        <f>(((I657/60)/60)/24)+DATE(1970,1,1)+(-8/24)</f>
        <v>42075.582314814812</v>
      </c>
      <c r="T657" s="12">
        <f>(((J657/60)/60)/24)+DATE(1970,1,1)+(-8/24)</f>
        <v>42045.623981481483</v>
      </c>
      <c r="U657" s="8">
        <f t="shared" si="10"/>
        <v>29.958333333328483</v>
      </c>
    </row>
    <row r="658" spans="1:21" ht="11.75" customHeight="1" x14ac:dyDescent="0.4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E658/D658*100%</f>
        <v>2.1356000000000002</v>
      </c>
      <c r="P658" s="9" t="str">
        <f>IFERROR(ROUND(E658/L658,0),0)&amp;" "&amp;H658</f>
        <v>123 USD</v>
      </c>
      <c r="Q658" t="s">
        <v>8319</v>
      </c>
      <c r="R658" t="s">
        <v>8321</v>
      </c>
      <c r="S658" s="12">
        <f>(((I658/60)/60)/24)+DATE(1970,1,1)+(-8/24)</f>
        <v>42477.429618055547</v>
      </c>
      <c r="T658" s="12">
        <f>(((J658/60)/60)/24)+DATE(1970,1,1)+(-8/24)</f>
        <v>42417.471284722218</v>
      </c>
      <c r="U658" s="8">
        <f t="shared" si="10"/>
        <v>59.958333333328483</v>
      </c>
    </row>
    <row r="659" spans="1:21" ht="11.75" customHeight="1" x14ac:dyDescent="0.4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E659/D659*100%</f>
        <v>1.2569999999999999</v>
      </c>
      <c r="P659" s="9" t="str">
        <f>IFERROR(ROUND(E659/L659,0),0)&amp;" "&amp;H659</f>
        <v>190 USD</v>
      </c>
      <c r="Q659" t="s">
        <v>8319</v>
      </c>
      <c r="R659" t="s">
        <v>8321</v>
      </c>
      <c r="S659" s="12">
        <f>(((I659/60)/60)/24)+DATE(1970,1,1)+(-8/24)</f>
        <v>42361.512407407405</v>
      </c>
      <c r="T659" s="12">
        <f>(((J659/60)/60)/24)+DATE(1970,1,1)+(-8/24)</f>
        <v>42331.512407407405</v>
      </c>
      <c r="U659" s="8">
        <f t="shared" si="10"/>
        <v>30</v>
      </c>
    </row>
    <row r="660" spans="1:21" ht="11.75" customHeight="1" x14ac:dyDescent="0.4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E660/D660*100%</f>
        <v>1.0446206037108834</v>
      </c>
      <c r="P660" s="9" t="str">
        <f>IFERROR(ROUND(E660/L660,0),0)&amp;" "&amp;H660</f>
        <v>109 USD</v>
      </c>
      <c r="Q660" t="s">
        <v>8319</v>
      </c>
      <c r="R660" t="s">
        <v>8321</v>
      </c>
      <c r="S660" s="12">
        <f>(((I660/60)/60)/24)+DATE(1970,1,1)+(-8/24)</f>
        <v>42211.416666666664</v>
      </c>
      <c r="T660" s="12">
        <f>(((J660/60)/60)/24)+DATE(1970,1,1)+(-8/24)</f>
        <v>42178.827418981477</v>
      </c>
      <c r="U660" s="8">
        <f t="shared" si="10"/>
        <v>32.589247685187729</v>
      </c>
    </row>
    <row r="661" spans="1:21" ht="11.75" customHeight="1" x14ac:dyDescent="0.4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E661/D661*100%</f>
        <v>1.0056666666666667</v>
      </c>
      <c r="P661" s="9" t="str">
        <f>IFERROR(ROUND(E661/L661,0),0)&amp;" "&amp;H661</f>
        <v>144 USD</v>
      </c>
      <c r="Q661" t="s">
        <v>8319</v>
      </c>
      <c r="R661" t="s">
        <v>8321</v>
      </c>
      <c r="S661" s="12">
        <f>(((I661/60)/60)/24)+DATE(1970,1,1)+(-8/24)</f>
        <v>42239.260358796295</v>
      </c>
      <c r="T661" s="12">
        <f>(((J661/60)/60)/24)+DATE(1970,1,1)+(-8/24)</f>
        <v>42209.260358796295</v>
      </c>
      <c r="U661" s="8">
        <f t="shared" si="10"/>
        <v>30</v>
      </c>
    </row>
    <row r="662" spans="1:21" ht="11.75" customHeight="1" x14ac:dyDescent="0.4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E662/D662*100%</f>
        <v>3.058E-2</v>
      </c>
      <c r="P662" s="9" t="str">
        <f>IFERROR(ROUND(E662/L662,0),0)&amp;" "&amp;H662</f>
        <v>85 USD</v>
      </c>
      <c r="Q662" t="s">
        <v>8319</v>
      </c>
      <c r="R662" t="s">
        <v>8321</v>
      </c>
      <c r="S662" s="12">
        <f>(((I662/60)/60)/24)+DATE(1970,1,1)+(-8/24)</f>
        <v>41952.449988425928</v>
      </c>
      <c r="T662" s="12">
        <f>(((J662/60)/60)/24)+DATE(1970,1,1)+(-8/24)</f>
        <v>41922.408321759256</v>
      </c>
      <c r="U662" s="8">
        <f t="shared" si="10"/>
        <v>30.041666666671517</v>
      </c>
    </row>
    <row r="663" spans="1:21" ht="11.75" customHeight="1" x14ac:dyDescent="0.4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E663/D663*100%</f>
        <v>9.4999999999999998E-3</v>
      </c>
      <c r="P663" s="9" t="str">
        <f>IFERROR(ROUND(E663/L663,0),0)&amp;" "&amp;H663</f>
        <v>11 USD</v>
      </c>
      <c r="Q663" t="s">
        <v>8319</v>
      </c>
      <c r="R663" t="s">
        <v>8321</v>
      </c>
      <c r="S663" s="12">
        <f>(((I663/60)/60)/24)+DATE(1970,1,1)+(-8/24)</f>
        <v>42666.312025462961</v>
      </c>
      <c r="T663" s="12">
        <f>(((J663/60)/60)/24)+DATE(1970,1,1)+(-8/24)</f>
        <v>42636.312025462961</v>
      </c>
      <c r="U663" s="8">
        <f t="shared" si="10"/>
        <v>30</v>
      </c>
    </row>
    <row r="664" spans="1:21" ht="11.75" customHeight="1" x14ac:dyDescent="0.4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E664/D664*100%</f>
        <v>4.0000000000000001E-3</v>
      </c>
      <c r="P664" s="9" t="str">
        <f>IFERROR(ROUND(E664/L664,0),0)&amp;" "&amp;H664</f>
        <v>39 USD</v>
      </c>
      <c r="Q664" t="s">
        <v>8319</v>
      </c>
      <c r="R664" t="s">
        <v>8321</v>
      </c>
      <c r="S664" s="12">
        <f>(((I664/60)/60)/24)+DATE(1970,1,1)+(-8/24)</f>
        <v>42020.104710648149</v>
      </c>
      <c r="T664" s="12">
        <f>(((J664/60)/60)/24)+DATE(1970,1,1)+(-8/24)</f>
        <v>41990.104710648149</v>
      </c>
      <c r="U664" s="8">
        <f t="shared" si="10"/>
        <v>30</v>
      </c>
    </row>
    <row r="665" spans="1:21" ht="11.75" customHeight="1" x14ac:dyDescent="0.4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E665/D665*100%</f>
        <v>3.5000000000000001E-3</v>
      </c>
      <c r="P665" s="9" t="str">
        <f>IFERROR(ROUND(E665/L665,0),0)&amp;" "&amp;H665</f>
        <v>100 DKK</v>
      </c>
      <c r="Q665" t="s">
        <v>8319</v>
      </c>
      <c r="R665" t="s">
        <v>8321</v>
      </c>
      <c r="S665" s="12">
        <f>(((I665/60)/60)/24)+DATE(1970,1,1)+(-8/24)</f>
        <v>42203.509907407402</v>
      </c>
      <c r="T665" s="12">
        <f>(((J665/60)/60)/24)+DATE(1970,1,1)+(-8/24)</f>
        <v>42173.509907407402</v>
      </c>
      <c r="U665" s="8">
        <f t="shared" si="10"/>
        <v>30</v>
      </c>
    </row>
    <row r="666" spans="1:21" ht="11.75" customHeight="1" x14ac:dyDescent="0.4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E666/D666*100%</f>
        <v>7.5333333333333335E-2</v>
      </c>
      <c r="P666" s="9" t="str">
        <f>IFERROR(ROUND(E666/L666,0),0)&amp;" "&amp;H666</f>
        <v>31 USD</v>
      </c>
      <c r="Q666" t="s">
        <v>8319</v>
      </c>
      <c r="R666" t="s">
        <v>8321</v>
      </c>
      <c r="S666" s="12">
        <f>(((I666/60)/60)/24)+DATE(1970,1,1)+(-8/24)</f>
        <v>42107.333043981482</v>
      </c>
      <c r="T666" s="12">
        <f>(((J666/60)/60)/24)+DATE(1970,1,1)+(-8/24)</f>
        <v>42077.333043981482</v>
      </c>
      <c r="U666" s="8">
        <f t="shared" si="10"/>
        <v>30</v>
      </c>
    </row>
    <row r="667" spans="1:21" ht="11.75" customHeight="1" x14ac:dyDescent="0.4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E667/D667*100%</f>
        <v>0.18640000000000001</v>
      </c>
      <c r="P667" s="9" t="str">
        <f>IFERROR(ROUND(E667/L667,0),0)&amp;" "&amp;H667</f>
        <v>155 USD</v>
      </c>
      <c r="Q667" t="s">
        <v>8319</v>
      </c>
      <c r="R667" t="s">
        <v>8321</v>
      </c>
      <c r="S667" s="12">
        <f>(((I667/60)/60)/24)+DATE(1970,1,1)+(-8/24)</f>
        <v>42748.378020833326</v>
      </c>
      <c r="T667" s="12">
        <f>(((J667/60)/60)/24)+DATE(1970,1,1)+(-8/24)</f>
        <v>42688.378020833326</v>
      </c>
      <c r="U667" s="8">
        <f t="shared" si="10"/>
        <v>60</v>
      </c>
    </row>
    <row r="668" spans="1:21" ht="11.75" customHeight="1" x14ac:dyDescent="0.4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E668/D668*100%</f>
        <v>4.0000000000000003E-5</v>
      </c>
      <c r="P668" s="9" t="str">
        <f>IFERROR(ROUND(E668/L668,0),0)&amp;" "&amp;H668</f>
        <v>2 USD</v>
      </c>
      <c r="Q668" t="s">
        <v>8319</v>
      </c>
      <c r="R668" t="s">
        <v>8321</v>
      </c>
      <c r="S668" s="12">
        <f>(((I668/60)/60)/24)+DATE(1970,1,1)+(-8/24)</f>
        <v>41868.498819444445</v>
      </c>
      <c r="T668" s="12">
        <f>(((J668/60)/60)/24)+DATE(1970,1,1)+(-8/24)</f>
        <v>41838.498819444445</v>
      </c>
      <c r="U668" s="8">
        <f t="shared" si="10"/>
        <v>30</v>
      </c>
    </row>
    <row r="669" spans="1:21" ht="11.75" customHeight="1" x14ac:dyDescent="0.4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E669/D669*100%</f>
        <v>0.1002</v>
      </c>
      <c r="P669" s="9" t="str">
        <f>IFERROR(ROUND(E669/L669,0),0)&amp;" "&amp;H669</f>
        <v>179 EUR</v>
      </c>
      <c r="Q669" t="s">
        <v>8319</v>
      </c>
      <c r="R669" t="s">
        <v>8321</v>
      </c>
      <c r="S669" s="12">
        <f>(((I669/60)/60)/24)+DATE(1970,1,1)+(-8/24)</f>
        <v>42672.040081018517</v>
      </c>
      <c r="T669" s="12">
        <f>(((J669/60)/60)/24)+DATE(1970,1,1)+(-8/24)</f>
        <v>42632.040081018517</v>
      </c>
      <c r="U669" s="8">
        <f t="shared" si="10"/>
        <v>40</v>
      </c>
    </row>
    <row r="670" spans="1:21" ht="11.75" customHeight="1" x14ac:dyDescent="0.4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E670/D670*100%</f>
        <v>4.5600000000000002E-2</v>
      </c>
      <c r="P670" s="9" t="str">
        <f>IFERROR(ROUND(E670/L670,0),0)&amp;" "&amp;H670</f>
        <v>27 USD</v>
      </c>
      <c r="Q670" t="s">
        <v>8319</v>
      </c>
      <c r="R670" t="s">
        <v>8321</v>
      </c>
      <c r="S670" s="12">
        <f>(((I670/60)/60)/24)+DATE(1970,1,1)+(-8/24)</f>
        <v>42135.497939814813</v>
      </c>
      <c r="T670" s="12">
        <f>(((J670/60)/60)/24)+DATE(1970,1,1)+(-8/24)</f>
        <v>42090.497939814813</v>
      </c>
      <c r="U670" s="8">
        <f t="shared" si="10"/>
        <v>45</v>
      </c>
    </row>
    <row r="671" spans="1:21" ht="11.75" customHeight="1" x14ac:dyDescent="0.4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E671/D671*100%</f>
        <v>0.21507499999999999</v>
      </c>
      <c r="P671" s="9" t="str">
        <f>IFERROR(ROUND(E671/L671,0),0)&amp;" "&amp;H671</f>
        <v>1536 SEK</v>
      </c>
      <c r="Q671" t="s">
        <v>8319</v>
      </c>
      <c r="R671" t="s">
        <v>8321</v>
      </c>
      <c r="S671" s="12">
        <f>(((I671/60)/60)/24)+DATE(1970,1,1)+(-8/24)</f>
        <v>42557.292337962957</v>
      </c>
      <c r="T671" s="12">
        <f>(((J671/60)/60)/24)+DATE(1970,1,1)+(-8/24)</f>
        <v>42527.292337962957</v>
      </c>
      <c r="U671" s="8">
        <f t="shared" si="10"/>
        <v>30</v>
      </c>
    </row>
    <row r="672" spans="1:21" ht="11.75" customHeight="1" x14ac:dyDescent="0.4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E672/D672*100%</f>
        <v>0.29276666666666668</v>
      </c>
      <c r="P672" s="9" t="str">
        <f>IFERROR(ROUND(E672/L672,0),0)&amp;" "&amp;H672</f>
        <v>85 EUR</v>
      </c>
      <c r="Q672" t="s">
        <v>8319</v>
      </c>
      <c r="R672" t="s">
        <v>8321</v>
      </c>
      <c r="S672" s="12">
        <f>(((I672/60)/60)/24)+DATE(1970,1,1)+(-8/24)</f>
        <v>42540.006944444445</v>
      </c>
      <c r="T672" s="12">
        <f>(((J672/60)/60)/24)+DATE(1970,1,1)+(-8/24)</f>
        <v>42506.376388888886</v>
      </c>
      <c r="U672" s="8">
        <f t="shared" si="10"/>
        <v>33.630555555559113</v>
      </c>
    </row>
    <row r="673" spans="1:21" ht="11.75" customHeight="1" x14ac:dyDescent="0.4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E673/D673*100%</f>
        <v>0.39426666666666665</v>
      </c>
      <c r="P673" s="9" t="str">
        <f>IFERROR(ROUND(E673/L673,0),0)&amp;" "&amp;H673</f>
        <v>789 USD</v>
      </c>
      <c r="Q673" t="s">
        <v>8319</v>
      </c>
      <c r="R673" t="s">
        <v>8321</v>
      </c>
      <c r="S673" s="12">
        <f>(((I673/60)/60)/24)+DATE(1970,1,1)+(-8/24)</f>
        <v>42017.833333333336</v>
      </c>
      <c r="T673" s="12">
        <f>(((J673/60)/60)/24)+DATE(1970,1,1)+(-8/24)</f>
        <v>41984.359398148146</v>
      </c>
      <c r="U673" s="8">
        <f t="shared" si="10"/>
        <v>33.473935185189475</v>
      </c>
    </row>
    <row r="674" spans="1:21" ht="11.75" customHeight="1" x14ac:dyDescent="0.4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E674/D674*100%</f>
        <v>0.21628</v>
      </c>
      <c r="P674" s="9" t="str">
        <f>IFERROR(ROUND(E674/L674,0),0)&amp;" "&amp;H674</f>
        <v>50 USD</v>
      </c>
      <c r="Q674" t="s">
        <v>8319</v>
      </c>
      <c r="R674" t="s">
        <v>8321</v>
      </c>
      <c r="S674" s="12">
        <f>(((I674/60)/60)/24)+DATE(1970,1,1)+(-8/24)</f>
        <v>42004.874305555553</v>
      </c>
      <c r="T674" s="12">
        <f>(((J674/60)/60)/24)+DATE(1970,1,1)+(-8/24)</f>
        <v>41973.886157407404</v>
      </c>
      <c r="U674" s="8">
        <f t="shared" si="10"/>
        <v>30.988148148149776</v>
      </c>
    </row>
    <row r="675" spans="1:21" ht="11.75" customHeight="1" x14ac:dyDescent="0.4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E675/D675*100%</f>
        <v>2.0500000000000002E-3</v>
      </c>
      <c r="P675" s="9" t="str">
        <f>IFERROR(ROUND(E675/L675,0),0)&amp;" "&amp;H675</f>
        <v>68 USD</v>
      </c>
      <c r="Q675" t="s">
        <v>8319</v>
      </c>
      <c r="R675" t="s">
        <v>8321</v>
      </c>
      <c r="S675" s="12">
        <f>(((I675/60)/60)/24)+DATE(1970,1,1)+(-8/24)</f>
        <v>41883.5071412037</v>
      </c>
      <c r="T675" s="12">
        <f>(((J675/60)/60)/24)+DATE(1970,1,1)+(-8/24)</f>
        <v>41838.5071412037</v>
      </c>
      <c r="U675" s="8">
        <f t="shared" si="10"/>
        <v>45</v>
      </c>
    </row>
    <row r="676" spans="1:21" ht="11.75" customHeight="1" x14ac:dyDescent="0.4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E676/D676*100%</f>
        <v>2.9999999999999997E-4</v>
      </c>
      <c r="P676" s="9" t="str">
        <f>IFERROR(ROUND(E676/L676,0),0)&amp;" "&amp;H676</f>
        <v>8 USD</v>
      </c>
      <c r="Q676" t="s">
        <v>8319</v>
      </c>
      <c r="R676" t="s">
        <v>8321</v>
      </c>
      <c r="S676" s="12">
        <f>(((I676/60)/60)/24)+DATE(1970,1,1)+(-8/24)</f>
        <v>41862.782719907402</v>
      </c>
      <c r="T676" s="12">
        <f>(((J676/60)/60)/24)+DATE(1970,1,1)+(-8/24)</f>
        <v>41802.782719907402</v>
      </c>
      <c r="U676" s="8">
        <f t="shared" si="10"/>
        <v>60</v>
      </c>
    </row>
    <row r="677" spans="1:21" ht="11.75" customHeight="1" x14ac:dyDescent="0.4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E677/D677*100%</f>
        <v>0.14849999999999999</v>
      </c>
      <c r="P677" s="9" t="str">
        <f>IFERROR(ROUND(E677/L677,0),0)&amp;" "&amp;H677</f>
        <v>34 USD</v>
      </c>
      <c r="Q677" t="s">
        <v>8319</v>
      </c>
      <c r="R677" t="s">
        <v>8321</v>
      </c>
      <c r="S677" s="12">
        <f>(((I677/60)/60)/24)+DATE(1970,1,1)+(-8/24)</f>
        <v>42004.957638888889</v>
      </c>
      <c r="T677" s="12">
        <f>(((J677/60)/60)/24)+DATE(1970,1,1)+(-8/24)</f>
        <v>41975.597268518519</v>
      </c>
      <c r="U677" s="8">
        <f t="shared" si="10"/>
        <v>29.360370370370219</v>
      </c>
    </row>
    <row r="678" spans="1:21" ht="11.75" customHeight="1" x14ac:dyDescent="0.4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E678/D678*100%</f>
        <v>1.4710000000000001E-2</v>
      </c>
      <c r="P678" s="9" t="str">
        <f>IFERROR(ROUND(E678/L678,0),0)&amp;" "&amp;H678</f>
        <v>61 CAD</v>
      </c>
      <c r="Q678" t="s">
        <v>8319</v>
      </c>
      <c r="R678" t="s">
        <v>8321</v>
      </c>
      <c r="S678" s="12">
        <f>(((I678/60)/60)/24)+DATE(1970,1,1)+(-8/24)</f>
        <v>42042.434965277782</v>
      </c>
      <c r="T678" s="12">
        <f>(((J678/60)/60)/24)+DATE(1970,1,1)+(-8/24)</f>
        <v>42012.434965277782</v>
      </c>
      <c r="U678" s="8">
        <f t="shared" si="10"/>
        <v>30</v>
      </c>
    </row>
    <row r="679" spans="1:21" ht="11.75" customHeight="1" x14ac:dyDescent="0.4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E679/D679*100%</f>
        <v>0.25584000000000001</v>
      </c>
      <c r="P679" s="9" t="str">
        <f>IFERROR(ROUND(E679/L679,0),0)&amp;" "&amp;H679</f>
        <v>133 EUR</v>
      </c>
      <c r="Q679" t="s">
        <v>8319</v>
      </c>
      <c r="R679" t="s">
        <v>8321</v>
      </c>
      <c r="S679" s="12">
        <f>(((I679/60)/60)/24)+DATE(1970,1,1)+(-8/24)</f>
        <v>42549.070543981477</v>
      </c>
      <c r="T679" s="12">
        <f>(((J679/60)/60)/24)+DATE(1970,1,1)+(-8/24)</f>
        <v>42504.070543981477</v>
      </c>
      <c r="U679" s="8">
        <f t="shared" si="10"/>
        <v>45</v>
      </c>
    </row>
    <row r="680" spans="1:21" ht="11.75" customHeight="1" x14ac:dyDescent="0.4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E680/D680*100%</f>
        <v>3.8206896551724136E-2</v>
      </c>
      <c r="P680" s="9" t="str">
        <f>IFERROR(ROUND(E680/L680,0),0)&amp;" "&amp;H680</f>
        <v>65 USD</v>
      </c>
      <c r="Q680" t="s">
        <v>8319</v>
      </c>
      <c r="R680" t="s">
        <v>8321</v>
      </c>
      <c r="S680" s="12">
        <f>(((I680/60)/60)/24)+DATE(1970,1,1)+(-8/24)</f>
        <v>42511.043263888881</v>
      </c>
      <c r="T680" s="12">
        <f>(((J680/60)/60)/24)+DATE(1970,1,1)+(-8/24)</f>
        <v>42481.043263888881</v>
      </c>
      <c r="U680" s="8">
        <f t="shared" si="10"/>
        <v>30</v>
      </c>
    </row>
    <row r="681" spans="1:21" ht="11.75" customHeight="1" x14ac:dyDescent="0.4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E681/D681*100%</f>
        <v>0.15485964912280703</v>
      </c>
      <c r="P681" s="9" t="str">
        <f>IFERROR(ROUND(E681/L681,0),0)&amp;" "&amp;H681</f>
        <v>94 USD</v>
      </c>
      <c r="Q681" t="s">
        <v>8319</v>
      </c>
      <c r="R681" t="s">
        <v>8321</v>
      </c>
      <c r="S681" s="12">
        <f>(((I681/60)/60)/24)+DATE(1970,1,1)+(-8/24)</f>
        <v>42616.362372685187</v>
      </c>
      <c r="T681" s="12">
        <f>(((J681/60)/60)/24)+DATE(1970,1,1)+(-8/24)</f>
        <v>42556.362372685187</v>
      </c>
      <c r="U681" s="8">
        <f t="shared" si="10"/>
        <v>60</v>
      </c>
    </row>
    <row r="682" spans="1:21" ht="11.75" customHeight="1" x14ac:dyDescent="0.4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E682/D682*100%</f>
        <v>0.25912000000000002</v>
      </c>
      <c r="P682" s="9" t="str">
        <f>IFERROR(ROUND(E682/L682,0),0)&amp;" "&amp;H682</f>
        <v>151 USD</v>
      </c>
      <c r="Q682" t="s">
        <v>8319</v>
      </c>
      <c r="R682" t="s">
        <v>8321</v>
      </c>
      <c r="S682" s="12">
        <f>(((I682/60)/60)/24)+DATE(1970,1,1)+(-8/24)</f>
        <v>41899.168182870366</v>
      </c>
      <c r="T682" s="12">
        <f>(((J682/60)/60)/24)+DATE(1970,1,1)+(-8/24)</f>
        <v>41864.168182870366</v>
      </c>
      <c r="U682" s="8">
        <f t="shared" si="10"/>
        <v>35</v>
      </c>
    </row>
    <row r="683" spans="1:21" ht="11.75" customHeight="1" x14ac:dyDescent="0.4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E683/D683*100%</f>
        <v>4.0000000000000002E-4</v>
      </c>
      <c r="P683" s="9" t="str">
        <f>IFERROR(ROUND(E683/L683,0),0)&amp;" "&amp;H683</f>
        <v>1 USD</v>
      </c>
      <c r="Q683" t="s">
        <v>8319</v>
      </c>
      <c r="R683" t="s">
        <v>8321</v>
      </c>
      <c r="S683" s="12">
        <f>(((I683/60)/60)/24)+DATE(1970,1,1)+(-8/24)</f>
        <v>42669.472268518519</v>
      </c>
      <c r="T683" s="12">
        <f>(((J683/60)/60)/24)+DATE(1970,1,1)+(-8/24)</f>
        <v>42639.472268518519</v>
      </c>
      <c r="U683" s="8">
        <f t="shared" si="10"/>
        <v>30</v>
      </c>
    </row>
    <row r="684" spans="1:21" ht="11.75" customHeight="1" x14ac:dyDescent="0.4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E684/D684*100%</f>
        <v>1.06E-3</v>
      </c>
      <c r="P684" s="9" t="str">
        <f>IFERROR(ROUND(E684/L684,0),0)&amp;" "&amp;H684</f>
        <v>13 USD</v>
      </c>
      <c r="Q684" t="s">
        <v>8319</v>
      </c>
      <c r="R684" t="s">
        <v>8321</v>
      </c>
      <c r="S684" s="12">
        <f>(((I684/60)/60)/24)+DATE(1970,1,1)+(-8/24)</f>
        <v>42808.39030092593</v>
      </c>
      <c r="T684" s="12">
        <f>(((J684/60)/60)/24)+DATE(1970,1,1)+(-8/24)</f>
        <v>42778.431967592587</v>
      </c>
      <c r="U684" s="8">
        <f t="shared" si="10"/>
        <v>29.958333333343035</v>
      </c>
    </row>
    <row r="685" spans="1:21" ht="11.75" customHeight="1" x14ac:dyDescent="0.4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E685/D685*100%</f>
        <v>8.5142857142857138E-3</v>
      </c>
      <c r="P685" s="9" t="str">
        <f>IFERROR(ROUND(E685/L685,0),0)&amp;" "&amp;H685</f>
        <v>99 USD</v>
      </c>
      <c r="Q685" t="s">
        <v>8319</v>
      </c>
      <c r="R685" t="s">
        <v>8321</v>
      </c>
      <c r="S685" s="12">
        <f>(((I685/60)/60)/24)+DATE(1970,1,1)+(-8/24)</f>
        <v>42674.566712962966</v>
      </c>
      <c r="T685" s="12">
        <f>(((J685/60)/60)/24)+DATE(1970,1,1)+(-8/24)</f>
        <v>42634.566712962966</v>
      </c>
      <c r="U685" s="8">
        <f t="shared" si="10"/>
        <v>40</v>
      </c>
    </row>
    <row r="686" spans="1:21" ht="11.75" customHeight="1" x14ac:dyDescent="0.4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E686/D686*100%</f>
        <v>7.4837500000000001E-2</v>
      </c>
      <c r="P686" s="9" t="str">
        <f>IFERROR(ROUND(E686/L686,0),0)&amp;" "&amp;H686</f>
        <v>177 USD</v>
      </c>
      <c r="Q686" t="s">
        <v>8319</v>
      </c>
      <c r="R686" t="s">
        <v>8321</v>
      </c>
      <c r="S686" s="12">
        <f>(((I686/60)/60)/24)+DATE(1970,1,1)+(-8/24)</f>
        <v>41844.791666666664</v>
      </c>
      <c r="T686" s="12">
        <f>(((J686/60)/60)/24)+DATE(1970,1,1)+(-8/24)</f>
        <v>41809.13994212963</v>
      </c>
      <c r="U686" s="8">
        <f t="shared" si="10"/>
        <v>35.65172453703417</v>
      </c>
    </row>
    <row r="687" spans="1:21" ht="11.75" customHeight="1" x14ac:dyDescent="0.4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E687/D687*100%</f>
        <v>0.27650000000000002</v>
      </c>
      <c r="P687" s="9" t="str">
        <f>IFERROR(ROUND(E687/L687,0),0)&amp;" "&amp;H687</f>
        <v>55 USD</v>
      </c>
      <c r="Q687" t="s">
        <v>8319</v>
      </c>
      <c r="R687" t="s">
        <v>8321</v>
      </c>
      <c r="S687" s="12">
        <f>(((I687/60)/60)/24)+DATE(1970,1,1)+(-8/24)</f>
        <v>42016.533240740733</v>
      </c>
      <c r="T687" s="12">
        <f>(((J687/60)/60)/24)+DATE(1970,1,1)+(-8/24)</f>
        <v>41971.533240740733</v>
      </c>
      <c r="U687" s="8">
        <f t="shared" si="10"/>
        <v>45</v>
      </c>
    </row>
    <row r="688" spans="1:21" ht="11.75" customHeight="1" x14ac:dyDescent="0.4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E688/D688*100%</f>
        <v>0</v>
      </c>
      <c r="P688" s="9" t="str">
        <f>IFERROR(ROUND(E688/L688,0),0)&amp;" "&amp;H688</f>
        <v>0 EUR</v>
      </c>
      <c r="Q688" t="s">
        <v>8319</v>
      </c>
      <c r="R688" t="s">
        <v>8321</v>
      </c>
      <c r="S688" s="12">
        <f>(((I688/60)/60)/24)+DATE(1970,1,1)+(-8/24)</f>
        <v>42219.339930555558</v>
      </c>
      <c r="T688" s="12">
        <f>(((J688/60)/60)/24)+DATE(1970,1,1)+(-8/24)</f>
        <v>42189.339930555558</v>
      </c>
      <c r="U688" s="8">
        <f t="shared" si="10"/>
        <v>30</v>
      </c>
    </row>
    <row r="689" spans="1:21" ht="11.75" customHeight="1" x14ac:dyDescent="0.4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E689/D689*100%</f>
        <v>3.5499999999999997E-2</v>
      </c>
      <c r="P689" s="9" t="str">
        <f>IFERROR(ROUND(E689/L689,0),0)&amp;" "&amp;H689</f>
        <v>592 MXN</v>
      </c>
      <c r="Q689" t="s">
        <v>8319</v>
      </c>
      <c r="R689" t="s">
        <v>8321</v>
      </c>
      <c r="S689" s="12">
        <f>(((I689/60)/60)/24)+DATE(1970,1,1)+(-8/24)</f>
        <v>42771.417280092595</v>
      </c>
      <c r="T689" s="12">
        <f>(((J689/60)/60)/24)+DATE(1970,1,1)+(-8/24)</f>
        <v>42711.417280092595</v>
      </c>
      <c r="U689" s="8">
        <f t="shared" si="10"/>
        <v>60</v>
      </c>
    </row>
    <row r="690" spans="1:21" ht="11.75" customHeight="1" x14ac:dyDescent="0.4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E690/D690*100%</f>
        <v>0.72989999999999999</v>
      </c>
      <c r="P690" s="9" t="str">
        <f>IFERROR(ROUND(E690/L690,0),0)&amp;" "&amp;H690</f>
        <v>406 USD</v>
      </c>
      <c r="Q690" t="s">
        <v>8319</v>
      </c>
      <c r="R690" t="s">
        <v>8321</v>
      </c>
      <c r="S690" s="12">
        <f>(((I690/60)/60)/24)+DATE(1970,1,1)+(-8/24)</f>
        <v>42291.771446759252</v>
      </c>
      <c r="T690" s="12">
        <f>(((J690/60)/60)/24)+DATE(1970,1,1)+(-8/24)</f>
        <v>42261.771446759252</v>
      </c>
      <c r="U690" s="8">
        <f t="shared" si="10"/>
        <v>30</v>
      </c>
    </row>
    <row r="691" spans="1:21" ht="11.75" customHeight="1" x14ac:dyDescent="0.4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E691/D691*100%</f>
        <v>0.57648750000000004</v>
      </c>
      <c r="P691" s="9" t="str">
        <f>IFERROR(ROUND(E691/L691,0),0)&amp;" "&amp;H691</f>
        <v>343 USD</v>
      </c>
      <c r="Q691" t="s">
        <v>8319</v>
      </c>
      <c r="R691" t="s">
        <v>8321</v>
      </c>
      <c r="S691" s="12">
        <f>(((I691/60)/60)/24)+DATE(1970,1,1)+(-8/24)</f>
        <v>42711.874305555553</v>
      </c>
      <c r="T691" s="12">
        <f>(((J691/60)/60)/24)+DATE(1970,1,1)+(-8/24)</f>
        <v>42675.334456018514</v>
      </c>
      <c r="U691" s="8">
        <f t="shared" si="10"/>
        <v>36.539849537039117</v>
      </c>
    </row>
    <row r="692" spans="1:21" ht="11.75" customHeight="1" x14ac:dyDescent="0.4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E692/D692*100%</f>
        <v>0.1234</v>
      </c>
      <c r="P692" s="9" t="str">
        <f>IFERROR(ROUND(E692/L692,0),0)&amp;" "&amp;H692</f>
        <v>73 USD</v>
      </c>
      <c r="Q692" t="s">
        <v>8319</v>
      </c>
      <c r="R692" t="s">
        <v>8321</v>
      </c>
      <c r="S692" s="12">
        <f>(((I692/60)/60)/24)+DATE(1970,1,1)+(-8/24)</f>
        <v>42621.916666666664</v>
      </c>
      <c r="T692" s="12">
        <f>(((J692/60)/60)/24)+DATE(1970,1,1)+(-8/24)</f>
        <v>42579.301400462959</v>
      </c>
      <c r="U692" s="8">
        <f t="shared" si="10"/>
        <v>42.615266203705687</v>
      </c>
    </row>
    <row r="693" spans="1:21" ht="11.75" customHeight="1" x14ac:dyDescent="0.4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E693/D693*100%</f>
        <v>5.1999999999999998E-3</v>
      </c>
      <c r="P693" s="9" t="str">
        <f>IFERROR(ROUND(E693/L693,0),0)&amp;" "&amp;H693</f>
        <v>26 USD</v>
      </c>
      <c r="Q693" t="s">
        <v>8319</v>
      </c>
      <c r="R693" t="s">
        <v>8321</v>
      </c>
      <c r="S693" s="12">
        <f>(((I693/60)/60)/24)+DATE(1970,1,1)+(-8/24)</f>
        <v>42185.694976851846</v>
      </c>
      <c r="T693" s="12">
        <f>(((J693/60)/60)/24)+DATE(1970,1,1)+(-8/24)</f>
        <v>42157.694976851846</v>
      </c>
      <c r="U693" s="8">
        <f t="shared" si="10"/>
        <v>28</v>
      </c>
    </row>
    <row r="694" spans="1:21" ht="11.75" customHeight="1" x14ac:dyDescent="0.4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E694/D694*100%</f>
        <v>6.5299999999999997E-2</v>
      </c>
      <c r="P694" s="9" t="str">
        <f>IFERROR(ROUND(E694/L694,0),0)&amp;" "&amp;H694</f>
        <v>6 GBP</v>
      </c>
      <c r="Q694" t="s">
        <v>8319</v>
      </c>
      <c r="R694" t="s">
        <v>8321</v>
      </c>
      <c r="S694" s="12">
        <f>(((I694/60)/60)/24)+DATE(1970,1,1)+(-8/24)</f>
        <v>42726.042395833334</v>
      </c>
      <c r="T694" s="12">
        <f>(((J694/60)/60)/24)+DATE(1970,1,1)+(-8/24)</f>
        <v>42696.042395833334</v>
      </c>
      <c r="U694" s="8">
        <f t="shared" si="10"/>
        <v>30</v>
      </c>
    </row>
    <row r="695" spans="1:21" ht="11.75" customHeight="1" x14ac:dyDescent="0.4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E695/D695*100%</f>
        <v>0.35338000000000003</v>
      </c>
      <c r="P695" s="9" t="str">
        <f>IFERROR(ROUND(E695/L695,0),0)&amp;" "&amp;H695</f>
        <v>119 USD</v>
      </c>
      <c r="Q695" t="s">
        <v>8319</v>
      </c>
      <c r="R695" t="s">
        <v>8321</v>
      </c>
      <c r="S695" s="12">
        <f>(((I695/60)/60)/24)+DATE(1970,1,1)+(-8/24)</f>
        <v>42124.474849537037</v>
      </c>
      <c r="T695" s="12">
        <f>(((J695/60)/60)/24)+DATE(1970,1,1)+(-8/24)</f>
        <v>42094.474849537037</v>
      </c>
      <c r="U695" s="8">
        <f t="shared" si="10"/>
        <v>30</v>
      </c>
    </row>
    <row r="696" spans="1:21" ht="11.75" customHeight="1" x14ac:dyDescent="0.4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E696/D696*100%</f>
        <v>3.933333333333333E-3</v>
      </c>
      <c r="P696" s="9" t="str">
        <f>IFERROR(ROUND(E696/L696,0),0)&amp;" "&amp;H696</f>
        <v>84 USD</v>
      </c>
      <c r="Q696" t="s">
        <v>8319</v>
      </c>
      <c r="R696" t="s">
        <v>8321</v>
      </c>
      <c r="S696" s="12">
        <f>(((I696/60)/60)/24)+DATE(1970,1,1)+(-8/24)</f>
        <v>42767.330543981479</v>
      </c>
      <c r="T696" s="12">
        <f>(((J696/60)/60)/24)+DATE(1970,1,1)+(-8/24)</f>
        <v>42737.330543981479</v>
      </c>
      <c r="U696" s="8">
        <f t="shared" si="10"/>
        <v>30</v>
      </c>
    </row>
    <row r="697" spans="1:21" ht="11.75" customHeight="1" x14ac:dyDescent="0.4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E697/D697*100%</f>
        <v>1.06E-2</v>
      </c>
      <c r="P697" s="9" t="str">
        <f>IFERROR(ROUND(E697/L697,0),0)&amp;" "&amp;H697</f>
        <v>91 USD</v>
      </c>
      <c r="Q697" t="s">
        <v>8319</v>
      </c>
      <c r="R697" t="s">
        <v>8321</v>
      </c>
      <c r="S697" s="12">
        <f>(((I697/60)/60)/24)+DATE(1970,1,1)+(-8/24)</f>
        <v>41943.187731481477</v>
      </c>
      <c r="T697" s="12">
        <f>(((J697/60)/60)/24)+DATE(1970,1,1)+(-8/24)</f>
        <v>41913.187731481477</v>
      </c>
      <c r="U697" s="8">
        <f t="shared" si="10"/>
        <v>30</v>
      </c>
    </row>
    <row r="698" spans="1:21" ht="11.75" customHeight="1" x14ac:dyDescent="0.4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E698/D698*100%</f>
        <v>5.7142857142857145E-6</v>
      </c>
      <c r="P698" s="9" t="str">
        <f>IFERROR(ROUND(E698/L698,0),0)&amp;" "&amp;H698</f>
        <v>1 EUR</v>
      </c>
      <c r="Q698" t="s">
        <v>8319</v>
      </c>
      <c r="R698" t="s">
        <v>8321</v>
      </c>
      <c r="S698" s="12">
        <f>(((I698/60)/60)/24)+DATE(1970,1,1)+(-8/24)</f>
        <v>41845.593773148146</v>
      </c>
      <c r="T698" s="12">
        <f>(((J698/60)/60)/24)+DATE(1970,1,1)+(-8/24)</f>
        <v>41815.593773148146</v>
      </c>
      <c r="U698" s="8">
        <f t="shared" si="10"/>
        <v>30</v>
      </c>
    </row>
    <row r="699" spans="1:21" ht="11.75" customHeight="1" x14ac:dyDescent="0.4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E699/D699*100%</f>
        <v>0.46379999999999999</v>
      </c>
      <c r="P699" s="9" t="str">
        <f>IFERROR(ROUND(E699/L699,0),0)&amp;" "&amp;H699</f>
        <v>20 EUR</v>
      </c>
      <c r="Q699" t="s">
        <v>8319</v>
      </c>
      <c r="R699" t="s">
        <v>8321</v>
      </c>
      <c r="S699" s="12">
        <f>(((I699/60)/60)/24)+DATE(1970,1,1)+(-8/24)</f>
        <v>42403.189687500002</v>
      </c>
      <c r="T699" s="12">
        <f>(((J699/60)/60)/24)+DATE(1970,1,1)+(-8/24)</f>
        <v>42388.189687500002</v>
      </c>
      <c r="U699" s="8">
        <f t="shared" si="10"/>
        <v>15</v>
      </c>
    </row>
    <row r="700" spans="1:21" ht="11.75" customHeight="1" x14ac:dyDescent="0.4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E700/D700*100%</f>
        <v>0.15390000000000001</v>
      </c>
      <c r="P700" s="9" t="str">
        <f>IFERROR(ROUND(E700/L700,0),0)&amp;" "&amp;H700</f>
        <v>531 USD</v>
      </c>
      <c r="Q700" t="s">
        <v>8319</v>
      </c>
      <c r="R700" t="s">
        <v>8321</v>
      </c>
      <c r="S700" s="12">
        <f>(((I700/60)/60)/24)+DATE(1970,1,1)+(-8/24)</f>
        <v>41899.75</v>
      </c>
      <c r="T700" s="12">
        <f>(((J700/60)/60)/24)+DATE(1970,1,1)+(-8/24)</f>
        <v>41866.59774305555</v>
      </c>
      <c r="U700" s="8">
        <f t="shared" si="10"/>
        <v>33.152256944449618</v>
      </c>
    </row>
    <row r="701" spans="1:21" ht="11.75" customHeight="1" x14ac:dyDescent="0.4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E701/D701*100%</f>
        <v>0.824221076923077</v>
      </c>
      <c r="P701" s="9" t="str">
        <f>IFERROR(ROUND(E701/L701,0),0)&amp;" "&amp;H701</f>
        <v>120 USD</v>
      </c>
      <c r="Q701" t="s">
        <v>8319</v>
      </c>
      <c r="R701" t="s">
        <v>8321</v>
      </c>
      <c r="S701" s="12">
        <f>(((I701/60)/60)/24)+DATE(1970,1,1)+(-8/24)</f>
        <v>41600.333333333328</v>
      </c>
      <c r="T701" s="12">
        <f>(((J701/60)/60)/24)+DATE(1970,1,1)+(-8/24)</f>
        <v>41563.152175925927</v>
      </c>
      <c r="U701" s="8">
        <f t="shared" si="10"/>
        <v>37.18115740740177</v>
      </c>
    </row>
    <row r="702" spans="1:21" ht="11.75" customHeight="1" x14ac:dyDescent="0.4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E702/D702*100%</f>
        <v>2.6866666666666667E-2</v>
      </c>
      <c r="P702" s="9" t="str">
        <f>IFERROR(ROUND(E702/L702,0),0)&amp;" "&amp;H702</f>
        <v>13 EUR</v>
      </c>
      <c r="Q702" t="s">
        <v>8319</v>
      </c>
      <c r="R702" t="s">
        <v>8321</v>
      </c>
      <c r="S702" s="12">
        <f>(((I702/60)/60)/24)+DATE(1970,1,1)+(-8/24)</f>
        <v>42745.355104166665</v>
      </c>
      <c r="T702" s="12">
        <f>(((J702/60)/60)/24)+DATE(1970,1,1)+(-8/24)</f>
        <v>42715.355104166665</v>
      </c>
      <c r="U702" s="8">
        <f t="shared" si="10"/>
        <v>30</v>
      </c>
    </row>
    <row r="703" spans="1:21" ht="11.75" customHeight="1" x14ac:dyDescent="0.4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E703/D703*100%</f>
        <v>0.26600000000000001</v>
      </c>
      <c r="P703" s="9" t="str">
        <f>IFERROR(ROUND(E703/L703,0),0)&amp;" "&amp;H703</f>
        <v>291 GBP</v>
      </c>
      <c r="Q703" t="s">
        <v>8319</v>
      </c>
      <c r="R703" t="s">
        <v>8321</v>
      </c>
      <c r="S703" s="12">
        <f>(((I703/60)/60)/24)+DATE(1970,1,1)+(-8/24)</f>
        <v>41843.329629629625</v>
      </c>
      <c r="T703" s="12">
        <f>(((J703/60)/60)/24)+DATE(1970,1,1)+(-8/24)</f>
        <v>41813.329629629625</v>
      </c>
      <c r="U703" s="8">
        <f t="shared" si="10"/>
        <v>30</v>
      </c>
    </row>
    <row r="704" spans="1:21" ht="11.75" customHeight="1" x14ac:dyDescent="0.4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E704/D704*100%</f>
        <v>0.30813400000000002</v>
      </c>
      <c r="P704" s="9" t="str">
        <f>IFERROR(ROUND(E704/L704,0),0)&amp;" "&amp;H704</f>
        <v>125 USD</v>
      </c>
      <c r="Q704" t="s">
        <v>8319</v>
      </c>
      <c r="R704" t="s">
        <v>8321</v>
      </c>
      <c r="S704" s="12">
        <f>(((I704/60)/60)/24)+DATE(1970,1,1)+(-8/24)</f>
        <v>42698.435034722213</v>
      </c>
      <c r="T704" s="12">
        <f>(((J704/60)/60)/24)+DATE(1970,1,1)+(-8/24)</f>
        <v>42668.393368055556</v>
      </c>
      <c r="U704" s="8">
        <f t="shared" si="10"/>
        <v>30.041666666656965</v>
      </c>
    </row>
    <row r="705" spans="1:21" ht="11.75" customHeight="1" x14ac:dyDescent="0.4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E705/D705*100%</f>
        <v>5.5800000000000002E-2</v>
      </c>
      <c r="P705" s="9" t="str">
        <f>IFERROR(ROUND(E705/L705,0),0)&amp;" "&amp;H705</f>
        <v>120 USD</v>
      </c>
      <c r="Q705" t="s">
        <v>8319</v>
      </c>
      <c r="R705" t="s">
        <v>8321</v>
      </c>
      <c r="S705" s="12">
        <f>(((I705/60)/60)/24)+DATE(1970,1,1)+(-8/24)</f>
        <v>42766.647222222215</v>
      </c>
      <c r="T705" s="12">
        <f>(((J705/60)/60)/24)+DATE(1970,1,1)+(-8/24)</f>
        <v>42711.617465277777</v>
      </c>
      <c r="U705" s="8">
        <f t="shared" si="10"/>
        <v>55.029756944437395</v>
      </c>
    </row>
    <row r="706" spans="1:21" ht="11.75" customHeight="1" x14ac:dyDescent="0.4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E706/D706*100%</f>
        <v>8.7454545454545458E-3</v>
      </c>
      <c r="P706" s="9" t="str">
        <f>IFERROR(ROUND(E706/L706,0),0)&amp;" "&amp;H706</f>
        <v>120 CAD</v>
      </c>
      <c r="Q706" t="s">
        <v>8319</v>
      </c>
      <c r="R706" t="s">
        <v>8321</v>
      </c>
      <c r="S706" s="12">
        <f>(((I706/60)/60)/24)+DATE(1970,1,1)+(-8/24)</f>
        <v>42785.859583333331</v>
      </c>
      <c r="T706" s="12">
        <f>(((J706/60)/60)/24)+DATE(1970,1,1)+(-8/24)</f>
        <v>42725.859583333331</v>
      </c>
      <c r="U706" s="8">
        <f t="shared" si="10"/>
        <v>60</v>
      </c>
    </row>
    <row r="707" spans="1:21" ht="11.75" customHeight="1" x14ac:dyDescent="0.4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E707/D707*100%</f>
        <v>9.7699999999999992E-3</v>
      </c>
      <c r="P707" s="9" t="str">
        <f>IFERROR(ROUND(E707/L707,0),0)&amp;" "&amp;H707</f>
        <v>195 EUR</v>
      </c>
      <c r="Q707" t="s">
        <v>8319</v>
      </c>
      <c r="R707" t="s">
        <v>8321</v>
      </c>
      <c r="S707" s="12">
        <f>(((I707/60)/60)/24)+DATE(1970,1,1)+(-8/24)</f>
        <v>42756.158310185179</v>
      </c>
      <c r="T707" s="12">
        <f>(((J707/60)/60)/24)+DATE(1970,1,1)+(-8/24)</f>
        <v>42726.158310185179</v>
      </c>
      <c r="U707" s="8">
        <f t="shared" ref="U707:U770" si="11">S707-T707</f>
        <v>30</v>
      </c>
    </row>
    <row r="708" spans="1:21" ht="11.75" customHeight="1" x14ac:dyDescent="0.4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E708/D708*100%</f>
        <v>0</v>
      </c>
      <c r="P708" s="9" t="str">
        <f>IFERROR(ROUND(E708/L708,0),0)&amp;" "&amp;H708</f>
        <v>0 EUR</v>
      </c>
      <c r="Q708" t="s">
        <v>8319</v>
      </c>
      <c r="R708" t="s">
        <v>8321</v>
      </c>
      <c r="S708" s="12">
        <f>(((I708/60)/60)/24)+DATE(1970,1,1)+(-8/24)</f>
        <v>42718.443749999999</v>
      </c>
      <c r="T708" s="12">
        <f>(((J708/60)/60)/24)+DATE(1970,1,1)+(-8/24)</f>
        <v>42676.661840277775</v>
      </c>
      <c r="U708" s="8">
        <f t="shared" si="11"/>
        <v>41.781909722223645</v>
      </c>
    </row>
    <row r="709" spans="1:21" ht="11.75" customHeight="1" x14ac:dyDescent="0.4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E709/D709*100%</f>
        <v>0.78927352941176465</v>
      </c>
      <c r="P709" s="9" t="str">
        <f>IFERROR(ROUND(E709/L709,0),0)&amp;" "&amp;H709</f>
        <v>118 GBP</v>
      </c>
      <c r="Q709" t="s">
        <v>8319</v>
      </c>
      <c r="R709" t="s">
        <v>8321</v>
      </c>
      <c r="S709" s="12">
        <f>(((I709/60)/60)/24)+DATE(1970,1,1)+(-8/24)</f>
        <v>42736.33017361111</v>
      </c>
      <c r="T709" s="12">
        <f>(((J709/60)/60)/24)+DATE(1970,1,1)+(-8/24)</f>
        <v>42696.33017361111</v>
      </c>
      <c r="U709" s="8">
        <f t="shared" si="11"/>
        <v>40</v>
      </c>
    </row>
    <row r="710" spans="1:21" ht="11.75" customHeight="1" x14ac:dyDescent="0.4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E710/D710*100%</f>
        <v>0.22092500000000001</v>
      </c>
      <c r="P710" s="9" t="str">
        <f>IFERROR(ROUND(E710/L710,0),0)&amp;" "&amp;H710</f>
        <v>24 GBP</v>
      </c>
      <c r="Q710" t="s">
        <v>8319</v>
      </c>
      <c r="R710" t="s">
        <v>8321</v>
      </c>
      <c r="S710" s="12">
        <f>(((I710/60)/60)/24)+DATE(1970,1,1)+(-8/24)</f>
        <v>41895.247685185182</v>
      </c>
      <c r="T710" s="12">
        <f>(((J710/60)/60)/24)+DATE(1970,1,1)+(-8/24)</f>
        <v>41835.247685185182</v>
      </c>
      <c r="U710" s="8">
        <f t="shared" si="11"/>
        <v>60</v>
      </c>
    </row>
    <row r="711" spans="1:21" ht="11.75" customHeight="1" x14ac:dyDescent="0.4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E711/D711*100%</f>
        <v>4.0666666666666663E-3</v>
      </c>
      <c r="P711" s="9" t="str">
        <f>IFERROR(ROUND(E711/L711,0),0)&amp;" "&amp;H711</f>
        <v>31 USD</v>
      </c>
      <c r="Q711" t="s">
        <v>8319</v>
      </c>
      <c r="R711" t="s">
        <v>8321</v>
      </c>
      <c r="S711" s="12">
        <f>(((I711/60)/60)/24)+DATE(1970,1,1)+(-8/24)</f>
        <v>41977.707858796297</v>
      </c>
      <c r="T711" s="12">
        <f>(((J711/60)/60)/24)+DATE(1970,1,1)+(-8/24)</f>
        <v>41947.707858796297</v>
      </c>
      <c r="U711" s="8">
        <f t="shared" si="11"/>
        <v>30</v>
      </c>
    </row>
    <row r="712" spans="1:21" ht="11.75" customHeight="1" x14ac:dyDescent="0.4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E712/D712*100%</f>
        <v>0</v>
      </c>
      <c r="P712" s="9" t="str">
        <f>IFERROR(ROUND(E712/L712,0),0)&amp;" "&amp;H712</f>
        <v>0 CAD</v>
      </c>
      <c r="Q712" t="s">
        <v>8319</v>
      </c>
      <c r="R712" t="s">
        <v>8321</v>
      </c>
      <c r="S712" s="12">
        <f>(((I712/60)/60)/24)+DATE(1970,1,1)+(-8/24)</f>
        <v>41870.697222222218</v>
      </c>
      <c r="T712" s="12">
        <f>(((J712/60)/60)/24)+DATE(1970,1,1)+(-8/24)</f>
        <v>41837.651643518519</v>
      </c>
      <c r="U712" s="8">
        <f t="shared" si="11"/>
        <v>33.045578703698993</v>
      </c>
    </row>
    <row r="713" spans="1:21" ht="11.75" customHeight="1" x14ac:dyDescent="0.4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E713/D713*100%</f>
        <v>0.33790999999999999</v>
      </c>
      <c r="P713" s="9" t="str">
        <f>IFERROR(ROUND(E713/L713,0),0)&amp;" "&amp;H713</f>
        <v>100 EUR</v>
      </c>
      <c r="Q713" t="s">
        <v>8319</v>
      </c>
      <c r="R713" t="s">
        <v>8321</v>
      </c>
      <c r="S713" s="12">
        <f>(((I713/60)/60)/24)+DATE(1970,1,1)+(-8/24)</f>
        <v>42718.167453703696</v>
      </c>
      <c r="T713" s="12">
        <f>(((J713/60)/60)/24)+DATE(1970,1,1)+(-8/24)</f>
        <v>42678.125787037039</v>
      </c>
      <c r="U713" s="8">
        <f t="shared" si="11"/>
        <v>40.041666666656965</v>
      </c>
    </row>
    <row r="714" spans="1:21" ht="11.75" customHeight="1" x14ac:dyDescent="0.4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E714/D714*100%</f>
        <v>2.1649484536082476E-3</v>
      </c>
      <c r="P714" s="9" t="str">
        <f>IFERROR(ROUND(E714/L714,0),0)&amp;" "&amp;H714</f>
        <v>26 USD</v>
      </c>
      <c r="Q714" t="s">
        <v>8319</v>
      </c>
      <c r="R714" t="s">
        <v>8321</v>
      </c>
      <c r="S714" s="12">
        <f>(((I714/60)/60)/24)+DATE(1970,1,1)+(-8/24)</f>
        <v>42414.347592592596</v>
      </c>
      <c r="T714" s="12">
        <f>(((J714/60)/60)/24)+DATE(1970,1,1)+(-8/24)</f>
        <v>42384.347592592596</v>
      </c>
      <c r="U714" s="8">
        <f t="shared" si="11"/>
        <v>30</v>
      </c>
    </row>
    <row r="715" spans="1:21" ht="11.75" customHeight="1" x14ac:dyDescent="0.4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E715/D715*100%</f>
        <v>7.9600000000000001E-3</v>
      </c>
      <c r="P715" s="9" t="str">
        <f>IFERROR(ROUND(E715/L715,0),0)&amp;" "&amp;H715</f>
        <v>199 EUR</v>
      </c>
      <c r="Q715" t="s">
        <v>8319</v>
      </c>
      <c r="R715" t="s">
        <v>8321</v>
      </c>
      <c r="S715" s="12">
        <f>(((I715/60)/60)/24)+DATE(1970,1,1)+(-8/24)</f>
        <v>42526.195972222216</v>
      </c>
      <c r="T715" s="12">
        <f>(((J715/60)/60)/24)+DATE(1970,1,1)+(-8/24)</f>
        <v>42496.195972222216</v>
      </c>
      <c r="U715" s="8">
        <f t="shared" si="11"/>
        <v>30</v>
      </c>
    </row>
    <row r="716" spans="1:21" ht="11.75" customHeight="1" x14ac:dyDescent="0.4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E716/D716*100%</f>
        <v>0.14993333333333334</v>
      </c>
      <c r="P716" s="9" t="str">
        <f>IFERROR(ROUND(E716/L716,0),0)&amp;" "&amp;H716</f>
        <v>80 USD</v>
      </c>
      <c r="Q716" t="s">
        <v>8319</v>
      </c>
      <c r="R716" t="s">
        <v>8321</v>
      </c>
      <c r="S716" s="12">
        <f>(((I716/60)/60)/24)+DATE(1970,1,1)+(-8/24)</f>
        <v>42794.454652777778</v>
      </c>
      <c r="T716" s="12">
        <f>(((J716/60)/60)/24)+DATE(1970,1,1)+(-8/24)</f>
        <v>42734.454652777778</v>
      </c>
      <c r="U716" s="8">
        <f t="shared" si="11"/>
        <v>60</v>
      </c>
    </row>
    <row r="717" spans="1:21" ht="11.75" customHeight="1" x14ac:dyDescent="0.4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E717/D717*100%</f>
        <v>5.0509090909090906E-2</v>
      </c>
      <c r="P717" s="9" t="str">
        <f>IFERROR(ROUND(E717/L717,0),0)&amp;" "&amp;H717</f>
        <v>116 USD</v>
      </c>
      <c r="Q717" t="s">
        <v>8319</v>
      </c>
      <c r="R717" t="s">
        <v>8321</v>
      </c>
      <c r="S717" s="12">
        <f>(((I717/60)/60)/24)+DATE(1970,1,1)+(-8/24)</f>
        <v>42312.799074074072</v>
      </c>
      <c r="T717" s="12">
        <f>(((J717/60)/60)/24)+DATE(1970,1,1)+(-8/24)</f>
        <v>42272.7574074074</v>
      </c>
      <c r="U717" s="8">
        <f t="shared" si="11"/>
        <v>40.041666666671517</v>
      </c>
    </row>
    <row r="718" spans="1:21" ht="11.75" customHeight="1" x14ac:dyDescent="0.4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E718/D718*100%</f>
        <v>0.10214285714285715</v>
      </c>
      <c r="P718" s="9" t="str">
        <f>IFERROR(ROUND(E718/L718,0),0)&amp;" "&amp;H718</f>
        <v>45 USD</v>
      </c>
      <c r="Q718" t="s">
        <v>8319</v>
      </c>
      <c r="R718" t="s">
        <v>8321</v>
      </c>
      <c r="S718" s="12">
        <f>(((I718/60)/60)/24)+DATE(1970,1,1)+(-8/24)</f>
        <v>41973.666666666664</v>
      </c>
      <c r="T718" s="12">
        <f>(((J718/60)/60)/24)+DATE(1970,1,1)+(-8/24)</f>
        <v>41940.325312499997</v>
      </c>
      <c r="U718" s="8">
        <f t="shared" si="11"/>
        <v>33.341354166666861</v>
      </c>
    </row>
    <row r="719" spans="1:21" ht="11.75" customHeight="1" x14ac:dyDescent="0.4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E719/D719*100%</f>
        <v>3.0500000000000002E-3</v>
      </c>
      <c r="P719" s="9" t="str">
        <f>IFERROR(ROUND(E719/L719,0),0)&amp;" "&amp;H719</f>
        <v>76 USD</v>
      </c>
      <c r="Q719" t="s">
        <v>8319</v>
      </c>
      <c r="R719" t="s">
        <v>8321</v>
      </c>
      <c r="S719" s="12">
        <f>(((I719/60)/60)/24)+DATE(1970,1,1)+(-8/24)</f>
        <v>41887.520856481482</v>
      </c>
      <c r="T719" s="12">
        <f>(((J719/60)/60)/24)+DATE(1970,1,1)+(-8/24)</f>
        <v>41857.520856481482</v>
      </c>
      <c r="U719" s="8">
        <f t="shared" si="11"/>
        <v>30</v>
      </c>
    </row>
    <row r="720" spans="1:21" ht="11.75" customHeight="1" x14ac:dyDescent="0.4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E720/D720*100%</f>
        <v>7.4999999999999997E-3</v>
      </c>
      <c r="P720" s="9" t="str">
        <f>IFERROR(ROUND(E720/L720,0),0)&amp;" "&amp;H720</f>
        <v>23 USD</v>
      </c>
      <c r="Q720" t="s">
        <v>8319</v>
      </c>
      <c r="R720" t="s">
        <v>8321</v>
      </c>
      <c r="S720" s="12">
        <f>(((I720/60)/60)/24)+DATE(1970,1,1)+(-8/24)</f>
        <v>42783.915972222218</v>
      </c>
      <c r="T720" s="12">
        <f>(((J720/60)/60)/24)+DATE(1970,1,1)+(-8/24)</f>
        <v>42752.512118055551</v>
      </c>
      <c r="U720" s="8">
        <f t="shared" si="11"/>
        <v>31.403854166666861</v>
      </c>
    </row>
    <row r="721" spans="1:21" ht="11.75" customHeight="1" x14ac:dyDescent="0.4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E721/D721*100%</f>
        <v>1.2933333333333333E-2</v>
      </c>
      <c r="P721" s="9" t="str">
        <f>IFERROR(ROUND(E721/L721,0),0)&amp;" "&amp;H721</f>
        <v>19 USD</v>
      </c>
      <c r="Q721" t="s">
        <v>8319</v>
      </c>
      <c r="R721" t="s">
        <v>8321</v>
      </c>
      <c r="S721" s="12">
        <f>(((I721/60)/60)/24)+DATE(1970,1,1)+(-8/24)</f>
        <v>42422.70689814815</v>
      </c>
      <c r="T721" s="12">
        <f>(((J721/60)/60)/24)+DATE(1970,1,1)+(-8/24)</f>
        <v>42408.70689814815</v>
      </c>
      <c r="U721" s="8">
        <f t="shared" si="11"/>
        <v>14</v>
      </c>
    </row>
    <row r="722" spans="1:21" ht="11.75" customHeight="1" x14ac:dyDescent="0.4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E722/D722*100%</f>
        <v>1.4394736842105262</v>
      </c>
      <c r="P722" s="9" t="str">
        <f>IFERROR(ROUND(E722/L722,0),0)&amp;" "&amp;H722</f>
        <v>67 USD</v>
      </c>
      <c r="Q722" t="s">
        <v>8322</v>
      </c>
      <c r="R722" t="s">
        <v>8323</v>
      </c>
      <c r="S722" s="12">
        <f>(((I722/60)/60)/24)+DATE(1970,1,1)+(-8/24)</f>
        <v>40937.315868055557</v>
      </c>
      <c r="T722" s="12">
        <f>(((J722/60)/60)/24)+DATE(1970,1,1)+(-8/24)</f>
        <v>40909.315868055557</v>
      </c>
      <c r="U722" s="8">
        <f t="shared" si="11"/>
        <v>28</v>
      </c>
    </row>
    <row r="723" spans="1:21" ht="11.75" customHeight="1" x14ac:dyDescent="0.4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E723/D723*100%</f>
        <v>1.2210975609756098</v>
      </c>
      <c r="P723" s="9" t="str">
        <f>IFERROR(ROUND(E723/L723,0),0)&amp;" "&amp;H723</f>
        <v>84 USD</v>
      </c>
      <c r="Q723" t="s">
        <v>8322</v>
      </c>
      <c r="R723" t="s">
        <v>8323</v>
      </c>
      <c r="S723" s="12">
        <f>(((I723/60)/60)/24)+DATE(1970,1,1)+(-8/24)</f>
        <v>41852.238506944443</v>
      </c>
      <c r="T723" s="12">
        <f>(((J723/60)/60)/24)+DATE(1970,1,1)+(-8/24)</f>
        <v>41807.238506944443</v>
      </c>
      <c r="U723" s="8">
        <f t="shared" si="11"/>
        <v>45</v>
      </c>
    </row>
    <row r="724" spans="1:21" ht="11.75" customHeight="1" x14ac:dyDescent="0.4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E724/D724*100%</f>
        <v>1.3202400000000001</v>
      </c>
      <c r="P724" s="9" t="str">
        <f>IFERROR(ROUND(E724/L724,0),0)&amp;" "&amp;H724</f>
        <v>216 USD</v>
      </c>
      <c r="Q724" t="s">
        <v>8322</v>
      </c>
      <c r="R724" t="s">
        <v>8323</v>
      </c>
      <c r="S724" s="12">
        <f>(((I724/60)/60)/24)+DATE(1970,1,1)+(-8/24)</f>
        <v>41007.430300925924</v>
      </c>
      <c r="T724" s="12">
        <f>(((J724/60)/60)/24)+DATE(1970,1,1)+(-8/24)</f>
        <v>40977.471967592588</v>
      </c>
      <c r="U724" s="8">
        <f t="shared" si="11"/>
        <v>29.958333333335759</v>
      </c>
    </row>
    <row r="725" spans="1:21" ht="11.75" customHeight="1" x14ac:dyDescent="0.4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E725/D725*100%</f>
        <v>1.0938000000000001</v>
      </c>
      <c r="P725" s="9" t="str">
        <f>IFERROR(ROUND(E725/L725,0),0)&amp;" "&amp;H725</f>
        <v>55 USD</v>
      </c>
      <c r="Q725" t="s">
        <v>8322</v>
      </c>
      <c r="R725" t="s">
        <v>8323</v>
      </c>
      <c r="S725" s="12">
        <f>(((I725/60)/60)/24)+DATE(1970,1,1)+(-8/24)</f>
        <v>42214.832638888889</v>
      </c>
      <c r="T725" s="12">
        <f>(((J725/60)/60)/24)+DATE(1970,1,1)+(-8/24)</f>
        <v>42184.483206018522</v>
      </c>
      <c r="U725" s="8">
        <f t="shared" si="11"/>
        <v>30.349432870367309</v>
      </c>
    </row>
    <row r="726" spans="1:21" ht="11.75" customHeight="1" x14ac:dyDescent="0.4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E726/D726*100%</f>
        <v>1.0547157142857144</v>
      </c>
      <c r="P726" s="9" t="str">
        <f>IFERROR(ROUND(E726/L726,0),0)&amp;" "&amp;H726</f>
        <v>52 USD</v>
      </c>
      <c r="Q726" t="s">
        <v>8322</v>
      </c>
      <c r="R726" t="s">
        <v>8323</v>
      </c>
      <c r="S726" s="12">
        <f>(((I726/60)/60)/24)+DATE(1970,1,1)+(-8/24)</f>
        <v>40724.305127314808</v>
      </c>
      <c r="T726" s="12">
        <f>(((J726/60)/60)/24)+DATE(1970,1,1)+(-8/24)</f>
        <v>40694.305127314808</v>
      </c>
      <c r="U726" s="8">
        <f t="shared" si="11"/>
        <v>30</v>
      </c>
    </row>
    <row r="727" spans="1:21" ht="11.75" customHeight="1" x14ac:dyDescent="0.4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E727/D727*100%</f>
        <v>1.0035000000000001</v>
      </c>
      <c r="P727" s="9" t="str">
        <f>IFERROR(ROUND(E727/L727,0),0)&amp;" "&amp;H727</f>
        <v>143 USD</v>
      </c>
      <c r="Q727" t="s">
        <v>8322</v>
      </c>
      <c r="R727" t="s">
        <v>8323</v>
      </c>
      <c r="S727" s="12">
        <f>(((I727/60)/60)/24)+DATE(1970,1,1)+(-8/24)</f>
        <v>42351.292962962958</v>
      </c>
      <c r="T727" s="12">
        <f>(((J727/60)/60)/24)+DATE(1970,1,1)+(-8/24)</f>
        <v>42321.292962962958</v>
      </c>
      <c r="U727" s="8">
        <f t="shared" si="11"/>
        <v>30</v>
      </c>
    </row>
    <row r="728" spans="1:21" ht="11.75" customHeight="1" x14ac:dyDescent="0.4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E728/D728*100%</f>
        <v>1.014</v>
      </c>
      <c r="P728" s="9" t="str">
        <f>IFERROR(ROUND(E728/L728,0),0)&amp;" "&amp;H728</f>
        <v>72 USD</v>
      </c>
      <c r="Q728" t="s">
        <v>8322</v>
      </c>
      <c r="R728" t="s">
        <v>8323</v>
      </c>
      <c r="S728" s="12">
        <f>(((I728/60)/60)/24)+DATE(1970,1,1)+(-8/24)</f>
        <v>41375.709340277775</v>
      </c>
      <c r="T728" s="12">
        <f>(((J728/60)/60)/24)+DATE(1970,1,1)+(-8/24)</f>
        <v>41345.709340277775</v>
      </c>
      <c r="U728" s="8">
        <f t="shared" si="11"/>
        <v>30</v>
      </c>
    </row>
    <row r="729" spans="1:21" ht="11.75" customHeight="1" x14ac:dyDescent="0.4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E729/D729*100%</f>
        <v>1.5551428571428572</v>
      </c>
      <c r="P729" s="9" t="str">
        <f>IFERROR(ROUND(E729/L729,0),0)&amp;" "&amp;H729</f>
        <v>37 USD</v>
      </c>
      <c r="Q729" t="s">
        <v>8322</v>
      </c>
      <c r="R729" t="s">
        <v>8323</v>
      </c>
      <c r="S729" s="12">
        <f>(((I729/60)/60)/24)+DATE(1970,1,1)+(-8/24)</f>
        <v>41288.555555555555</v>
      </c>
      <c r="T729" s="12">
        <f>(((J729/60)/60)/24)+DATE(1970,1,1)+(-8/24)</f>
        <v>41246.686909722215</v>
      </c>
      <c r="U729" s="8">
        <f t="shared" si="11"/>
        <v>41.868645833339542</v>
      </c>
    </row>
    <row r="730" spans="1:21" ht="11.75" customHeight="1" x14ac:dyDescent="0.4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E730/D730*100%</f>
        <v>1.05566</v>
      </c>
      <c r="P730" s="9" t="str">
        <f>IFERROR(ROUND(E730/L730,0),0)&amp;" "&amp;H730</f>
        <v>61 USD</v>
      </c>
      <c r="Q730" t="s">
        <v>8322</v>
      </c>
      <c r="R730" t="s">
        <v>8323</v>
      </c>
      <c r="S730" s="12">
        <f>(((I730/60)/60)/24)+DATE(1970,1,1)+(-8/24)</f>
        <v>40776.504131944443</v>
      </c>
      <c r="T730" s="12">
        <f>(((J730/60)/60)/24)+DATE(1970,1,1)+(-8/24)</f>
        <v>40731.504131944443</v>
      </c>
      <c r="U730" s="8">
        <f t="shared" si="11"/>
        <v>45</v>
      </c>
    </row>
    <row r="731" spans="1:21" ht="11.75" customHeight="1" x14ac:dyDescent="0.4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E731/D731*100%</f>
        <v>1.3065</v>
      </c>
      <c r="P731" s="9" t="str">
        <f>IFERROR(ROUND(E731/L731,0),0)&amp;" "&amp;H731</f>
        <v>44 USD</v>
      </c>
      <c r="Q731" t="s">
        <v>8322</v>
      </c>
      <c r="R731" t="s">
        <v>8323</v>
      </c>
      <c r="S731" s="12">
        <f>(((I731/60)/60)/24)+DATE(1970,1,1)+(-8/24)</f>
        <v>41170.85255787037</v>
      </c>
      <c r="T731" s="12">
        <f>(((J731/60)/60)/24)+DATE(1970,1,1)+(-8/24)</f>
        <v>41110.85255787037</v>
      </c>
      <c r="U731" s="8">
        <f t="shared" si="11"/>
        <v>60</v>
      </c>
    </row>
    <row r="732" spans="1:21" ht="11.75" customHeight="1" x14ac:dyDescent="0.4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E732/D732*100%</f>
        <v>1.3219000000000001</v>
      </c>
      <c r="P732" s="9" t="str">
        <f>IFERROR(ROUND(E732/L732,0),0)&amp;" "&amp;H732</f>
        <v>100 USD</v>
      </c>
      <c r="Q732" t="s">
        <v>8322</v>
      </c>
      <c r="R732" t="s">
        <v>8323</v>
      </c>
      <c r="S732" s="12">
        <f>(((I732/60)/60)/24)+DATE(1970,1,1)+(-8/24)</f>
        <v>40884.411932870367</v>
      </c>
      <c r="T732" s="12">
        <f>(((J732/60)/60)/24)+DATE(1970,1,1)+(-8/24)</f>
        <v>40854.411932870367</v>
      </c>
      <c r="U732" s="8">
        <f t="shared" si="11"/>
        <v>30</v>
      </c>
    </row>
    <row r="733" spans="1:21" ht="11.75" customHeight="1" x14ac:dyDescent="0.4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E733/D733*100%</f>
        <v>1.26</v>
      </c>
      <c r="P733" s="9" t="str">
        <f>IFERROR(ROUND(E733/L733,0),0)&amp;" "&amp;H733</f>
        <v>89 USD</v>
      </c>
      <c r="Q733" t="s">
        <v>8322</v>
      </c>
      <c r="R733" t="s">
        <v>8323</v>
      </c>
      <c r="S733" s="12">
        <f>(((I733/60)/60)/24)+DATE(1970,1,1)+(-8/24)</f>
        <v>40929.916666666664</v>
      </c>
      <c r="T733" s="12">
        <f>(((J733/60)/60)/24)+DATE(1970,1,1)+(-8/24)</f>
        <v>40879.462349537032</v>
      </c>
      <c r="U733" s="8">
        <f t="shared" si="11"/>
        <v>50.454317129631818</v>
      </c>
    </row>
    <row r="734" spans="1:21" ht="11.75" customHeight="1" x14ac:dyDescent="0.4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E734/D734*100%</f>
        <v>1.6</v>
      </c>
      <c r="P734" s="9" t="str">
        <f>IFERROR(ROUND(E734/L734,0),0)&amp;" "&amp;H734</f>
        <v>5 GBP</v>
      </c>
      <c r="Q734" t="s">
        <v>8322</v>
      </c>
      <c r="R734" t="s">
        <v>8323</v>
      </c>
      <c r="S734" s="12">
        <f>(((I734/60)/60)/24)+DATE(1970,1,1)+(-8/24)</f>
        <v>41546.09098379629</v>
      </c>
      <c r="T734" s="12">
        <f>(((J734/60)/60)/24)+DATE(1970,1,1)+(-8/24)</f>
        <v>41486.09098379629</v>
      </c>
      <c r="U734" s="8">
        <f t="shared" si="11"/>
        <v>60</v>
      </c>
    </row>
    <row r="735" spans="1:21" ht="11.75" customHeight="1" x14ac:dyDescent="0.4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E735/D735*100%</f>
        <v>1.2048000000000001</v>
      </c>
      <c r="P735" s="9" t="str">
        <f>IFERROR(ROUND(E735/L735,0),0)&amp;" "&amp;H735</f>
        <v>18 GBP</v>
      </c>
      <c r="Q735" t="s">
        <v>8322</v>
      </c>
      <c r="R735" t="s">
        <v>8323</v>
      </c>
      <c r="S735" s="12">
        <f>(((I735/60)/60)/24)+DATE(1970,1,1)+(-8/24)</f>
        <v>41628.086712962962</v>
      </c>
      <c r="T735" s="12">
        <f>(((J735/60)/60)/24)+DATE(1970,1,1)+(-8/24)</f>
        <v>41598.086712962962</v>
      </c>
      <c r="U735" s="8">
        <f t="shared" si="11"/>
        <v>30</v>
      </c>
    </row>
    <row r="736" spans="1:21" ht="11.75" customHeight="1" x14ac:dyDescent="0.4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E736/D736*100%</f>
        <v>1.2552941176470589</v>
      </c>
      <c r="P736" s="9" t="str">
        <f>IFERROR(ROUND(E736/L736,0),0)&amp;" "&amp;H736</f>
        <v>187 CAD</v>
      </c>
      <c r="Q736" t="s">
        <v>8322</v>
      </c>
      <c r="R736" t="s">
        <v>8323</v>
      </c>
      <c r="S736" s="12">
        <f>(((I736/60)/60)/24)+DATE(1970,1,1)+(-8/24)</f>
        <v>42132.874999999993</v>
      </c>
      <c r="T736" s="12">
        <f>(((J736/60)/60)/24)+DATE(1970,1,1)+(-8/24)</f>
        <v>42101.831249999996</v>
      </c>
      <c r="U736" s="8">
        <f t="shared" si="11"/>
        <v>31.04374999999709</v>
      </c>
    </row>
    <row r="737" spans="1:21" ht="11.75" customHeight="1" x14ac:dyDescent="0.4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E737/D737*100%</f>
        <v>1.1440638297872341</v>
      </c>
      <c r="P737" s="9" t="str">
        <f>IFERROR(ROUND(E737/L737,0),0)&amp;" "&amp;H737</f>
        <v>235 USD</v>
      </c>
      <c r="Q737" t="s">
        <v>8322</v>
      </c>
      <c r="R737" t="s">
        <v>8323</v>
      </c>
      <c r="S737" s="12">
        <f>(((I737/60)/60)/24)+DATE(1970,1,1)+(-8/24)</f>
        <v>41976.693749999999</v>
      </c>
      <c r="T737" s="12">
        <f>(((J737/60)/60)/24)+DATE(1970,1,1)+(-8/24)</f>
        <v>41945.696134259255</v>
      </c>
      <c r="U737" s="8">
        <f t="shared" si="11"/>
        <v>30.99761574074364</v>
      </c>
    </row>
    <row r="738" spans="1:21" ht="11.75" customHeight="1" x14ac:dyDescent="0.4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E738/D738*100%</f>
        <v>3.151388888888889</v>
      </c>
      <c r="P738" s="9" t="str">
        <f>IFERROR(ROUND(E738/L738,0),0)&amp;" "&amp;H738</f>
        <v>105 USD</v>
      </c>
      <c r="Q738" t="s">
        <v>8322</v>
      </c>
      <c r="R738" t="s">
        <v>8323</v>
      </c>
      <c r="S738" s="12">
        <f>(((I738/60)/60)/24)+DATE(1970,1,1)+(-8/24)</f>
        <v>41598.874305555553</v>
      </c>
      <c r="T738" s="12">
        <f>(((J738/60)/60)/24)+DATE(1970,1,1)+(-8/24)</f>
        <v>41579.400925925926</v>
      </c>
      <c r="U738" s="8">
        <f t="shared" si="11"/>
        <v>19.473379629627743</v>
      </c>
    </row>
    <row r="739" spans="1:21" ht="11.75" customHeight="1" x14ac:dyDescent="0.4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E739/D739*100%</f>
        <v>1.224</v>
      </c>
      <c r="P739" s="9" t="str">
        <f>IFERROR(ROUND(E739/L739,0),0)&amp;" "&amp;H739</f>
        <v>57 USD</v>
      </c>
      <c r="Q739" t="s">
        <v>8322</v>
      </c>
      <c r="R739" t="s">
        <v>8323</v>
      </c>
      <c r="S739" s="12">
        <f>(((I739/60)/60)/24)+DATE(1970,1,1)+(-8/24)</f>
        <v>41684.5</v>
      </c>
      <c r="T739" s="12">
        <f>(((J739/60)/60)/24)+DATE(1970,1,1)+(-8/24)</f>
        <v>41666.941979166666</v>
      </c>
      <c r="U739" s="8">
        <f t="shared" si="11"/>
        <v>17.558020833334012</v>
      </c>
    </row>
    <row r="740" spans="1:21" ht="11.75" customHeight="1" x14ac:dyDescent="0.4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E740/D740*100%</f>
        <v>1.0673333333333332</v>
      </c>
      <c r="P740" s="9" t="str">
        <f>IFERROR(ROUND(E740/L740,0),0)&amp;" "&amp;H740</f>
        <v>39 USD</v>
      </c>
      <c r="Q740" t="s">
        <v>8322</v>
      </c>
      <c r="R740" t="s">
        <v>8323</v>
      </c>
      <c r="S740" s="12">
        <f>(((I740/60)/60)/24)+DATE(1970,1,1)+(-8/24)</f>
        <v>41973.874305555553</v>
      </c>
      <c r="T740" s="12">
        <f>(((J740/60)/60)/24)+DATE(1970,1,1)+(-8/24)</f>
        <v>41943.270763888882</v>
      </c>
      <c r="U740" s="8">
        <f t="shared" si="11"/>
        <v>30.603541666670935</v>
      </c>
    </row>
    <row r="741" spans="1:21" ht="11.75" customHeight="1" x14ac:dyDescent="0.4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E741/D741*100%</f>
        <v>1.5833333333333333</v>
      </c>
      <c r="P741" s="9" t="str">
        <f>IFERROR(ROUND(E741/L741,0),0)&amp;" "&amp;H741</f>
        <v>68 USD</v>
      </c>
      <c r="Q741" t="s">
        <v>8322</v>
      </c>
      <c r="R741" t="s">
        <v>8323</v>
      </c>
      <c r="S741" s="12">
        <f>(((I741/60)/60)/24)+DATE(1970,1,1)+(-8/24)</f>
        <v>41862.169317129628</v>
      </c>
      <c r="T741" s="12">
        <f>(((J741/60)/60)/24)+DATE(1970,1,1)+(-8/24)</f>
        <v>41829.169317129628</v>
      </c>
      <c r="U741" s="8">
        <f t="shared" si="11"/>
        <v>33</v>
      </c>
    </row>
    <row r="742" spans="1:21" ht="11.75" customHeight="1" x14ac:dyDescent="0.4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E742/D742*100%</f>
        <v>1.0740000000000001</v>
      </c>
      <c r="P742" s="9" t="str">
        <f>IFERROR(ROUND(E742/L742,0),0)&amp;" "&amp;H742</f>
        <v>170 USD</v>
      </c>
      <c r="Q742" t="s">
        <v>8322</v>
      </c>
      <c r="R742" t="s">
        <v>8323</v>
      </c>
      <c r="S742" s="12">
        <f>(((I742/60)/60)/24)+DATE(1970,1,1)+(-8/24)</f>
        <v>42175.81344907407</v>
      </c>
      <c r="T742" s="12">
        <f>(((J742/60)/60)/24)+DATE(1970,1,1)+(-8/24)</f>
        <v>42161.81344907407</v>
      </c>
      <c r="U742" s="8">
        <f t="shared" si="11"/>
        <v>14</v>
      </c>
    </row>
    <row r="743" spans="1:21" ht="11.75" customHeight="1" x14ac:dyDescent="0.4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E743/D743*100%</f>
        <v>1.0226</v>
      </c>
      <c r="P743" s="9" t="str">
        <f>IFERROR(ROUND(E743/L743,0),0)&amp;" "&amp;H743</f>
        <v>141 USD</v>
      </c>
      <c r="Q743" t="s">
        <v>8322</v>
      </c>
      <c r="R743" t="s">
        <v>8323</v>
      </c>
      <c r="S743" s="12">
        <f>(((I743/60)/60)/24)+DATE(1970,1,1)+(-8/24)</f>
        <v>41436.314884259256</v>
      </c>
      <c r="T743" s="12">
        <f>(((J743/60)/60)/24)+DATE(1970,1,1)+(-8/24)</f>
        <v>41401.314884259256</v>
      </c>
      <c r="U743" s="8">
        <f t="shared" si="11"/>
        <v>35</v>
      </c>
    </row>
    <row r="744" spans="1:21" ht="11.75" customHeight="1" x14ac:dyDescent="0.4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E744/D744*100%</f>
        <v>1.1071428571428572</v>
      </c>
      <c r="P744" s="9" t="str">
        <f>IFERROR(ROUND(E744/L744,0),0)&amp;" "&amp;H744</f>
        <v>67 USD</v>
      </c>
      <c r="Q744" t="s">
        <v>8322</v>
      </c>
      <c r="R744" t="s">
        <v>8323</v>
      </c>
      <c r="S744" s="12">
        <f>(((I744/60)/60)/24)+DATE(1970,1,1)+(-8/24)</f>
        <v>41719.542962962958</v>
      </c>
      <c r="T744" s="12">
        <f>(((J744/60)/60)/24)+DATE(1970,1,1)+(-8/24)</f>
        <v>41689.584629629629</v>
      </c>
      <c r="U744" s="8">
        <f t="shared" si="11"/>
        <v>29.958333333328483</v>
      </c>
    </row>
    <row r="745" spans="1:21" ht="11.75" customHeight="1" x14ac:dyDescent="0.4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E745/D745*100%</f>
        <v>1.48</v>
      </c>
      <c r="P745" s="9" t="str">
        <f>IFERROR(ROUND(E745/L745,0),0)&amp;" "&amp;H745</f>
        <v>54 USD</v>
      </c>
      <c r="Q745" t="s">
        <v>8322</v>
      </c>
      <c r="R745" t="s">
        <v>8323</v>
      </c>
      <c r="S745" s="12">
        <f>(((I745/60)/60)/24)+DATE(1970,1,1)+(-8/24)</f>
        <v>41015.541666666664</v>
      </c>
      <c r="T745" s="12">
        <f>(((J745/60)/60)/24)+DATE(1970,1,1)+(-8/24)</f>
        <v>40990.375983796293</v>
      </c>
      <c r="U745" s="8">
        <f t="shared" si="11"/>
        <v>25.165682870370802</v>
      </c>
    </row>
    <row r="746" spans="1:21" ht="11.75" customHeight="1" x14ac:dyDescent="0.4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E746/D746*100%</f>
        <v>1.0232000000000001</v>
      </c>
      <c r="P746" s="9" t="str">
        <f>IFERROR(ROUND(E746/L746,0),0)&amp;" "&amp;H746</f>
        <v>83 USD</v>
      </c>
      <c r="Q746" t="s">
        <v>8322</v>
      </c>
      <c r="R746" t="s">
        <v>8323</v>
      </c>
      <c r="S746" s="12">
        <f>(((I746/60)/60)/24)+DATE(1970,1,1)+(-8/24)</f>
        <v>41256.623877314814</v>
      </c>
      <c r="T746" s="12">
        <f>(((J746/60)/60)/24)+DATE(1970,1,1)+(-8/24)</f>
        <v>41226.623877314814</v>
      </c>
      <c r="U746" s="8">
        <f t="shared" si="11"/>
        <v>30</v>
      </c>
    </row>
    <row r="747" spans="1:21" ht="11.75" customHeight="1" x14ac:dyDescent="0.4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E747/D747*100%</f>
        <v>1.7909909909909909</v>
      </c>
      <c r="P747" s="9" t="str">
        <f>IFERROR(ROUND(E747/L747,0),0)&amp;" "&amp;H747</f>
        <v>54 USD</v>
      </c>
      <c r="Q747" t="s">
        <v>8322</v>
      </c>
      <c r="R747" t="s">
        <v>8323</v>
      </c>
      <c r="S747" s="12">
        <f>(((I747/60)/60)/24)+DATE(1970,1,1)+(-8/24)</f>
        <v>41397.238946759258</v>
      </c>
      <c r="T747" s="12">
        <f>(((J747/60)/60)/24)+DATE(1970,1,1)+(-8/24)</f>
        <v>41367.238946759258</v>
      </c>
      <c r="U747" s="8">
        <f t="shared" si="11"/>
        <v>30</v>
      </c>
    </row>
    <row r="748" spans="1:21" ht="11.75" customHeight="1" x14ac:dyDescent="0.4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E748/D748*100%</f>
        <v>1.1108135252761968</v>
      </c>
      <c r="P748" s="9" t="str">
        <f>IFERROR(ROUND(E748/L748,0),0)&amp;" "&amp;H748</f>
        <v>34 USD</v>
      </c>
      <c r="Q748" t="s">
        <v>8322</v>
      </c>
      <c r="R748" t="s">
        <v>8323</v>
      </c>
      <c r="S748" s="12">
        <f>(((I748/60)/60)/24)+DATE(1970,1,1)+(-8/24)</f>
        <v>41174.832638888889</v>
      </c>
      <c r="T748" s="12">
        <f>(((J748/60)/60)/24)+DATE(1970,1,1)+(-8/24)</f>
        <v>41156.709594907406</v>
      </c>
      <c r="U748" s="8">
        <f t="shared" si="11"/>
        <v>18.123043981482624</v>
      </c>
    </row>
    <row r="749" spans="1:21" ht="11.75" customHeight="1" x14ac:dyDescent="0.4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E749/D749*100%</f>
        <v>1.0004285714285714</v>
      </c>
      <c r="P749" s="9" t="str">
        <f>IFERROR(ROUND(E749/L749,0),0)&amp;" "&amp;H749</f>
        <v>127 EUR</v>
      </c>
      <c r="Q749" t="s">
        <v>8322</v>
      </c>
      <c r="R749" t="s">
        <v>8323</v>
      </c>
      <c r="S749" s="12">
        <f>(((I749/60)/60)/24)+DATE(1970,1,1)+(-8/24)</f>
        <v>42019.120833333327</v>
      </c>
      <c r="T749" s="12">
        <f>(((J749/60)/60)/24)+DATE(1970,1,1)+(-8/24)</f>
        <v>41988.215497685182</v>
      </c>
      <c r="U749" s="8">
        <f t="shared" si="11"/>
        <v>30.90533564814541</v>
      </c>
    </row>
    <row r="750" spans="1:21" ht="11.75" customHeight="1" x14ac:dyDescent="0.4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E750/D750*100%</f>
        <v>1.0024999999999999</v>
      </c>
      <c r="P750" s="9" t="str">
        <f>IFERROR(ROUND(E750/L750,0),0)&amp;" "&amp;H750</f>
        <v>46 USD</v>
      </c>
      <c r="Q750" t="s">
        <v>8322</v>
      </c>
      <c r="R750" t="s">
        <v>8323</v>
      </c>
      <c r="S750" s="12">
        <f>(((I750/60)/60)/24)+DATE(1970,1,1)+(-8/24)</f>
        <v>41861.513495370367</v>
      </c>
      <c r="T750" s="12">
        <f>(((J750/60)/60)/24)+DATE(1970,1,1)+(-8/24)</f>
        <v>41831.513495370367</v>
      </c>
      <c r="U750" s="8">
        <f t="shared" si="11"/>
        <v>30</v>
      </c>
    </row>
    <row r="751" spans="1:21" ht="11.75" customHeight="1" x14ac:dyDescent="0.4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E751/D751*100%</f>
        <v>1.0556000000000001</v>
      </c>
      <c r="P751" s="9" t="str">
        <f>IFERROR(ROUND(E751/L751,0),0)&amp;" "&amp;H751</f>
        <v>96 USD</v>
      </c>
      <c r="Q751" t="s">
        <v>8322</v>
      </c>
      <c r="R751" t="s">
        <v>8323</v>
      </c>
      <c r="S751" s="12">
        <f>(((I751/60)/60)/24)+DATE(1970,1,1)+(-8/24)</f>
        <v>42763.607986111114</v>
      </c>
      <c r="T751" s="12">
        <f>(((J751/60)/60)/24)+DATE(1970,1,1)+(-8/24)</f>
        <v>42733.607986111114</v>
      </c>
      <c r="U751" s="8">
        <f t="shared" si="11"/>
        <v>30</v>
      </c>
    </row>
    <row r="752" spans="1:21" ht="11.75" customHeight="1" x14ac:dyDescent="0.4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E752/D752*100%</f>
        <v>1.0258775877587758</v>
      </c>
      <c r="P752" s="9" t="str">
        <f>IFERROR(ROUND(E752/L752,0),0)&amp;" "&amp;H752</f>
        <v>77 USD</v>
      </c>
      <c r="Q752" t="s">
        <v>8322</v>
      </c>
      <c r="R752" t="s">
        <v>8323</v>
      </c>
      <c r="S752" s="12">
        <f>(((I752/60)/60)/24)+DATE(1970,1,1)+(-8/24)</f>
        <v>41329.544814814813</v>
      </c>
      <c r="T752" s="12">
        <f>(((J752/60)/60)/24)+DATE(1970,1,1)+(-8/24)</f>
        <v>41299.544814814813</v>
      </c>
      <c r="U752" s="8">
        <f t="shared" si="11"/>
        <v>30</v>
      </c>
    </row>
    <row r="753" spans="1:21" ht="11.75" customHeight="1" x14ac:dyDescent="0.4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E753/D753*100%</f>
        <v>1.1850000000000001</v>
      </c>
      <c r="P753" s="9" t="str">
        <f>IFERROR(ROUND(E753/L753,0),0)&amp;" "&amp;H753</f>
        <v>57 USD</v>
      </c>
      <c r="Q753" t="s">
        <v>8322</v>
      </c>
      <c r="R753" t="s">
        <v>8323</v>
      </c>
      <c r="S753" s="12">
        <f>(((I753/60)/60)/24)+DATE(1970,1,1)+(-8/24)</f>
        <v>40759.297164351847</v>
      </c>
      <c r="T753" s="12">
        <f>(((J753/60)/60)/24)+DATE(1970,1,1)+(-8/24)</f>
        <v>40713.297164351847</v>
      </c>
      <c r="U753" s="8">
        <f t="shared" si="11"/>
        <v>46</v>
      </c>
    </row>
    <row r="754" spans="1:21" ht="11.75" customHeight="1" x14ac:dyDescent="0.4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E754/D754*100%</f>
        <v>1.117</v>
      </c>
      <c r="P754" s="9" t="str">
        <f>IFERROR(ROUND(E754/L754,0),0)&amp;" "&amp;H754</f>
        <v>53 AUD</v>
      </c>
      <c r="Q754" t="s">
        <v>8322</v>
      </c>
      <c r="R754" t="s">
        <v>8323</v>
      </c>
      <c r="S754" s="12">
        <f>(((I754/60)/60)/24)+DATE(1970,1,1)+(-8/24)</f>
        <v>42659.124999999993</v>
      </c>
      <c r="T754" s="12">
        <f>(((J754/60)/60)/24)+DATE(1970,1,1)+(-8/24)</f>
        <v>42639.088159722225</v>
      </c>
      <c r="U754" s="8">
        <f t="shared" si="11"/>
        <v>20.036840277767624</v>
      </c>
    </row>
    <row r="755" spans="1:21" ht="11.75" customHeight="1" x14ac:dyDescent="0.4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E755/D755*100%</f>
        <v>1.28</v>
      </c>
      <c r="P755" s="9" t="str">
        <f>IFERROR(ROUND(E755/L755,0),0)&amp;" "&amp;H755</f>
        <v>492 USD</v>
      </c>
      <c r="Q755" t="s">
        <v>8322</v>
      </c>
      <c r="R755" t="s">
        <v>8323</v>
      </c>
      <c r="S755" s="12">
        <f>(((I755/60)/60)/24)+DATE(1970,1,1)+(-8/24)</f>
        <v>42049.256840277776</v>
      </c>
      <c r="T755" s="12">
        <f>(((J755/60)/60)/24)+DATE(1970,1,1)+(-8/24)</f>
        <v>42019.256840277776</v>
      </c>
      <c r="U755" s="8">
        <f t="shared" si="11"/>
        <v>30</v>
      </c>
    </row>
    <row r="756" spans="1:21" ht="11.75" customHeight="1" x14ac:dyDescent="0.4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E756/D756*100%</f>
        <v>1.0375000000000001</v>
      </c>
      <c r="P756" s="9" t="str">
        <f>IFERROR(ROUND(E756/L756,0),0)&amp;" "&amp;H756</f>
        <v>42 USD</v>
      </c>
      <c r="Q756" t="s">
        <v>8322</v>
      </c>
      <c r="R756" t="s">
        <v>8323</v>
      </c>
      <c r="S756" s="12">
        <f>(((I756/60)/60)/24)+DATE(1970,1,1)+(-8/24)</f>
        <v>41279.41575231481</v>
      </c>
      <c r="T756" s="12">
        <f>(((J756/60)/60)/24)+DATE(1970,1,1)+(-8/24)</f>
        <v>41249.41575231481</v>
      </c>
      <c r="U756" s="8">
        <f t="shared" si="11"/>
        <v>30</v>
      </c>
    </row>
    <row r="757" spans="1:21" ht="11.75" customHeight="1" x14ac:dyDescent="0.4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E757/D757*100%</f>
        <v>1.0190760000000001</v>
      </c>
      <c r="P757" s="9" t="str">
        <f>IFERROR(ROUND(E757/L757,0),0)&amp;" "&amp;H757</f>
        <v>37 USD</v>
      </c>
      <c r="Q757" t="s">
        <v>8322</v>
      </c>
      <c r="R757" t="s">
        <v>8323</v>
      </c>
      <c r="S757" s="12">
        <f>(((I757/60)/60)/24)+DATE(1970,1,1)+(-8/24)</f>
        <v>41413.695138888885</v>
      </c>
      <c r="T757" s="12">
        <f>(((J757/60)/60)/24)+DATE(1970,1,1)+(-8/24)</f>
        <v>41383.271724537037</v>
      </c>
      <c r="U757" s="8">
        <f t="shared" si="11"/>
        <v>30.423414351847896</v>
      </c>
    </row>
    <row r="758" spans="1:21" ht="11.75" customHeight="1" x14ac:dyDescent="0.4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E758/D758*100%</f>
        <v>1.177142857142857</v>
      </c>
      <c r="P758" s="9" t="str">
        <f>IFERROR(ROUND(E758/L758,0),0)&amp;" "&amp;H758</f>
        <v>37 USD</v>
      </c>
      <c r="Q758" t="s">
        <v>8322</v>
      </c>
      <c r="R758" t="s">
        <v>8323</v>
      </c>
      <c r="S758" s="12">
        <f>(((I758/60)/60)/24)+DATE(1970,1,1)+(-8/24)</f>
        <v>40651.391886574071</v>
      </c>
      <c r="T758" s="12">
        <f>(((J758/60)/60)/24)+DATE(1970,1,1)+(-8/24)</f>
        <v>40590.433553240735</v>
      </c>
      <c r="U758" s="8">
        <f t="shared" si="11"/>
        <v>60.958333333335759</v>
      </c>
    </row>
    <row r="759" spans="1:21" ht="11.75" customHeight="1" x14ac:dyDescent="0.4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E759/D759*100%</f>
        <v>2.38</v>
      </c>
      <c r="P759" s="9" t="str">
        <f>IFERROR(ROUND(E759/L759,0),0)&amp;" "&amp;H759</f>
        <v>33 USD</v>
      </c>
      <c r="Q759" t="s">
        <v>8322</v>
      </c>
      <c r="R759" t="s">
        <v>8323</v>
      </c>
      <c r="S759" s="12">
        <f>(((I759/60)/60)/24)+DATE(1970,1,1)+(-8/24)</f>
        <v>41248.721226851849</v>
      </c>
      <c r="T759" s="12">
        <f>(((J759/60)/60)/24)+DATE(1970,1,1)+(-8/24)</f>
        <v>41234.721226851849</v>
      </c>
      <c r="U759" s="8">
        <f t="shared" si="11"/>
        <v>14</v>
      </c>
    </row>
    <row r="760" spans="1:21" ht="11.75" customHeight="1" x14ac:dyDescent="0.4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E760/D760*100%</f>
        <v>1.02</v>
      </c>
      <c r="P760" s="9" t="str">
        <f>IFERROR(ROUND(E760/L760,0),0)&amp;" "&amp;H760</f>
        <v>134 USD</v>
      </c>
      <c r="Q760" t="s">
        <v>8322</v>
      </c>
      <c r="R760" t="s">
        <v>8323</v>
      </c>
      <c r="S760" s="12">
        <f>(((I760/60)/60)/24)+DATE(1970,1,1)+(-8/24)</f>
        <v>40459.503101851849</v>
      </c>
      <c r="T760" s="12">
        <f>(((J760/60)/60)/24)+DATE(1970,1,1)+(-8/24)</f>
        <v>40429.503101851849</v>
      </c>
      <c r="U760" s="8">
        <f t="shared" si="11"/>
        <v>30</v>
      </c>
    </row>
    <row r="761" spans="1:21" ht="11.75" customHeight="1" x14ac:dyDescent="0.4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E761/D761*100%</f>
        <v>1.0192000000000001</v>
      </c>
      <c r="P761" s="9" t="str">
        <f>IFERROR(ROUND(E761/L761,0),0)&amp;" "&amp;H761</f>
        <v>51 GBP</v>
      </c>
      <c r="Q761" t="s">
        <v>8322</v>
      </c>
      <c r="R761" t="s">
        <v>8323</v>
      </c>
      <c r="S761" s="12">
        <f>(((I761/60)/60)/24)+DATE(1970,1,1)+(-8/24)</f>
        <v>41828.996979166666</v>
      </c>
      <c r="T761" s="12">
        <f>(((J761/60)/60)/24)+DATE(1970,1,1)+(-8/24)</f>
        <v>41788.996979166666</v>
      </c>
      <c r="U761" s="8">
        <f t="shared" si="11"/>
        <v>40</v>
      </c>
    </row>
    <row r="762" spans="1:21" ht="11.75" customHeight="1" x14ac:dyDescent="0.4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E762/D762*100%</f>
        <v>0</v>
      </c>
      <c r="P762" s="9" t="str">
        <f>IFERROR(ROUND(E762/L762,0),0)&amp;" "&amp;H762</f>
        <v>0 USD</v>
      </c>
      <c r="Q762" t="s">
        <v>8322</v>
      </c>
      <c r="R762" t="s">
        <v>8324</v>
      </c>
      <c r="S762" s="12">
        <f>(((I762/60)/60)/24)+DATE(1970,1,1)+(-8/24)</f>
        <v>42700.472372685181</v>
      </c>
      <c r="T762" s="12">
        <f>(((J762/60)/60)/24)+DATE(1970,1,1)+(-8/24)</f>
        <v>42670.430706018517</v>
      </c>
      <c r="U762" s="8">
        <f t="shared" si="11"/>
        <v>30.041666666664241</v>
      </c>
    </row>
    <row r="763" spans="1:21" ht="11.75" customHeight="1" x14ac:dyDescent="0.4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E763/D763*100%</f>
        <v>4.7E-2</v>
      </c>
      <c r="P763" s="9" t="str">
        <f>IFERROR(ROUND(E763/L763,0),0)&amp;" "&amp;H763</f>
        <v>39 USD</v>
      </c>
      <c r="Q763" t="s">
        <v>8322</v>
      </c>
      <c r="R763" t="s">
        <v>8324</v>
      </c>
      <c r="S763" s="12">
        <f>(((I763/60)/60)/24)+DATE(1970,1,1)+(-8/24)</f>
        <v>41672.418124999997</v>
      </c>
      <c r="T763" s="12">
        <f>(((J763/60)/60)/24)+DATE(1970,1,1)+(-8/24)</f>
        <v>41642.418124999997</v>
      </c>
      <c r="U763" s="8">
        <f t="shared" si="11"/>
        <v>30</v>
      </c>
    </row>
    <row r="764" spans="1:21" ht="11.75" customHeight="1" x14ac:dyDescent="0.4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E764/D764*100%</f>
        <v>0</v>
      </c>
      <c r="P764" s="9" t="str">
        <f>IFERROR(ROUND(E764/L764,0),0)&amp;" "&amp;H764</f>
        <v>0 MXN</v>
      </c>
      <c r="Q764" t="s">
        <v>8322</v>
      </c>
      <c r="R764" t="s">
        <v>8324</v>
      </c>
      <c r="S764" s="12">
        <f>(((I764/60)/60)/24)+DATE(1970,1,1)+(-8/24)</f>
        <v>42707.916666666664</v>
      </c>
      <c r="T764" s="12">
        <f>(((J764/60)/60)/24)+DATE(1970,1,1)+(-8/24)</f>
        <v>42690.52511574074</v>
      </c>
      <c r="U764" s="8">
        <f t="shared" si="11"/>
        <v>17.391550925924093</v>
      </c>
    </row>
    <row r="765" spans="1:21" ht="11.75" customHeight="1" x14ac:dyDescent="0.4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E765/D765*100%</f>
        <v>1.1655011655011655E-3</v>
      </c>
      <c r="P765" s="9" t="str">
        <f>IFERROR(ROUND(E765/L765,0),0)&amp;" "&amp;H765</f>
        <v>5 GBP</v>
      </c>
      <c r="Q765" t="s">
        <v>8322</v>
      </c>
      <c r="R765" t="s">
        <v>8324</v>
      </c>
      <c r="S765" s="12">
        <f>(((I765/60)/60)/24)+DATE(1970,1,1)+(-8/24)</f>
        <v>41501.113518518512</v>
      </c>
      <c r="T765" s="12">
        <f>(((J765/60)/60)/24)+DATE(1970,1,1)+(-8/24)</f>
        <v>41471.113518518512</v>
      </c>
      <c r="U765" s="8">
        <f t="shared" si="11"/>
        <v>30</v>
      </c>
    </row>
    <row r="766" spans="1:21" ht="11.75" customHeight="1" x14ac:dyDescent="0.4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E766/D766*100%</f>
        <v>0</v>
      </c>
      <c r="P766" s="9" t="str">
        <f>IFERROR(ROUND(E766/L766,0),0)&amp;" "&amp;H766</f>
        <v>0 USD</v>
      </c>
      <c r="Q766" t="s">
        <v>8322</v>
      </c>
      <c r="R766" t="s">
        <v>8324</v>
      </c>
      <c r="S766" s="12">
        <f>(((I766/60)/60)/24)+DATE(1970,1,1)+(-8/24)</f>
        <v>42256.839826388888</v>
      </c>
      <c r="T766" s="12">
        <f>(((J766/60)/60)/24)+DATE(1970,1,1)+(-8/24)</f>
        <v>42226.839826388888</v>
      </c>
      <c r="U766" s="8">
        <f t="shared" si="11"/>
        <v>30</v>
      </c>
    </row>
    <row r="767" spans="1:21" ht="11.75" customHeight="1" x14ac:dyDescent="0.4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E767/D767*100%</f>
        <v>0.36014285714285715</v>
      </c>
      <c r="P767" s="9" t="str">
        <f>IFERROR(ROUND(E767/L767,0),0)&amp;" "&amp;H767</f>
        <v>57 USD</v>
      </c>
      <c r="Q767" t="s">
        <v>8322</v>
      </c>
      <c r="R767" t="s">
        <v>8324</v>
      </c>
      <c r="S767" s="12">
        <f>(((I767/60)/60)/24)+DATE(1970,1,1)+(-8/24)</f>
        <v>41931.209305555552</v>
      </c>
      <c r="T767" s="12">
        <f>(((J767/60)/60)/24)+DATE(1970,1,1)+(-8/24)</f>
        <v>41901.209305555552</v>
      </c>
      <c r="U767" s="8">
        <f t="shared" si="11"/>
        <v>30</v>
      </c>
    </row>
    <row r="768" spans="1:21" ht="11.75" customHeight="1" x14ac:dyDescent="0.4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E768/D768*100%</f>
        <v>0</v>
      </c>
      <c r="P768" s="9" t="str">
        <f>IFERROR(ROUND(E768/L768,0),0)&amp;" "&amp;H768</f>
        <v>0 CAD</v>
      </c>
      <c r="Q768" t="s">
        <v>8322</v>
      </c>
      <c r="R768" t="s">
        <v>8324</v>
      </c>
      <c r="S768" s="12">
        <f>(((I768/60)/60)/24)+DATE(1970,1,1)+(-8/24)</f>
        <v>42051.45003472222</v>
      </c>
      <c r="T768" s="12">
        <f>(((J768/60)/60)/24)+DATE(1970,1,1)+(-8/24)</f>
        <v>42021.45003472222</v>
      </c>
      <c r="U768" s="8">
        <f t="shared" si="11"/>
        <v>30</v>
      </c>
    </row>
    <row r="769" spans="1:21" ht="11.75" customHeight="1" x14ac:dyDescent="0.4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E769/D769*100%</f>
        <v>3.5400000000000001E-2</v>
      </c>
      <c r="P769" s="9" t="str">
        <f>IFERROR(ROUND(E769/L769,0),0)&amp;" "&amp;H769</f>
        <v>59 USD</v>
      </c>
      <c r="Q769" t="s">
        <v>8322</v>
      </c>
      <c r="R769" t="s">
        <v>8324</v>
      </c>
      <c r="S769" s="12">
        <f>(((I769/60)/60)/24)+DATE(1970,1,1)+(-8/24)</f>
        <v>42144.810300925928</v>
      </c>
      <c r="T769" s="12">
        <f>(((J769/60)/60)/24)+DATE(1970,1,1)+(-8/24)</f>
        <v>42114.810300925928</v>
      </c>
      <c r="U769" s="8">
        <f t="shared" si="11"/>
        <v>30</v>
      </c>
    </row>
    <row r="770" spans="1:21" ht="11.75" customHeight="1" x14ac:dyDescent="0.4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E770/D770*100%</f>
        <v>0</v>
      </c>
      <c r="P770" s="9" t="str">
        <f>IFERROR(ROUND(E770/L770,0),0)&amp;" "&amp;H770</f>
        <v>0 USD</v>
      </c>
      <c r="Q770" t="s">
        <v>8322</v>
      </c>
      <c r="R770" t="s">
        <v>8324</v>
      </c>
      <c r="S770" s="12">
        <f>(((I770/60)/60)/24)+DATE(1970,1,1)+(-8/24)</f>
        <v>41623.873726851853</v>
      </c>
      <c r="T770" s="12">
        <f>(((J770/60)/60)/24)+DATE(1970,1,1)+(-8/24)</f>
        <v>41593.873726851853</v>
      </c>
      <c r="U770" s="8">
        <f t="shared" si="11"/>
        <v>30</v>
      </c>
    </row>
    <row r="771" spans="1:21" ht="11.75" customHeight="1" x14ac:dyDescent="0.4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E771/D771*100%</f>
        <v>0.41399999999999998</v>
      </c>
      <c r="P771" s="9" t="str">
        <f>IFERROR(ROUND(E771/L771,0),0)&amp;" "&amp;H771</f>
        <v>32 USD</v>
      </c>
      <c r="Q771" t="s">
        <v>8322</v>
      </c>
      <c r="R771" t="s">
        <v>8324</v>
      </c>
      <c r="S771" s="12">
        <f>(((I771/60)/60)/24)+DATE(1970,1,1)+(-8/24)</f>
        <v>41634.663124999999</v>
      </c>
      <c r="T771" s="12">
        <f>(((J771/60)/60)/24)+DATE(1970,1,1)+(-8/24)</f>
        <v>41604.663124999999</v>
      </c>
      <c r="U771" s="8">
        <f t="shared" ref="U771:U834" si="12">S771-T771</f>
        <v>30</v>
      </c>
    </row>
    <row r="772" spans="1:21" ht="11.75" customHeight="1" x14ac:dyDescent="0.4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E772/D772*100%</f>
        <v>0</v>
      </c>
      <c r="P772" s="9" t="str">
        <f>IFERROR(ROUND(E772/L772,0),0)&amp;" "&amp;H772</f>
        <v>0 USD</v>
      </c>
      <c r="Q772" t="s">
        <v>8322</v>
      </c>
      <c r="R772" t="s">
        <v>8324</v>
      </c>
      <c r="S772" s="12">
        <f>(((I772/60)/60)/24)+DATE(1970,1,1)+(-8/24)</f>
        <v>41329.666307870371</v>
      </c>
      <c r="T772" s="12">
        <f>(((J772/60)/60)/24)+DATE(1970,1,1)+(-8/24)</f>
        <v>41289.666307870371</v>
      </c>
      <c r="U772" s="8">
        <f t="shared" si="12"/>
        <v>40</v>
      </c>
    </row>
    <row r="773" spans="1:21" ht="11.75" customHeight="1" x14ac:dyDescent="0.4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E773/D773*100%</f>
        <v>2.631578947368421E-4</v>
      </c>
      <c r="P773" s="9" t="str">
        <f>IFERROR(ROUND(E773/L773,0),0)&amp;" "&amp;H773</f>
        <v>10 USD</v>
      </c>
      <c r="Q773" t="s">
        <v>8322</v>
      </c>
      <c r="R773" t="s">
        <v>8324</v>
      </c>
      <c r="S773" s="12">
        <f>(((I773/60)/60)/24)+DATE(1970,1,1)+(-8/24)</f>
        <v>42399.490763888891</v>
      </c>
      <c r="T773" s="12">
        <f>(((J773/60)/60)/24)+DATE(1970,1,1)+(-8/24)</f>
        <v>42349.490763888891</v>
      </c>
      <c r="U773" s="8">
        <f t="shared" si="12"/>
        <v>50</v>
      </c>
    </row>
    <row r="774" spans="1:21" ht="11.75" customHeight="1" x14ac:dyDescent="0.4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E774/D774*100%</f>
        <v>3.3333333333333333E-2</v>
      </c>
      <c r="P774" s="9" t="str">
        <f>IFERROR(ROUND(E774/L774,0),0)&amp;" "&amp;H774</f>
        <v>50 USD</v>
      </c>
      <c r="Q774" t="s">
        <v>8322</v>
      </c>
      <c r="R774" t="s">
        <v>8324</v>
      </c>
      <c r="S774" s="12">
        <f>(((I774/60)/60)/24)+DATE(1970,1,1)+(-8/24)</f>
        <v>40117.832638888889</v>
      </c>
      <c r="T774" s="12">
        <f>(((J774/60)/60)/24)+DATE(1970,1,1)+(-8/24)</f>
        <v>40067.723599537036</v>
      </c>
      <c r="U774" s="8">
        <f t="shared" si="12"/>
        <v>50.109039351853426</v>
      </c>
    </row>
    <row r="775" spans="1:21" ht="11.75" customHeight="1" x14ac:dyDescent="0.4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E775/D775*100%</f>
        <v>8.5129023676509714E-3</v>
      </c>
      <c r="P775" s="9" t="str">
        <f>IFERROR(ROUND(E775/L775,0),0)&amp;" "&amp;H775</f>
        <v>16 GBP</v>
      </c>
      <c r="Q775" t="s">
        <v>8322</v>
      </c>
      <c r="R775" t="s">
        <v>8324</v>
      </c>
      <c r="S775" s="12">
        <f>(((I775/60)/60)/24)+DATE(1970,1,1)+(-8/24)</f>
        <v>42134.625694444439</v>
      </c>
      <c r="T775" s="12">
        <f>(((J775/60)/60)/24)+DATE(1970,1,1)+(-8/24)</f>
        <v>42100.402604166658</v>
      </c>
      <c r="U775" s="8">
        <f t="shared" si="12"/>
        <v>34.223090277781012</v>
      </c>
    </row>
    <row r="776" spans="1:21" ht="11.75" customHeight="1" x14ac:dyDescent="0.4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E776/D776*100%</f>
        <v>0.70199999999999996</v>
      </c>
      <c r="P776" s="9" t="str">
        <f>IFERROR(ROUND(E776/L776,0),0)&amp;" "&amp;H776</f>
        <v>39 USD</v>
      </c>
      <c r="Q776" t="s">
        <v>8322</v>
      </c>
      <c r="R776" t="s">
        <v>8324</v>
      </c>
      <c r="S776" s="12">
        <f>(((I776/60)/60)/24)+DATE(1970,1,1)+(-8/24)</f>
        <v>41693.446967592587</v>
      </c>
      <c r="T776" s="12">
        <f>(((J776/60)/60)/24)+DATE(1970,1,1)+(-8/24)</f>
        <v>41663.446967592587</v>
      </c>
      <c r="U776" s="8">
        <f t="shared" si="12"/>
        <v>30</v>
      </c>
    </row>
    <row r="777" spans="1:21" ht="11.75" customHeight="1" x14ac:dyDescent="0.4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E777/D777*100%</f>
        <v>1.7000000000000001E-2</v>
      </c>
      <c r="P777" s="9" t="str">
        <f>IFERROR(ROUND(E777/L777,0),0)&amp;" "&amp;H777</f>
        <v>34 USD</v>
      </c>
      <c r="Q777" t="s">
        <v>8322</v>
      </c>
      <c r="R777" t="s">
        <v>8324</v>
      </c>
      <c r="S777" s="12">
        <f>(((I777/60)/60)/24)+DATE(1970,1,1)+(-8/24)</f>
        <v>40892.726793981477</v>
      </c>
      <c r="T777" s="12">
        <f>(((J777/60)/60)/24)+DATE(1970,1,1)+(-8/24)</f>
        <v>40862.726793981477</v>
      </c>
      <c r="U777" s="8">
        <f t="shared" si="12"/>
        <v>30</v>
      </c>
    </row>
    <row r="778" spans="1:21" ht="11.75" customHeight="1" x14ac:dyDescent="0.4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E778/D778*100%</f>
        <v>0.51400000000000001</v>
      </c>
      <c r="P778" s="9" t="str">
        <f>IFERROR(ROUND(E778/L778,0),0)&amp;" "&amp;H778</f>
        <v>63 USD</v>
      </c>
      <c r="Q778" t="s">
        <v>8322</v>
      </c>
      <c r="R778" t="s">
        <v>8324</v>
      </c>
      <c r="S778" s="12">
        <f>(((I778/60)/60)/24)+DATE(1970,1,1)+(-8/24)</f>
        <v>42287.874999999993</v>
      </c>
      <c r="T778" s="12">
        <f>(((J778/60)/60)/24)+DATE(1970,1,1)+(-8/24)</f>
        <v>42250.352372685178</v>
      </c>
      <c r="U778" s="8">
        <f t="shared" si="12"/>
        <v>37.522627314814599</v>
      </c>
    </row>
    <row r="779" spans="1:21" ht="11.75" customHeight="1" x14ac:dyDescent="0.4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E779/D779*100%</f>
        <v>7.0000000000000001E-3</v>
      </c>
      <c r="P779" s="9" t="str">
        <f>IFERROR(ROUND(E779/L779,0),0)&amp;" "&amp;H779</f>
        <v>7 USD</v>
      </c>
      <c r="Q779" t="s">
        <v>8322</v>
      </c>
      <c r="R779" t="s">
        <v>8324</v>
      </c>
      <c r="S779" s="12">
        <f>(((I779/60)/60)/24)+DATE(1970,1,1)+(-8/24)</f>
        <v>41486.647881944438</v>
      </c>
      <c r="T779" s="12">
        <f>(((J779/60)/60)/24)+DATE(1970,1,1)+(-8/24)</f>
        <v>41456.647881944438</v>
      </c>
      <c r="U779" s="8">
        <f t="shared" si="12"/>
        <v>30</v>
      </c>
    </row>
    <row r="780" spans="1:21" ht="11.75" customHeight="1" x14ac:dyDescent="0.45">
      <c r="A780">
        <v>778</v>
      </c>
      <c r="B780" s="3" t="s">
        <v>779</v>
      </c>
      <c r="C780" s="3" t="s">
        <v>4888</v>
      </c>
      <c r="D780">
        <v>500</v>
      </c>
      <c r="E780">
        <v>2</v>
      </c>
      <c r="F780" t="s">
        <v>8221</v>
      </c>
      <c r="G780" t="s">
        <v>8224</v>
      </c>
      <c r="H780" t="s">
        <v>8246</v>
      </c>
      <c r="I780">
        <v>1398876680</v>
      </c>
      <c r="J780">
        <v>1396284680</v>
      </c>
      <c r="K780" t="b">
        <v>0</v>
      </c>
      <c r="L780">
        <v>1</v>
      </c>
      <c r="M780" t="b">
        <v>0</v>
      </c>
      <c r="N780" t="s">
        <v>8275</v>
      </c>
      <c r="O780" s="5">
        <f>E780/D780*100%</f>
        <v>4.0000000000000001E-3</v>
      </c>
      <c r="P780" s="9" t="str">
        <f>IFERROR(ROUND(E780/L780,0),0)&amp;" "&amp;H780</f>
        <v>2 USD</v>
      </c>
      <c r="Q780" t="s">
        <v>8322</v>
      </c>
      <c r="R780" t="s">
        <v>8324</v>
      </c>
      <c r="S780" s="12">
        <f>(((I780/60)/60)/24)+DATE(1970,1,1)+(-8/24)</f>
        <v>41759.368981481479</v>
      </c>
      <c r="T780" s="12">
        <f>(((J780/60)/60)/24)+DATE(1970,1,1)+(-8/24)</f>
        <v>41729.368981481479</v>
      </c>
      <c r="U780" s="8">
        <f t="shared" si="12"/>
        <v>30</v>
      </c>
    </row>
    <row r="781" spans="1:21" ht="11.75" customHeight="1" x14ac:dyDescent="0.4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E781/D781*100%</f>
        <v>2.6666666666666668E-2</v>
      </c>
      <c r="P781" s="9" t="str">
        <f>IFERROR(ROUND(E781/L781,0),0)&amp;" "&amp;H781</f>
        <v>67 USD</v>
      </c>
      <c r="Q781" t="s">
        <v>8322</v>
      </c>
      <c r="R781" t="s">
        <v>8324</v>
      </c>
      <c r="S781" s="12">
        <f>(((I781/60)/60)/24)+DATE(1970,1,1)+(-8/24)</f>
        <v>40465.833333333328</v>
      </c>
      <c r="T781" s="12">
        <f>(((J781/60)/60)/24)+DATE(1970,1,1)+(-8/24)</f>
        <v>40436.350752314815</v>
      </c>
      <c r="U781" s="8">
        <f t="shared" si="12"/>
        <v>29.482581018513883</v>
      </c>
    </row>
    <row r="782" spans="1:21" ht="11.75" customHeight="1" x14ac:dyDescent="0.4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E782/D782*100%</f>
        <v>1.04</v>
      </c>
      <c r="P782" s="9" t="str">
        <f>IFERROR(ROUND(E782/L782,0),0)&amp;" "&amp;H782</f>
        <v>39 USD</v>
      </c>
      <c r="Q782" t="s">
        <v>8325</v>
      </c>
      <c r="R782" t="s">
        <v>8326</v>
      </c>
      <c r="S782" s="12">
        <f>(((I782/60)/60)/24)+DATE(1970,1,1)+(-8/24)</f>
        <v>40666.340567129628</v>
      </c>
      <c r="T782" s="12">
        <f>(((J782/60)/60)/24)+DATE(1970,1,1)+(-8/24)</f>
        <v>40636.340567129628</v>
      </c>
      <c r="U782" s="8">
        <f t="shared" si="12"/>
        <v>30</v>
      </c>
    </row>
    <row r="783" spans="1:21" ht="11.75" customHeight="1" x14ac:dyDescent="0.4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E783/D783*100%</f>
        <v>1.3315375</v>
      </c>
      <c r="P783" s="9" t="str">
        <f>IFERROR(ROUND(E783/L783,0),0)&amp;" "&amp;H783</f>
        <v>43 USD</v>
      </c>
      <c r="Q783" t="s">
        <v>8325</v>
      </c>
      <c r="R783" t="s">
        <v>8326</v>
      </c>
      <c r="S783" s="12">
        <f>(((I783/60)/60)/24)+DATE(1970,1,1)+(-8/24)</f>
        <v>41432.667523148149</v>
      </c>
      <c r="T783" s="12">
        <f>(((J783/60)/60)/24)+DATE(1970,1,1)+(-8/24)</f>
        <v>41402.667523148149</v>
      </c>
      <c r="U783" s="8">
        <f t="shared" si="12"/>
        <v>30</v>
      </c>
    </row>
    <row r="784" spans="1:21" ht="11.75" customHeight="1" x14ac:dyDescent="0.4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E784/D784*100%</f>
        <v>1</v>
      </c>
      <c r="P784" s="9" t="str">
        <f>IFERROR(ROUND(E784/L784,0),0)&amp;" "&amp;H784</f>
        <v>50 USD</v>
      </c>
      <c r="Q784" t="s">
        <v>8325</v>
      </c>
      <c r="R784" t="s">
        <v>8326</v>
      </c>
      <c r="S784" s="12">
        <f>(((I784/60)/60)/24)+DATE(1970,1,1)+(-8/24)</f>
        <v>41146.424791666665</v>
      </c>
      <c r="T784" s="12">
        <f>(((J784/60)/60)/24)+DATE(1970,1,1)+(-8/24)</f>
        <v>41116.424791666665</v>
      </c>
      <c r="U784" s="8">
        <f t="shared" si="12"/>
        <v>30</v>
      </c>
    </row>
    <row r="785" spans="1:21" ht="11.75" customHeight="1" x14ac:dyDescent="0.4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E785/D785*100%</f>
        <v>1.4813333333333334</v>
      </c>
      <c r="P785" s="9" t="str">
        <f>IFERROR(ROUND(E785/L785,0),0)&amp;" "&amp;H785</f>
        <v>63 USD</v>
      </c>
      <c r="Q785" t="s">
        <v>8325</v>
      </c>
      <c r="R785" t="s">
        <v>8326</v>
      </c>
      <c r="S785" s="12">
        <f>(((I785/60)/60)/24)+DATE(1970,1,1)+(-8/24)</f>
        <v>41026.583333333328</v>
      </c>
      <c r="T785" s="12">
        <f>(((J785/60)/60)/24)+DATE(1970,1,1)+(-8/24)</f>
        <v>40987.440381944441</v>
      </c>
      <c r="U785" s="8">
        <f t="shared" si="12"/>
        <v>39.142951388887013</v>
      </c>
    </row>
    <row r="786" spans="1:21" ht="11.75" customHeight="1" x14ac:dyDescent="0.4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E786/D786*100%</f>
        <v>1.0249999999999999</v>
      </c>
      <c r="P786" s="9" t="str">
        <f>IFERROR(ROUND(E786/L786,0),0)&amp;" "&amp;H786</f>
        <v>103 USD</v>
      </c>
      <c r="Q786" t="s">
        <v>8325</v>
      </c>
      <c r="R786" t="s">
        <v>8326</v>
      </c>
      <c r="S786" s="12">
        <f>(((I786/60)/60)/24)+DATE(1970,1,1)+(-8/24)</f>
        <v>41714.774525462963</v>
      </c>
      <c r="T786" s="12">
        <f>(((J786/60)/60)/24)+DATE(1970,1,1)+(-8/24)</f>
        <v>41674.816192129627</v>
      </c>
      <c r="U786" s="8">
        <f t="shared" si="12"/>
        <v>39.958333333335759</v>
      </c>
    </row>
    <row r="787" spans="1:21" ht="11.75" customHeight="1" x14ac:dyDescent="0.4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E787/D787*100%</f>
        <v>1.8062799999999999</v>
      </c>
      <c r="P787" s="9" t="str">
        <f>IFERROR(ROUND(E787/L787,0),0)&amp;" "&amp;H787</f>
        <v>31 USD</v>
      </c>
      <c r="Q787" t="s">
        <v>8325</v>
      </c>
      <c r="R787" t="s">
        <v>8326</v>
      </c>
      <c r="S787" s="12">
        <f>(((I787/60)/60)/24)+DATE(1970,1,1)+(-8/24)</f>
        <v>41333.260590277772</v>
      </c>
      <c r="T787" s="12">
        <f>(((J787/60)/60)/24)+DATE(1970,1,1)+(-8/24)</f>
        <v>41303.260590277772</v>
      </c>
      <c r="U787" s="8">
        <f t="shared" si="12"/>
        <v>30</v>
      </c>
    </row>
    <row r="788" spans="1:21" ht="11.75" customHeight="1" x14ac:dyDescent="0.4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E788/D788*100%</f>
        <v>1.4279999999999999</v>
      </c>
      <c r="P788" s="9" t="str">
        <f>IFERROR(ROUND(E788/L788,0),0)&amp;" "&amp;H788</f>
        <v>162 USD</v>
      </c>
      <c r="Q788" t="s">
        <v>8325</v>
      </c>
      <c r="R788" t="s">
        <v>8326</v>
      </c>
      <c r="S788" s="12">
        <f>(((I788/60)/60)/24)+DATE(1970,1,1)+(-8/24)</f>
        <v>41040.32430555555</v>
      </c>
      <c r="T788" s="12">
        <f>(((J788/60)/60)/24)+DATE(1970,1,1)+(-8/24)</f>
        <v>40982.722615740735</v>
      </c>
      <c r="U788" s="8">
        <f t="shared" si="12"/>
        <v>57.601689814815472</v>
      </c>
    </row>
    <row r="789" spans="1:21" ht="11.75" customHeight="1" x14ac:dyDescent="0.4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E789/D789*100%</f>
        <v>1.1416666666666666</v>
      </c>
      <c r="P789" s="9" t="str">
        <f>IFERROR(ROUND(E789/L789,0),0)&amp;" "&amp;H789</f>
        <v>81 USD</v>
      </c>
      <c r="Q789" t="s">
        <v>8325</v>
      </c>
      <c r="R789" t="s">
        <v>8326</v>
      </c>
      <c r="S789" s="12">
        <f>(((I789/60)/60)/24)+DATE(1970,1,1)+(-8/24)</f>
        <v>41579.294282407405</v>
      </c>
      <c r="T789" s="12">
        <f>(((J789/60)/60)/24)+DATE(1970,1,1)+(-8/24)</f>
        <v>41549.294282407405</v>
      </c>
      <c r="U789" s="8">
        <f t="shared" si="12"/>
        <v>30</v>
      </c>
    </row>
    <row r="790" spans="1:21" ht="11.75" customHeight="1" x14ac:dyDescent="0.4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E790/D790*100%</f>
        <v>2.03505</v>
      </c>
      <c r="P790" s="9" t="str">
        <f>IFERROR(ROUND(E790/L790,0),0)&amp;" "&amp;H790</f>
        <v>60 USD</v>
      </c>
      <c r="Q790" t="s">
        <v>8325</v>
      </c>
      <c r="R790" t="s">
        <v>8326</v>
      </c>
      <c r="S790" s="12">
        <f>(((I790/60)/60)/24)+DATE(1970,1,1)+(-8/24)</f>
        <v>41096.832638888889</v>
      </c>
      <c r="T790" s="12">
        <f>(((J790/60)/60)/24)+DATE(1970,1,1)+(-8/24)</f>
        <v>41058.673472222217</v>
      </c>
      <c r="U790" s="8">
        <f t="shared" si="12"/>
        <v>38.159166666671808</v>
      </c>
    </row>
    <row r="791" spans="1:21" ht="11.75" customHeight="1" x14ac:dyDescent="0.4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E791/D791*100%</f>
        <v>1.0941176470588236</v>
      </c>
      <c r="P791" s="9" t="str">
        <f>IFERROR(ROUND(E791/L791,0),0)&amp;" "&amp;H791</f>
        <v>133 USD</v>
      </c>
      <c r="Q791" t="s">
        <v>8325</v>
      </c>
      <c r="R791" t="s">
        <v>8326</v>
      </c>
      <c r="S791" s="12">
        <f>(((I791/60)/60)/24)+DATE(1970,1,1)+(-8/24)</f>
        <v>41294.999305555553</v>
      </c>
      <c r="T791" s="12">
        <f>(((J791/60)/60)/24)+DATE(1970,1,1)+(-8/24)</f>
        <v>41276.852777777778</v>
      </c>
      <c r="U791" s="8">
        <f t="shared" si="12"/>
        <v>18.146527777775191</v>
      </c>
    </row>
    <row r="792" spans="1:21" ht="11.75" customHeight="1" x14ac:dyDescent="0.4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E792/D792*100%</f>
        <v>1.443746</v>
      </c>
      <c r="P792" s="9" t="str">
        <f>IFERROR(ROUND(E792/L792,0),0)&amp;" "&amp;H792</f>
        <v>93 USD</v>
      </c>
      <c r="Q792" t="s">
        <v>8325</v>
      </c>
      <c r="R792" t="s">
        <v>8326</v>
      </c>
      <c r="S792" s="12">
        <f>(((I792/60)/60)/24)+DATE(1970,1,1)+(-8/24)</f>
        <v>41305.714571759258</v>
      </c>
      <c r="T792" s="12">
        <f>(((J792/60)/60)/24)+DATE(1970,1,1)+(-8/24)</f>
        <v>41275.714571759258</v>
      </c>
      <c r="U792" s="8">
        <f t="shared" si="12"/>
        <v>30</v>
      </c>
    </row>
    <row r="793" spans="1:21" ht="11.75" customHeight="1" x14ac:dyDescent="0.4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E793/D793*100%</f>
        <v>1.0386666666666666</v>
      </c>
      <c r="P793" s="9" t="str">
        <f>IFERROR(ROUND(E793/L793,0),0)&amp;" "&amp;H793</f>
        <v>61 USD</v>
      </c>
      <c r="Q793" t="s">
        <v>8325</v>
      </c>
      <c r="R793" t="s">
        <v>8326</v>
      </c>
      <c r="S793" s="12">
        <f>(((I793/60)/60)/24)+DATE(1970,1,1)+(-8/24)</f>
        <v>41590.915972222218</v>
      </c>
      <c r="T793" s="12">
        <f>(((J793/60)/60)/24)+DATE(1970,1,1)+(-8/24)</f>
        <v>41557.447291666664</v>
      </c>
      <c r="U793" s="8">
        <f t="shared" si="12"/>
        <v>33.468680555553874</v>
      </c>
    </row>
    <row r="794" spans="1:21" ht="11.75" customHeight="1" x14ac:dyDescent="0.4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E794/D794*100%</f>
        <v>1.0044440000000001</v>
      </c>
      <c r="P794" s="9" t="str">
        <f>IFERROR(ROUND(E794/L794,0),0)&amp;" "&amp;H794</f>
        <v>42 USD</v>
      </c>
      <c r="Q794" t="s">
        <v>8325</v>
      </c>
      <c r="R794" t="s">
        <v>8326</v>
      </c>
      <c r="S794" s="12">
        <f>(((I794/60)/60)/24)+DATE(1970,1,1)+(-8/24)</f>
        <v>41585.581979166665</v>
      </c>
      <c r="T794" s="12">
        <f>(((J794/60)/60)/24)+DATE(1970,1,1)+(-8/24)</f>
        <v>41555.540312500001</v>
      </c>
      <c r="U794" s="8">
        <f t="shared" si="12"/>
        <v>30.041666666664241</v>
      </c>
    </row>
    <row r="795" spans="1:21" ht="11.75" customHeight="1" x14ac:dyDescent="0.4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E795/D795*100%</f>
        <v>1.0277927272727272</v>
      </c>
      <c r="P795" s="9" t="str">
        <f>IFERROR(ROUND(E795/L795,0),0)&amp;" "&amp;H795</f>
        <v>88 USD</v>
      </c>
      <c r="Q795" t="s">
        <v>8325</v>
      </c>
      <c r="R795" t="s">
        <v>8326</v>
      </c>
      <c r="S795" s="12">
        <f>(((I795/60)/60)/24)+DATE(1970,1,1)+(-8/24)</f>
        <v>41457.874305555553</v>
      </c>
      <c r="T795" s="12">
        <f>(((J795/60)/60)/24)+DATE(1970,1,1)+(-8/24)</f>
        <v>41442.407916666663</v>
      </c>
      <c r="U795" s="8">
        <f t="shared" si="12"/>
        <v>15.466388888889924</v>
      </c>
    </row>
    <row r="796" spans="1:21" ht="11.75" customHeight="1" x14ac:dyDescent="0.4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E796/D796*100%</f>
        <v>1.0531250000000001</v>
      </c>
      <c r="P796" s="9" t="str">
        <f>IFERROR(ROUND(E796/L796,0),0)&amp;" "&amp;H796</f>
        <v>159 USD</v>
      </c>
      <c r="Q796" t="s">
        <v>8325</v>
      </c>
      <c r="R796" t="s">
        <v>8326</v>
      </c>
      <c r="S796" s="12">
        <f>(((I796/60)/60)/24)+DATE(1970,1,1)+(-8/24)</f>
        <v>40791.379166666666</v>
      </c>
      <c r="T796" s="12">
        <f>(((J796/60)/60)/24)+DATE(1970,1,1)+(-8/24)</f>
        <v>40735.781678240739</v>
      </c>
      <c r="U796" s="8">
        <f t="shared" si="12"/>
        <v>55.597488425926713</v>
      </c>
    </row>
    <row r="797" spans="1:21" ht="11.75" customHeight="1" x14ac:dyDescent="0.4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E797/D797*100%</f>
        <v>1.1178571428571429</v>
      </c>
      <c r="P797" s="9" t="str">
        <f>IFERROR(ROUND(E797/L797,0),0)&amp;" "&amp;H797</f>
        <v>85 USD</v>
      </c>
      <c r="Q797" t="s">
        <v>8325</v>
      </c>
      <c r="R797" t="s">
        <v>8326</v>
      </c>
      <c r="S797" s="12">
        <f>(((I797/60)/60)/24)+DATE(1970,1,1)+(-8/24)</f>
        <v>41005.874305555553</v>
      </c>
      <c r="T797" s="12">
        <f>(((J797/60)/60)/24)+DATE(1970,1,1)+(-8/24)</f>
        <v>40963.279699074068</v>
      </c>
      <c r="U797" s="8">
        <f t="shared" si="12"/>
        <v>42.594606481485243</v>
      </c>
    </row>
    <row r="798" spans="1:21" ht="11.75" customHeight="1" x14ac:dyDescent="0.4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E798/D798*100%</f>
        <v>1.0135000000000001</v>
      </c>
      <c r="P798" s="9" t="str">
        <f>IFERROR(ROUND(E798/L798,0),0)&amp;" "&amp;H798</f>
        <v>113 USD</v>
      </c>
      <c r="Q798" t="s">
        <v>8325</v>
      </c>
      <c r="R798" t="s">
        <v>8326</v>
      </c>
      <c r="S798" s="12">
        <f>(((I798/60)/60)/24)+DATE(1970,1,1)+(-8/24)</f>
        <v>41532.548611111109</v>
      </c>
      <c r="T798" s="12">
        <f>(((J798/60)/60)/24)+DATE(1970,1,1)+(-8/24)</f>
        <v>41502.549594907403</v>
      </c>
      <c r="U798" s="8">
        <f t="shared" si="12"/>
        <v>29.99901620370656</v>
      </c>
    </row>
    <row r="799" spans="1:21" ht="11.75" customHeight="1" x14ac:dyDescent="0.4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E799/D799*100%</f>
        <v>1.0753333333333333</v>
      </c>
      <c r="P799" s="9" t="str">
        <f>IFERROR(ROUND(E799/L799,0),0)&amp;" "&amp;H799</f>
        <v>45 USD</v>
      </c>
      <c r="Q799" t="s">
        <v>8325</v>
      </c>
      <c r="R799" t="s">
        <v>8326</v>
      </c>
      <c r="S799" s="12">
        <f>(((I799/60)/60)/24)+DATE(1970,1,1)+(-8/24)</f>
        <v>41027.833333333328</v>
      </c>
      <c r="T799" s="12">
        <f>(((J799/60)/60)/24)+DATE(1970,1,1)+(-8/24)</f>
        <v>40996.660740740735</v>
      </c>
      <c r="U799" s="8">
        <f t="shared" si="12"/>
        <v>31.172592592592991</v>
      </c>
    </row>
    <row r="800" spans="1:21" ht="11.75" customHeight="1" x14ac:dyDescent="0.4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E800/D800*100%</f>
        <v>1.1488571428571428</v>
      </c>
      <c r="P800" s="9" t="str">
        <f>IFERROR(ROUND(E800/L800,0),0)&amp;" "&amp;H800</f>
        <v>46 USD</v>
      </c>
      <c r="Q800" t="s">
        <v>8325</v>
      </c>
      <c r="R800" t="s">
        <v>8326</v>
      </c>
      <c r="S800" s="12">
        <f>(((I800/60)/60)/24)+DATE(1970,1,1)+(-8/24)</f>
        <v>41912.256793981483</v>
      </c>
      <c r="T800" s="12">
        <f>(((J800/60)/60)/24)+DATE(1970,1,1)+(-8/24)</f>
        <v>41882.256793981483</v>
      </c>
      <c r="U800" s="8">
        <f t="shared" si="12"/>
        <v>30</v>
      </c>
    </row>
    <row r="801" spans="1:21" ht="11.75" customHeight="1" x14ac:dyDescent="0.4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E801/D801*100%</f>
        <v>1.0002</v>
      </c>
      <c r="P801" s="9" t="str">
        <f>IFERROR(ROUND(E801/L801,0),0)&amp;" "&amp;H801</f>
        <v>179 USD</v>
      </c>
      <c r="Q801" t="s">
        <v>8325</v>
      </c>
      <c r="R801" t="s">
        <v>8326</v>
      </c>
      <c r="S801" s="12">
        <f>(((I801/60)/60)/24)+DATE(1970,1,1)+(-8/24)</f>
        <v>41026.333865740737</v>
      </c>
      <c r="T801" s="12">
        <f>(((J801/60)/60)/24)+DATE(1970,1,1)+(-8/24)</f>
        <v>40996.333865740737</v>
      </c>
      <c r="U801" s="8">
        <f t="shared" si="12"/>
        <v>30</v>
      </c>
    </row>
    <row r="802" spans="1:21" ht="11.75" customHeight="1" x14ac:dyDescent="0.4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E802/D802*100%</f>
        <v>1.5213333333333334</v>
      </c>
      <c r="P802" s="9" t="str">
        <f>IFERROR(ROUND(E802/L802,0),0)&amp;" "&amp;H802</f>
        <v>41 GBP</v>
      </c>
      <c r="Q802" t="s">
        <v>8325</v>
      </c>
      <c r="R802" t="s">
        <v>8326</v>
      </c>
      <c r="S802" s="12">
        <f>(((I802/60)/60)/24)+DATE(1970,1,1)+(-8/24)</f>
        <v>41893.100162037037</v>
      </c>
      <c r="T802" s="12">
        <f>(((J802/60)/60)/24)+DATE(1970,1,1)+(-8/24)</f>
        <v>41863.100162037037</v>
      </c>
      <c r="U802" s="8">
        <f t="shared" si="12"/>
        <v>30</v>
      </c>
    </row>
    <row r="803" spans="1:21" ht="11.75" customHeight="1" x14ac:dyDescent="0.4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E803/D803*100%</f>
        <v>1.1152149999999998</v>
      </c>
      <c r="P803" s="9" t="str">
        <f>IFERROR(ROUND(E803/L803,0),0)&amp;" "&amp;H803</f>
        <v>44 USD</v>
      </c>
      <c r="Q803" t="s">
        <v>8325</v>
      </c>
      <c r="R803" t="s">
        <v>8326</v>
      </c>
      <c r="S803" s="12">
        <f>(((I803/60)/60)/24)+DATE(1970,1,1)+(-8/24)</f>
        <v>40725.462037037032</v>
      </c>
      <c r="T803" s="12">
        <f>(((J803/60)/60)/24)+DATE(1970,1,1)+(-8/24)</f>
        <v>40695.462037037032</v>
      </c>
      <c r="U803" s="8">
        <f t="shared" si="12"/>
        <v>30</v>
      </c>
    </row>
    <row r="804" spans="1:21" ht="11.75" customHeight="1" x14ac:dyDescent="0.4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E804/D804*100%</f>
        <v>1.0133333333333334</v>
      </c>
      <c r="P804" s="9" t="str">
        <f>IFERROR(ROUND(E804/L804,0),0)&amp;" "&amp;H804</f>
        <v>81 USD</v>
      </c>
      <c r="Q804" t="s">
        <v>8325</v>
      </c>
      <c r="R804" t="s">
        <v>8326</v>
      </c>
      <c r="S804" s="12">
        <f>(((I804/60)/60)/24)+DATE(1970,1,1)+(-8/24)</f>
        <v>41168.836805555555</v>
      </c>
      <c r="T804" s="12">
        <f>(((J804/60)/60)/24)+DATE(1970,1,1)+(-8/24)</f>
        <v>41122.688935185186</v>
      </c>
      <c r="U804" s="8">
        <f t="shared" si="12"/>
        <v>46.147870370368764</v>
      </c>
    </row>
    <row r="805" spans="1:21" ht="11.75" customHeight="1" x14ac:dyDescent="0.4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E805/D805*100%</f>
        <v>1.232608695652174</v>
      </c>
      <c r="P805" s="9" t="str">
        <f>IFERROR(ROUND(E805/L805,0),0)&amp;" "&amp;H805</f>
        <v>75 USD</v>
      </c>
      <c r="Q805" t="s">
        <v>8325</v>
      </c>
      <c r="R805" t="s">
        <v>8326</v>
      </c>
      <c r="S805" s="12">
        <f>(((I805/60)/60)/24)+DATE(1970,1,1)+(-8/24)</f>
        <v>40691.708333333328</v>
      </c>
      <c r="T805" s="12">
        <f>(((J805/60)/60)/24)+DATE(1970,1,1)+(-8/24)</f>
        <v>40665.616643518515</v>
      </c>
      <c r="U805" s="8">
        <f t="shared" si="12"/>
        <v>26.091689814813435</v>
      </c>
    </row>
    <row r="806" spans="1:21" ht="11.75" customHeight="1" x14ac:dyDescent="0.4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E806/D806*100%</f>
        <v>1</v>
      </c>
      <c r="P806" s="9" t="str">
        <f>IFERROR(ROUND(E806/L806,0),0)&amp;" "&amp;H806</f>
        <v>306 USD</v>
      </c>
      <c r="Q806" t="s">
        <v>8325</v>
      </c>
      <c r="R806" t="s">
        <v>8326</v>
      </c>
      <c r="S806" s="12">
        <f>(((I806/60)/60)/24)+DATE(1970,1,1)+(-8/24)</f>
        <v>40746.832638888889</v>
      </c>
      <c r="T806" s="12">
        <f>(((J806/60)/60)/24)+DATE(1970,1,1)+(-8/24)</f>
        <v>40729.772291666668</v>
      </c>
      <c r="U806" s="8">
        <f t="shared" si="12"/>
        <v>17.060347222221026</v>
      </c>
    </row>
    <row r="807" spans="1:21" ht="11.75" customHeight="1" x14ac:dyDescent="0.4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E807/D807*100%</f>
        <v>1.05</v>
      </c>
      <c r="P807" s="9" t="str">
        <f>IFERROR(ROUND(E807/L807,0),0)&amp;" "&amp;H807</f>
        <v>58 USD</v>
      </c>
      <c r="Q807" t="s">
        <v>8325</v>
      </c>
      <c r="R807" t="s">
        <v>8326</v>
      </c>
      <c r="S807" s="12">
        <f>(((I807/60)/60)/24)+DATE(1970,1,1)+(-8/24)</f>
        <v>40740.625</v>
      </c>
      <c r="T807" s="12">
        <f>(((J807/60)/60)/24)+DATE(1970,1,1)+(-8/24)</f>
        <v>40690.489722222221</v>
      </c>
      <c r="U807" s="8">
        <f t="shared" si="12"/>
        <v>50.135277777779265</v>
      </c>
    </row>
    <row r="808" spans="1:21" ht="11.75" customHeight="1" x14ac:dyDescent="0.4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E808/D808*100%</f>
        <v>1.0443750000000001</v>
      </c>
      <c r="P808" s="9" t="str">
        <f>IFERROR(ROUND(E808/L808,0),0)&amp;" "&amp;H808</f>
        <v>118 USD</v>
      </c>
      <c r="Q808" t="s">
        <v>8325</v>
      </c>
      <c r="R808" t="s">
        <v>8326</v>
      </c>
      <c r="S808" s="12">
        <f>(((I808/60)/60)/24)+DATE(1970,1,1)+(-8/24)</f>
        <v>40793.358090277776</v>
      </c>
      <c r="T808" s="12">
        <f>(((J808/60)/60)/24)+DATE(1970,1,1)+(-8/24)</f>
        <v>40763.358090277776</v>
      </c>
      <c r="U808" s="8">
        <f t="shared" si="12"/>
        <v>30</v>
      </c>
    </row>
    <row r="809" spans="1:21" ht="11.75" customHeight="1" x14ac:dyDescent="0.4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E809/D809*100%</f>
        <v>1.05125</v>
      </c>
      <c r="P809" s="9" t="str">
        <f>IFERROR(ROUND(E809/L809,0),0)&amp;" "&amp;H809</f>
        <v>74 USD</v>
      </c>
      <c r="Q809" t="s">
        <v>8325</v>
      </c>
      <c r="R809" t="s">
        <v>8326</v>
      </c>
      <c r="S809" s="12">
        <f>(((I809/60)/60)/24)+DATE(1970,1,1)+(-8/24)</f>
        <v>42794.749999999993</v>
      </c>
      <c r="T809" s="12">
        <f>(((J809/60)/60)/24)+DATE(1970,1,1)+(-8/24)</f>
        <v>42759.295266203706</v>
      </c>
      <c r="U809" s="8">
        <f t="shared" si="12"/>
        <v>35.454733796286746</v>
      </c>
    </row>
    <row r="810" spans="1:21" ht="11.75" customHeight="1" x14ac:dyDescent="0.4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E810/D810*100%</f>
        <v>1</v>
      </c>
      <c r="P810" s="9" t="str">
        <f>IFERROR(ROUND(E810/L810,0),0)&amp;" "&amp;H810</f>
        <v>105 CAD</v>
      </c>
      <c r="Q810" t="s">
        <v>8325</v>
      </c>
      <c r="R810" t="s">
        <v>8326</v>
      </c>
      <c r="S810" s="12">
        <f>(((I810/60)/60)/24)+DATE(1970,1,1)+(-8/24)</f>
        <v>41994.874305555553</v>
      </c>
      <c r="T810" s="12">
        <f>(((J810/60)/60)/24)+DATE(1970,1,1)+(-8/24)</f>
        <v>41961.767199074071</v>
      </c>
      <c r="U810" s="8">
        <f t="shared" si="12"/>
        <v>33.107106481482333</v>
      </c>
    </row>
    <row r="811" spans="1:21" ht="11.75" customHeight="1" x14ac:dyDescent="0.4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E811/D811*100%</f>
        <v>1.03775</v>
      </c>
      <c r="P811" s="9" t="str">
        <f>IFERROR(ROUND(E811/L811,0),0)&amp;" "&amp;H811</f>
        <v>80 USD</v>
      </c>
      <c r="Q811" t="s">
        <v>8325</v>
      </c>
      <c r="R811" t="s">
        <v>8326</v>
      </c>
      <c r="S811" s="12">
        <f>(((I811/60)/60)/24)+DATE(1970,1,1)+(-8/24)</f>
        <v>41658.500347222223</v>
      </c>
      <c r="T811" s="12">
        <f>(((J811/60)/60)/24)+DATE(1970,1,1)+(-8/24)</f>
        <v>41628.500347222223</v>
      </c>
      <c r="U811" s="8">
        <f t="shared" si="12"/>
        <v>30</v>
      </c>
    </row>
    <row r="812" spans="1:21" ht="11.75" customHeight="1" x14ac:dyDescent="0.4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E812/D812*100%</f>
        <v>1.05</v>
      </c>
      <c r="P812" s="9" t="str">
        <f>IFERROR(ROUND(E812/L812,0),0)&amp;" "&amp;H812</f>
        <v>58 USD</v>
      </c>
      <c r="Q812" t="s">
        <v>8325</v>
      </c>
      <c r="R812" t="s">
        <v>8326</v>
      </c>
      <c r="S812" s="12">
        <f>(((I812/60)/60)/24)+DATE(1970,1,1)+(-8/24)</f>
        <v>41152.722939814812</v>
      </c>
      <c r="T812" s="12">
        <f>(((J812/60)/60)/24)+DATE(1970,1,1)+(-8/24)</f>
        <v>41122.722939814812</v>
      </c>
      <c r="U812" s="8">
        <f t="shared" si="12"/>
        <v>30</v>
      </c>
    </row>
    <row r="813" spans="1:21" ht="11.75" customHeight="1" x14ac:dyDescent="0.4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E813/D813*100%</f>
        <v>1.04</v>
      </c>
      <c r="P813" s="9" t="str">
        <f>IFERROR(ROUND(E813/L813,0),0)&amp;" "&amp;H813</f>
        <v>87 USD</v>
      </c>
      <c r="Q813" t="s">
        <v>8325</v>
      </c>
      <c r="R813" t="s">
        <v>8326</v>
      </c>
      <c r="S813" s="12">
        <f>(((I813/60)/60)/24)+DATE(1970,1,1)+(-8/24)</f>
        <v>41465.369444444441</v>
      </c>
      <c r="T813" s="12">
        <f>(((J813/60)/60)/24)+DATE(1970,1,1)+(-8/24)</f>
        <v>41443.310208333329</v>
      </c>
      <c r="U813" s="8">
        <f t="shared" si="12"/>
        <v>22.059236111112114</v>
      </c>
    </row>
    <row r="814" spans="1:21" ht="11.75" customHeight="1" x14ac:dyDescent="0.4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E814/D814*100%</f>
        <v>1.5183333333333333</v>
      </c>
      <c r="P814" s="9" t="str">
        <f>IFERROR(ROUND(E814/L814,0),0)&amp;" "&amp;H814</f>
        <v>28 USD</v>
      </c>
      <c r="Q814" t="s">
        <v>8325</v>
      </c>
      <c r="R814" t="s">
        <v>8326</v>
      </c>
      <c r="S814" s="12">
        <f>(((I814/60)/60)/24)+DATE(1970,1,1)+(-8/24)</f>
        <v>41334.248611111107</v>
      </c>
      <c r="T814" s="12">
        <f>(((J814/60)/60)/24)+DATE(1970,1,1)+(-8/24)</f>
        <v>41281.684629629628</v>
      </c>
      <c r="U814" s="8">
        <f t="shared" si="12"/>
        <v>52.56398148147855</v>
      </c>
    </row>
    <row r="815" spans="1:21" ht="11.75" customHeight="1" x14ac:dyDescent="0.4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E815/D815*100%</f>
        <v>1.59996</v>
      </c>
      <c r="P815" s="9" t="str">
        <f>IFERROR(ROUND(E815/L815,0),0)&amp;" "&amp;H815</f>
        <v>25 USD</v>
      </c>
      <c r="Q815" t="s">
        <v>8325</v>
      </c>
      <c r="R815" t="s">
        <v>8326</v>
      </c>
      <c r="S815" s="12">
        <f>(((I815/60)/60)/24)+DATE(1970,1,1)+(-8/24)</f>
        <v>41110.626909722218</v>
      </c>
      <c r="T815" s="12">
        <f>(((J815/60)/60)/24)+DATE(1970,1,1)+(-8/24)</f>
        <v>41080.626909722218</v>
      </c>
      <c r="U815" s="8">
        <f t="shared" si="12"/>
        <v>30</v>
      </c>
    </row>
    <row r="816" spans="1:21" ht="11.75" customHeight="1" x14ac:dyDescent="0.4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E816/D816*100%</f>
        <v>1.2729999999999999</v>
      </c>
      <c r="P816" s="9" t="str">
        <f>IFERROR(ROUND(E816/L816,0),0)&amp;" "&amp;H816</f>
        <v>45 USD</v>
      </c>
      <c r="Q816" t="s">
        <v>8325</v>
      </c>
      <c r="R816" t="s">
        <v>8326</v>
      </c>
      <c r="S816" s="12">
        <f>(((I816/60)/60)/24)+DATE(1970,1,1)+(-8/24)</f>
        <v>40694.419444444444</v>
      </c>
      <c r="T816" s="12">
        <f>(((J816/60)/60)/24)+DATE(1970,1,1)+(-8/24)</f>
        <v>40679.409733796296</v>
      </c>
      <c r="U816" s="8">
        <f t="shared" si="12"/>
        <v>15.00971064814803</v>
      </c>
    </row>
    <row r="817" spans="1:21" ht="11.75" customHeight="1" x14ac:dyDescent="0.4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E817/D817*100%</f>
        <v>1.07</v>
      </c>
      <c r="P817" s="9" t="str">
        <f>IFERROR(ROUND(E817/L817,0),0)&amp;" "&amp;H817</f>
        <v>100 USD</v>
      </c>
      <c r="Q817" t="s">
        <v>8325</v>
      </c>
      <c r="R817" t="s">
        <v>8326</v>
      </c>
      <c r="S817" s="12">
        <f>(((I817/60)/60)/24)+DATE(1970,1,1)+(-8/24)</f>
        <v>41944.58452546296</v>
      </c>
      <c r="T817" s="12">
        <f>(((J817/60)/60)/24)+DATE(1970,1,1)+(-8/24)</f>
        <v>41914.58452546296</v>
      </c>
      <c r="U817" s="8">
        <f t="shared" si="12"/>
        <v>30</v>
      </c>
    </row>
    <row r="818" spans="1:21" ht="11.75" customHeight="1" x14ac:dyDescent="0.4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E818/D818*100%</f>
        <v>1.1512214285714286</v>
      </c>
      <c r="P818" s="9" t="str">
        <f>IFERROR(ROUND(E818/L818,0),0)&amp;" "&amp;H818</f>
        <v>39 USD</v>
      </c>
      <c r="Q818" t="s">
        <v>8325</v>
      </c>
      <c r="R818" t="s">
        <v>8326</v>
      </c>
      <c r="S818" s="12">
        <f>(((I818/60)/60)/24)+DATE(1970,1,1)+(-8/24)</f>
        <v>41372.9375</v>
      </c>
      <c r="T818" s="12">
        <f>(((J818/60)/60)/24)+DATE(1970,1,1)+(-8/24)</f>
        <v>41341.537534722222</v>
      </c>
      <c r="U818" s="8">
        <f t="shared" si="12"/>
        <v>31.399965277778392</v>
      </c>
    </row>
    <row r="819" spans="1:21" ht="11.75" customHeight="1" x14ac:dyDescent="0.4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E819/D819*100%</f>
        <v>1.3711066666666665</v>
      </c>
      <c r="P819" s="9" t="str">
        <f>IFERROR(ROUND(E819/L819,0),0)&amp;" "&amp;H819</f>
        <v>89 USD</v>
      </c>
      <c r="Q819" t="s">
        <v>8325</v>
      </c>
      <c r="R819" t="s">
        <v>8326</v>
      </c>
      <c r="S819" s="12">
        <f>(((I819/60)/60)/24)+DATE(1970,1,1)+(-8/24)</f>
        <v>40978.874305555553</v>
      </c>
      <c r="T819" s="12">
        <f>(((J819/60)/60)/24)+DATE(1970,1,1)+(-8/24)</f>
        <v>40925.266331018516</v>
      </c>
      <c r="U819" s="8">
        <f t="shared" si="12"/>
        <v>53.60797453703708</v>
      </c>
    </row>
    <row r="820" spans="1:21" ht="11.75" customHeight="1" x14ac:dyDescent="0.4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E820/D820*100%</f>
        <v>1.5571428571428572</v>
      </c>
      <c r="P820" s="9" t="str">
        <f>IFERROR(ROUND(E820/L820,0),0)&amp;" "&amp;H820</f>
        <v>29 USD</v>
      </c>
      <c r="Q820" t="s">
        <v>8325</v>
      </c>
      <c r="R820" t="s">
        <v>8326</v>
      </c>
      <c r="S820" s="12">
        <f>(((I820/60)/60)/24)+DATE(1970,1,1)+(-8/24)</f>
        <v>41128.375694444439</v>
      </c>
      <c r="T820" s="12">
        <f>(((J820/60)/60)/24)+DATE(1970,1,1)+(-8/24)</f>
        <v>41120.54954861111</v>
      </c>
      <c r="U820" s="8">
        <f t="shared" si="12"/>
        <v>7.8261458333290648</v>
      </c>
    </row>
    <row r="821" spans="1:21" ht="11.75" customHeight="1" x14ac:dyDescent="0.4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E821/D821*100%</f>
        <v>1.0874999999999999</v>
      </c>
      <c r="P821" s="9" t="str">
        <f>IFERROR(ROUND(E821/L821,0),0)&amp;" "&amp;H821</f>
        <v>31 USD</v>
      </c>
      <c r="Q821" t="s">
        <v>8325</v>
      </c>
      <c r="R821" t="s">
        <v>8326</v>
      </c>
      <c r="S821" s="12">
        <f>(((I821/60)/60)/24)+DATE(1970,1,1)+(-8/24)</f>
        <v>41628.863888888889</v>
      </c>
      <c r="T821" s="12">
        <f>(((J821/60)/60)/24)+DATE(1970,1,1)+(-8/24)</f>
        <v>41619.664976851847</v>
      </c>
      <c r="U821" s="8">
        <f t="shared" si="12"/>
        <v>9.1989120370417368</v>
      </c>
    </row>
    <row r="822" spans="1:21" ht="11.75" customHeight="1" x14ac:dyDescent="0.4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E822/D822*100%</f>
        <v>1.3405</v>
      </c>
      <c r="P822" s="9" t="str">
        <f>IFERROR(ROUND(E822/L822,0),0)&amp;" "&amp;H822</f>
        <v>71 USD</v>
      </c>
      <c r="Q822" t="s">
        <v>8325</v>
      </c>
      <c r="R822" t="s">
        <v>8326</v>
      </c>
      <c r="S822" s="12">
        <f>(((I822/60)/60)/24)+DATE(1970,1,1)+(-8/24)</f>
        <v>41798.875</v>
      </c>
      <c r="T822" s="12">
        <f>(((J822/60)/60)/24)+DATE(1970,1,1)+(-8/24)</f>
        <v>41768.508587962962</v>
      </c>
      <c r="U822" s="8">
        <f t="shared" si="12"/>
        <v>30.366412037037662</v>
      </c>
    </row>
    <row r="823" spans="1:21" ht="11.75" customHeight="1" x14ac:dyDescent="0.4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E823/D823*100%</f>
        <v>1</v>
      </c>
      <c r="P823" s="9" t="str">
        <f>IFERROR(ROUND(E823/L823,0),0)&amp;" "&amp;H823</f>
        <v>224 USD</v>
      </c>
      <c r="Q823" t="s">
        <v>8325</v>
      </c>
      <c r="R823" t="s">
        <v>8326</v>
      </c>
      <c r="S823" s="12">
        <f>(((I823/60)/60)/24)+DATE(1970,1,1)+(-8/24)</f>
        <v>42127.834027777775</v>
      </c>
      <c r="T823" s="12">
        <f>(((J823/60)/60)/24)+DATE(1970,1,1)+(-8/24)</f>
        <v>42093.58871527778</v>
      </c>
      <c r="U823" s="8">
        <f t="shared" si="12"/>
        <v>34.245312499995634</v>
      </c>
    </row>
    <row r="824" spans="1:21" ht="11.75" customHeight="1" x14ac:dyDescent="0.4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E824/D824*100%</f>
        <v>1.1916666666666667</v>
      </c>
      <c r="P824" s="9" t="str">
        <f>IFERROR(ROUND(E824/L824,0),0)&amp;" "&amp;H824</f>
        <v>52 USD</v>
      </c>
      <c r="Q824" t="s">
        <v>8325</v>
      </c>
      <c r="R824" t="s">
        <v>8326</v>
      </c>
      <c r="S824" s="12">
        <f>(((I824/60)/60)/24)+DATE(1970,1,1)+(-8/24)</f>
        <v>41187.614004629628</v>
      </c>
      <c r="T824" s="12">
        <f>(((J824/60)/60)/24)+DATE(1970,1,1)+(-8/24)</f>
        <v>41157.614004629628</v>
      </c>
      <c r="U824" s="8">
        <f t="shared" si="12"/>
        <v>30</v>
      </c>
    </row>
    <row r="825" spans="1:21" ht="11.75" customHeight="1" x14ac:dyDescent="0.4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E825/D825*100%</f>
        <v>1.7949999999999999</v>
      </c>
      <c r="P825" s="9" t="str">
        <f>IFERROR(ROUND(E825/L825,0),0)&amp;" "&amp;H825</f>
        <v>44 USD</v>
      </c>
      <c r="Q825" t="s">
        <v>8325</v>
      </c>
      <c r="R825" t="s">
        <v>8326</v>
      </c>
      <c r="S825" s="12">
        <f>(((I825/60)/60)/24)+DATE(1970,1,1)+(-8/24)</f>
        <v>42085.597824074073</v>
      </c>
      <c r="T825" s="12">
        <f>(((J825/60)/60)/24)+DATE(1970,1,1)+(-8/24)</f>
        <v>42055.639490740738</v>
      </c>
      <c r="U825" s="8">
        <f t="shared" si="12"/>
        <v>29.958333333335759</v>
      </c>
    </row>
    <row r="826" spans="1:21" ht="11.75" customHeight="1" x14ac:dyDescent="0.4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E826/D826*100%</f>
        <v>1.3438124999999999</v>
      </c>
      <c r="P826" s="9" t="str">
        <f>IFERROR(ROUND(E826/L826,0),0)&amp;" "&amp;H826</f>
        <v>40 USD</v>
      </c>
      <c r="Q826" t="s">
        <v>8325</v>
      </c>
      <c r="R826" t="s">
        <v>8326</v>
      </c>
      <c r="S826" s="12">
        <f>(((I826/60)/60)/24)+DATE(1970,1,1)+(-8/24)</f>
        <v>40285.957638888889</v>
      </c>
      <c r="T826" s="12">
        <f>(((J826/60)/60)/24)+DATE(1970,1,1)+(-8/24)</f>
        <v>40249.908773148149</v>
      </c>
      <c r="U826" s="8">
        <f t="shared" si="12"/>
        <v>36.048865740740439</v>
      </c>
    </row>
    <row r="827" spans="1:21" ht="11.75" customHeight="1" x14ac:dyDescent="0.4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E827/D827*100%</f>
        <v>1.0043200000000001</v>
      </c>
      <c r="P827" s="9" t="str">
        <f>IFERROR(ROUND(E827/L827,0),0)&amp;" "&amp;H827</f>
        <v>127 USD</v>
      </c>
      <c r="Q827" t="s">
        <v>8325</v>
      </c>
      <c r="R827" t="s">
        <v>8326</v>
      </c>
      <c r="S827" s="12">
        <f>(((I827/60)/60)/24)+DATE(1970,1,1)+(-8/24)</f>
        <v>41210.973194444443</v>
      </c>
      <c r="T827" s="12">
        <f>(((J827/60)/60)/24)+DATE(1970,1,1)+(-8/24)</f>
        <v>41185.973194444443</v>
      </c>
      <c r="U827" s="8">
        <f t="shared" si="12"/>
        <v>25</v>
      </c>
    </row>
    <row r="828" spans="1:21" ht="11.75" customHeight="1" x14ac:dyDescent="0.4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E828/D828*100%</f>
        <v>1.0145454545454546</v>
      </c>
      <c r="P828" s="9" t="str">
        <f>IFERROR(ROUND(E828/L828,0),0)&amp;" "&amp;H828</f>
        <v>114 USD</v>
      </c>
      <c r="Q828" t="s">
        <v>8325</v>
      </c>
      <c r="R828" t="s">
        <v>8326</v>
      </c>
      <c r="S828" s="12">
        <f>(((I828/60)/60)/24)+DATE(1970,1,1)+(-8/24)</f>
        <v>40993.663541666661</v>
      </c>
      <c r="T828" s="12">
        <f>(((J828/60)/60)/24)+DATE(1970,1,1)+(-8/24)</f>
        <v>40972.705208333333</v>
      </c>
      <c r="U828" s="8">
        <f t="shared" si="12"/>
        <v>20.958333333328483</v>
      </c>
    </row>
    <row r="829" spans="1:21" ht="11.75" customHeight="1" x14ac:dyDescent="0.4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E829/D829*100%</f>
        <v>1.0333333333333334</v>
      </c>
      <c r="P829" s="9" t="str">
        <f>IFERROR(ROUND(E829/L829,0),0)&amp;" "&amp;H829</f>
        <v>28 USD</v>
      </c>
      <c r="Q829" t="s">
        <v>8325</v>
      </c>
      <c r="R829" t="s">
        <v>8326</v>
      </c>
      <c r="S829" s="12">
        <f>(((I829/60)/60)/24)+DATE(1970,1,1)+(-8/24)</f>
        <v>40953.492361111108</v>
      </c>
      <c r="T829" s="12">
        <f>(((J829/60)/60)/24)+DATE(1970,1,1)+(-8/24)</f>
        <v>40927.140127314815</v>
      </c>
      <c r="U829" s="8">
        <f t="shared" si="12"/>
        <v>26.352233796293149</v>
      </c>
    </row>
    <row r="830" spans="1:21" ht="11.75" customHeight="1" x14ac:dyDescent="0.4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E830/D830*100%</f>
        <v>1.07</v>
      </c>
      <c r="P830" s="9" t="str">
        <f>IFERROR(ROUND(E830/L830,0),0)&amp;" "&amp;H830</f>
        <v>37 USD</v>
      </c>
      <c r="Q830" t="s">
        <v>8325</v>
      </c>
      <c r="R830" t="s">
        <v>8326</v>
      </c>
      <c r="S830" s="12">
        <f>(((I830/60)/60)/24)+DATE(1970,1,1)+(-8/24)</f>
        <v>41085.35</v>
      </c>
      <c r="T830" s="12">
        <f>(((J830/60)/60)/24)+DATE(1970,1,1)+(-8/24)</f>
        <v>41072.71738425926</v>
      </c>
      <c r="U830" s="8">
        <f t="shared" si="12"/>
        <v>12.632615740738402</v>
      </c>
    </row>
    <row r="831" spans="1:21" ht="11.75" customHeight="1" x14ac:dyDescent="0.4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E831/D831*100%</f>
        <v>1.04</v>
      </c>
      <c r="P831" s="9" t="str">
        <f>IFERROR(ROUND(E831/L831,0),0)&amp;" "&amp;H831</f>
        <v>33 GBP</v>
      </c>
      <c r="Q831" t="s">
        <v>8325</v>
      </c>
      <c r="R831" t="s">
        <v>8326</v>
      </c>
      <c r="S831" s="12">
        <f>(((I831/60)/60)/24)+DATE(1970,1,1)+(-8/24)</f>
        <v>42564.468055555553</v>
      </c>
      <c r="T831" s="12">
        <f>(((J831/60)/60)/24)+DATE(1970,1,1)+(-8/24)</f>
        <v>42504.468055555553</v>
      </c>
      <c r="U831" s="8">
        <f t="shared" si="12"/>
        <v>60</v>
      </c>
    </row>
    <row r="832" spans="1:21" ht="11.75" customHeight="1" x14ac:dyDescent="0.4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E832/D832*100%</f>
        <v>1.0783333333333334</v>
      </c>
      <c r="P832" s="9" t="str">
        <f>IFERROR(ROUND(E832/L832,0),0)&amp;" "&amp;H832</f>
        <v>61 USD</v>
      </c>
      <c r="Q832" t="s">
        <v>8325</v>
      </c>
      <c r="R832" t="s">
        <v>8326</v>
      </c>
      <c r="S832" s="12">
        <f>(((I832/60)/60)/24)+DATE(1970,1,1)+(-8/24)</f>
        <v>41355.15075231481</v>
      </c>
      <c r="T832" s="12">
        <f>(((J832/60)/60)/24)+DATE(1970,1,1)+(-8/24)</f>
        <v>41325.192418981482</v>
      </c>
      <c r="U832" s="8">
        <f t="shared" si="12"/>
        <v>29.958333333328483</v>
      </c>
    </row>
    <row r="833" spans="1:21" ht="11.75" customHeight="1" x14ac:dyDescent="0.4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E833/D833*100%</f>
        <v>2.3333333333333335</v>
      </c>
      <c r="P833" s="9" t="str">
        <f>IFERROR(ROUND(E833/L833,0),0)&amp;" "&amp;H833</f>
        <v>175 USD</v>
      </c>
      <c r="Q833" t="s">
        <v>8325</v>
      </c>
      <c r="R833" t="s">
        <v>8326</v>
      </c>
      <c r="S833" s="12">
        <f>(((I833/60)/60)/24)+DATE(1970,1,1)+(-8/24)</f>
        <v>41026.313587962963</v>
      </c>
      <c r="T833" s="12">
        <f>(((J833/60)/60)/24)+DATE(1970,1,1)+(-8/24)</f>
        <v>40996.313587962963</v>
      </c>
      <c r="U833" s="8">
        <f t="shared" si="12"/>
        <v>30</v>
      </c>
    </row>
    <row r="834" spans="1:21" ht="11.75" customHeight="1" x14ac:dyDescent="0.4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E834/D834*100%</f>
        <v>1.0060706666666666</v>
      </c>
      <c r="P834" s="9" t="str">
        <f>IFERROR(ROUND(E834/L834,0),0)&amp;" "&amp;H834</f>
        <v>98 USD</v>
      </c>
      <c r="Q834" t="s">
        <v>8325</v>
      </c>
      <c r="R834" t="s">
        <v>8326</v>
      </c>
      <c r="S834" s="12">
        <f>(((I834/60)/60)/24)+DATE(1970,1,1)+(-8/24)</f>
        <v>40929.009027777778</v>
      </c>
      <c r="T834" s="12">
        <f>(((J834/60)/60)/24)+DATE(1970,1,1)+(-8/24)</f>
        <v>40869.341840277775</v>
      </c>
      <c r="U834" s="8">
        <f t="shared" si="12"/>
        <v>59.66718750000291</v>
      </c>
    </row>
    <row r="835" spans="1:21" ht="11.75" customHeight="1" x14ac:dyDescent="0.4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E835/D835*100%</f>
        <v>1.0166666666666666</v>
      </c>
      <c r="P835" s="9" t="str">
        <f>IFERROR(ROUND(E835/L835,0),0)&amp;" "&amp;H835</f>
        <v>149 USD</v>
      </c>
      <c r="Q835" t="s">
        <v>8325</v>
      </c>
      <c r="R835" t="s">
        <v>8326</v>
      </c>
      <c r="S835" s="12">
        <f>(((I835/60)/60)/24)+DATE(1970,1,1)+(-8/24)</f>
        <v>41748.544849537036</v>
      </c>
      <c r="T835" s="12">
        <f>(((J835/60)/60)/24)+DATE(1970,1,1)+(-8/24)</f>
        <v>41718.544849537036</v>
      </c>
      <c r="U835" s="8">
        <f t="shared" ref="U835:U898" si="13">S835-T835</f>
        <v>30</v>
      </c>
    </row>
    <row r="836" spans="1:21" ht="11.75" customHeight="1" x14ac:dyDescent="0.4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E836/D836*100%</f>
        <v>1.3101818181818181</v>
      </c>
      <c r="P836" s="9" t="str">
        <f>IFERROR(ROUND(E836/L836,0),0)&amp;" "&amp;H836</f>
        <v>96 USD</v>
      </c>
      <c r="Q836" t="s">
        <v>8325</v>
      </c>
      <c r="R836" t="s">
        <v>8326</v>
      </c>
      <c r="S836" s="12">
        <f>(((I836/60)/60)/24)+DATE(1970,1,1)+(-8/24)</f>
        <v>41455.832638888889</v>
      </c>
      <c r="T836" s="12">
        <f>(((J836/60)/60)/24)+DATE(1970,1,1)+(-8/24)</f>
        <v>41422.489490740736</v>
      </c>
      <c r="U836" s="8">
        <f t="shared" si="13"/>
        <v>33.343148148152977</v>
      </c>
    </row>
    <row r="837" spans="1:21" ht="11.75" customHeight="1" x14ac:dyDescent="0.4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E837/D837*100%</f>
        <v>1.1725000000000001</v>
      </c>
      <c r="P837" s="9" t="str">
        <f>IFERROR(ROUND(E837/L837,0),0)&amp;" "&amp;H837</f>
        <v>59 USD</v>
      </c>
      <c r="Q837" t="s">
        <v>8325</v>
      </c>
      <c r="R837" t="s">
        <v>8326</v>
      </c>
      <c r="S837" s="12">
        <f>(((I837/60)/60)/24)+DATE(1970,1,1)+(-8/24)</f>
        <v>41047.791666666664</v>
      </c>
      <c r="T837" s="12">
        <f>(((J837/60)/60)/24)+DATE(1970,1,1)+(-8/24)</f>
        <v>41005.124513888884</v>
      </c>
      <c r="U837" s="8">
        <f t="shared" si="13"/>
        <v>42.667152777779847</v>
      </c>
    </row>
    <row r="838" spans="1:21" ht="11.75" customHeight="1" x14ac:dyDescent="0.4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E838/D838*100%</f>
        <v>1.009304</v>
      </c>
      <c r="P838" s="9" t="str">
        <f>IFERROR(ROUND(E838/L838,0),0)&amp;" "&amp;H838</f>
        <v>110 USD</v>
      </c>
      <c r="Q838" t="s">
        <v>8325</v>
      </c>
      <c r="R838" t="s">
        <v>8326</v>
      </c>
      <c r="S838" s="12">
        <f>(((I838/60)/60)/24)+DATE(1970,1,1)+(-8/24)</f>
        <v>41553.723587962959</v>
      </c>
      <c r="T838" s="12">
        <f>(((J838/60)/60)/24)+DATE(1970,1,1)+(-8/24)</f>
        <v>41523.723587962959</v>
      </c>
      <c r="U838" s="8">
        <f t="shared" si="13"/>
        <v>30</v>
      </c>
    </row>
    <row r="839" spans="1:21" ht="11.75" customHeight="1" x14ac:dyDescent="0.4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E839/D839*100%</f>
        <v>1.218</v>
      </c>
      <c r="P839" s="9" t="str">
        <f>IFERROR(ROUND(E839/L839,0),0)&amp;" "&amp;H839</f>
        <v>49 USD</v>
      </c>
      <c r="Q839" t="s">
        <v>8325</v>
      </c>
      <c r="R839" t="s">
        <v>8326</v>
      </c>
      <c r="S839" s="12">
        <f>(((I839/60)/60)/24)+DATE(1970,1,1)+(-8/24)</f>
        <v>41760.66506944444</v>
      </c>
      <c r="T839" s="12">
        <f>(((J839/60)/60)/24)+DATE(1970,1,1)+(-8/24)</f>
        <v>41730.66506944444</v>
      </c>
      <c r="U839" s="8">
        <f t="shared" si="13"/>
        <v>30</v>
      </c>
    </row>
    <row r="840" spans="1:21" ht="11.75" customHeight="1" x14ac:dyDescent="0.4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E840/D840*100%</f>
        <v>1.454</v>
      </c>
      <c r="P840" s="9" t="str">
        <f>IFERROR(ROUND(E840/L840,0),0)&amp;" "&amp;H840</f>
        <v>48 USD</v>
      </c>
      <c r="Q840" t="s">
        <v>8325</v>
      </c>
      <c r="R840" t="s">
        <v>8326</v>
      </c>
      <c r="S840" s="12">
        <f>(((I840/60)/60)/24)+DATE(1970,1,1)+(-8/24)</f>
        <v>40925.564641203702</v>
      </c>
      <c r="T840" s="12">
        <f>(((J840/60)/60)/24)+DATE(1970,1,1)+(-8/24)</f>
        <v>40895.564641203702</v>
      </c>
      <c r="U840" s="8">
        <f t="shared" si="13"/>
        <v>30</v>
      </c>
    </row>
    <row r="841" spans="1:21" ht="11.75" customHeight="1" x14ac:dyDescent="0.4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E841/D841*100%</f>
        <v>1.166166</v>
      </c>
      <c r="P841" s="9" t="str">
        <f>IFERROR(ROUND(E841/L841,0),0)&amp;" "&amp;H841</f>
        <v>61 USD</v>
      </c>
      <c r="Q841" t="s">
        <v>8325</v>
      </c>
      <c r="R841" t="s">
        <v>8326</v>
      </c>
      <c r="S841" s="12">
        <f>(((I841/60)/60)/24)+DATE(1970,1,1)+(-8/24)</f>
        <v>41174.430046296293</v>
      </c>
      <c r="T841" s="12">
        <f>(((J841/60)/60)/24)+DATE(1970,1,1)+(-8/24)</f>
        <v>41144.430046296293</v>
      </c>
      <c r="U841" s="8">
        <f t="shared" si="13"/>
        <v>30</v>
      </c>
    </row>
    <row r="842" spans="1:21" ht="11.75" customHeight="1" x14ac:dyDescent="0.4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E842/D842*100%</f>
        <v>1.2041660000000001</v>
      </c>
      <c r="P842" s="9" t="str">
        <f>IFERROR(ROUND(E842/L842,0),0)&amp;" "&amp;H842</f>
        <v>63 USD</v>
      </c>
      <c r="Q842" t="s">
        <v>8325</v>
      </c>
      <c r="R842" t="s">
        <v>8327</v>
      </c>
      <c r="S842" s="12">
        <f>(((I842/60)/60)/24)+DATE(1970,1,1)+(-8/24)</f>
        <v>42636.893368055556</v>
      </c>
      <c r="T842" s="12">
        <f>(((J842/60)/60)/24)+DATE(1970,1,1)+(-8/24)</f>
        <v>42606.893368055556</v>
      </c>
      <c r="U842" s="8">
        <f t="shared" si="13"/>
        <v>30</v>
      </c>
    </row>
    <row r="843" spans="1:21" ht="11.75" customHeight="1" x14ac:dyDescent="0.4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E843/D843*100%</f>
        <v>1.0132000000000001</v>
      </c>
      <c r="P843" s="9" t="str">
        <f>IFERROR(ROUND(E843/L843,0),0)&amp;" "&amp;H843</f>
        <v>54 USD</v>
      </c>
      <c r="Q843" t="s">
        <v>8325</v>
      </c>
      <c r="R843" t="s">
        <v>8327</v>
      </c>
      <c r="S843" s="12">
        <f>(((I843/60)/60)/24)+DATE(1970,1,1)+(-8/24)</f>
        <v>41953.547025462954</v>
      </c>
      <c r="T843" s="12">
        <f>(((J843/60)/60)/24)+DATE(1970,1,1)+(-8/24)</f>
        <v>41923.50535879629</v>
      </c>
      <c r="U843" s="8">
        <f t="shared" si="13"/>
        <v>30.041666666664241</v>
      </c>
    </row>
    <row r="844" spans="1:21" ht="11.75" customHeight="1" x14ac:dyDescent="0.4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E844/D844*100%</f>
        <v>1.0431999999999999</v>
      </c>
      <c r="P844" s="9" t="str">
        <f>IFERROR(ROUND(E844/L844,0),0)&amp;" "&amp;H844</f>
        <v>67 CAD</v>
      </c>
      <c r="Q844" t="s">
        <v>8325</v>
      </c>
      <c r="R844" t="s">
        <v>8327</v>
      </c>
      <c r="S844" s="12">
        <f>(((I844/60)/60)/24)+DATE(1970,1,1)+(-8/24)</f>
        <v>41560.832638888889</v>
      </c>
      <c r="T844" s="12">
        <f>(((J844/60)/60)/24)+DATE(1970,1,1)+(-8/24)</f>
        <v>41526.259062500001</v>
      </c>
      <c r="U844" s="8">
        <f t="shared" si="13"/>
        <v>34.573576388887886</v>
      </c>
    </row>
    <row r="845" spans="1:21" ht="11.75" customHeight="1" x14ac:dyDescent="0.4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E845/D845*100%</f>
        <v>2.6713333333333331</v>
      </c>
      <c r="P845" s="9" t="str">
        <f>IFERROR(ROUND(E845/L845,0),0)&amp;" "&amp;H845</f>
        <v>63 USD</v>
      </c>
      <c r="Q845" t="s">
        <v>8325</v>
      </c>
      <c r="R845" t="s">
        <v>8327</v>
      </c>
      <c r="S845" s="12">
        <f>(((I845/60)/60)/24)+DATE(1970,1,1)+(-8/24)</f>
        <v>42711.999999999993</v>
      </c>
      <c r="T845" s="12">
        <f>(((J845/60)/60)/24)+DATE(1970,1,1)+(-8/24)</f>
        <v>42694.924537037034</v>
      </c>
      <c r="U845" s="8">
        <f t="shared" si="13"/>
        <v>17.075462962959136</v>
      </c>
    </row>
    <row r="846" spans="1:21" ht="11.75" customHeight="1" x14ac:dyDescent="0.4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E846/D846*100%</f>
        <v>1.9413333333333334</v>
      </c>
      <c r="P846" s="9" t="str">
        <f>IFERROR(ROUND(E846/L846,0),0)&amp;" "&amp;H846</f>
        <v>37 USD</v>
      </c>
      <c r="Q846" t="s">
        <v>8325</v>
      </c>
      <c r="R846" t="s">
        <v>8327</v>
      </c>
      <c r="S846" s="12">
        <f>(((I846/60)/60)/24)+DATE(1970,1,1)+(-8/24)</f>
        <v>41943.874305555553</v>
      </c>
      <c r="T846" s="12">
        <f>(((J846/60)/60)/24)+DATE(1970,1,1)+(-8/24)</f>
        <v>41905.351296296292</v>
      </c>
      <c r="U846" s="8">
        <f t="shared" si="13"/>
        <v>38.523009259261016</v>
      </c>
    </row>
    <row r="847" spans="1:21" ht="11.75" customHeight="1" x14ac:dyDescent="0.4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E847/D847*100%</f>
        <v>1.203802</v>
      </c>
      <c r="P847" s="9" t="str">
        <f>IFERROR(ROUND(E847/L847,0),0)&amp;" "&amp;H847</f>
        <v>34 USD</v>
      </c>
      <c r="Q847" t="s">
        <v>8325</v>
      </c>
      <c r="R847" t="s">
        <v>8327</v>
      </c>
      <c r="S847" s="12">
        <f>(((I847/60)/60)/24)+DATE(1970,1,1)+(-8/24)</f>
        <v>42617.832638888889</v>
      </c>
      <c r="T847" s="12">
        <f>(((J847/60)/60)/24)+DATE(1970,1,1)+(-8/24)</f>
        <v>42577.872638888883</v>
      </c>
      <c r="U847" s="8">
        <f t="shared" si="13"/>
        <v>39.960000000006403</v>
      </c>
    </row>
    <row r="848" spans="1:21" ht="11.75" customHeight="1" x14ac:dyDescent="0.4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E848/D848*100%</f>
        <v>1.2200090909090908</v>
      </c>
      <c r="P848" s="9" t="str">
        <f>IFERROR(ROUND(E848/L848,0),0)&amp;" "&amp;H848</f>
        <v>29 GBP</v>
      </c>
      <c r="Q848" t="s">
        <v>8325</v>
      </c>
      <c r="R848" t="s">
        <v>8327</v>
      </c>
      <c r="S848" s="12">
        <f>(((I848/60)/60)/24)+DATE(1970,1,1)+(-8/24)</f>
        <v>41708.25</v>
      </c>
      <c r="T848" s="12">
        <f>(((J848/60)/60)/24)+DATE(1970,1,1)+(-8/24)</f>
        <v>41694.058506944442</v>
      </c>
      <c r="U848" s="8">
        <f t="shared" si="13"/>
        <v>14.191493055557657</v>
      </c>
    </row>
    <row r="849" spans="1:21" ht="11.75" customHeight="1" x14ac:dyDescent="0.45">
      <c r="A849">
        <v>847</v>
      </c>
      <c r="B849" s="3" t="s">
        <v>848</v>
      </c>
      <c r="C849" s="3" t="s">
        <v>4957</v>
      </c>
      <c r="D849">
        <v>10</v>
      </c>
      <c r="E849">
        <v>10</v>
      </c>
      <c r="F849" t="s">
        <v>8219</v>
      </c>
      <c r="G849" t="s">
        <v>8224</v>
      </c>
      <c r="H849" t="s">
        <v>8246</v>
      </c>
      <c r="I849">
        <v>1436555376</v>
      </c>
      <c r="J849">
        <v>1433963376</v>
      </c>
      <c r="K849" t="b">
        <v>0</v>
      </c>
      <c r="L849">
        <v>1</v>
      </c>
      <c r="M849" t="b">
        <v>1</v>
      </c>
      <c r="N849" t="s">
        <v>8277</v>
      </c>
      <c r="O849" s="5">
        <f>E849/D849*100%</f>
        <v>1</v>
      </c>
      <c r="P849" s="9" t="str">
        <f>IFERROR(ROUND(E849/L849,0),0)&amp;" "&amp;H849</f>
        <v>10 USD</v>
      </c>
      <c r="Q849" t="s">
        <v>8325</v>
      </c>
      <c r="R849" t="s">
        <v>8327</v>
      </c>
      <c r="S849" s="12">
        <f>(((I849/60)/60)/24)+DATE(1970,1,1)+(-8/24)</f>
        <v>42195.465000000004</v>
      </c>
      <c r="T849" s="12">
        <f>(((J849/60)/60)/24)+DATE(1970,1,1)+(-8/24)</f>
        <v>42165.465000000004</v>
      </c>
      <c r="U849" s="8">
        <f t="shared" si="13"/>
        <v>30</v>
      </c>
    </row>
    <row r="850" spans="1:21" ht="11.75" customHeight="1" x14ac:dyDescent="0.4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E850/D850*100%</f>
        <v>1</v>
      </c>
      <c r="P850" s="9" t="str">
        <f>IFERROR(ROUND(E850/L850,0),0)&amp;" "&amp;H850</f>
        <v>19 USD</v>
      </c>
      <c r="Q850" t="s">
        <v>8325</v>
      </c>
      <c r="R850" t="s">
        <v>8327</v>
      </c>
      <c r="S850" s="12">
        <f>(((I850/60)/60)/24)+DATE(1970,1,1)+(-8/24)</f>
        <v>42108.458715277775</v>
      </c>
      <c r="T850" s="12">
        <f>(((J850/60)/60)/24)+DATE(1970,1,1)+(-8/24)</f>
        <v>42078.458715277775</v>
      </c>
      <c r="U850" s="8">
        <f t="shared" si="13"/>
        <v>30</v>
      </c>
    </row>
    <row r="851" spans="1:21" ht="11.75" customHeight="1" x14ac:dyDescent="0.4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E851/D851*100%</f>
        <v>1.1990000000000001</v>
      </c>
      <c r="P851" s="9" t="str">
        <f>IFERROR(ROUND(E851/L851,0),0)&amp;" "&amp;H851</f>
        <v>42 USD</v>
      </c>
      <c r="Q851" t="s">
        <v>8325</v>
      </c>
      <c r="R851" t="s">
        <v>8327</v>
      </c>
      <c r="S851" s="12">
        <f>(((I851/60)/60)/24)+DATE(1970,1,1)+(-8/24)</f>
        <v>42078.773888888885</v>
      </c>
      <c r="T851" s="12">
        <f>(((J851/60)/60)/24)+DATE(1970,1,1)+(-8/24)</f>
        <v>42050.81555555555</v>
      </c>
      <c r="U851" s="8">
        <f t="shared" si="13"/>
        <v>27.958333333335759</v>
      </c>
    </row>
    <row r="852" spans="1:21" ht="11.75" customHeight="1" x14ac:dyDescent="0.4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E852/D852*100%</f>
        <v>1.55175</v>
      </c>
      <c r="P852" s="9" t="str">
        <f>IFERROR(ROUND(E852/L852,0),0)&amp;" "&amp;H852</f>
        <v>47 USD</v>
      </c>
      <c r="Q852" t="s">
        <v>8325</v>
      </c>
      <c r="R852" t="s">
        <v>8327</v>
      </c>
      <c r="S852" s="12">
        <f>(((I852/60)/60)/24)+DATE(1970,1,1)+(-8/24)</f>
        <v>42484.874305555553</v>
      </c>
      <c r="T852" s="12">
        <f>(((J852/60)/60)/24)+DATE(1970,1,1)+(-8/24)</f>
        <v>42452.494409722225</v>
      </c>
      <c r="U852" s="8">
        <f t="shared" si="13"/>
        <v>32.379895833328192</v>
      </c>
    </row>
    <row r="853" spans="1:21" ht="11.75" customHeight="1" x14ac:dyDescent="0.4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E853/D853*100%</f>
        <v>1.3045</v>
      </c>
      <c r="P853" s="9" t="str">
        <f>IFERROR(ROUND(E853/L853,0),0)&amp;" "&amp;H853</f>
        <v>37 EUR</v>
      </c>
      <c r="Q853" t="s">
        <v>8325</v>
      </c>
      <c r="R853" t="s">
        <v>8327</v>
      </c>
      <c r="S853" s="12">
        <f>(((I853/60)/60)/24)+DATE(1970,1,1)+(-8/24)</f>
        <v>42582.489583333336</v>
      </c>
      <c r="T853" s="12">
        <f>(((J853/60)/60)/24)+DATE(1970,1,1)+(-8/24)</f>
        <v>42522.546909722216</v>
      </c>
      <c r="U853" s="8">
        <f t="shared" si="13"/>
        <v>59.942673611119972</v>
      </c>
    </row>
    <row r="854" spans="1:21" ht="11.75" customHeight="1" x14ac:dyDescent="0.4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E854/D854*100%</f>
        <v>1.0497142857142858</v>
      </c>
      <c r="P854" s="9" t="str">
        <f>IFERROR(ROUND(E854/L854,0),0)&amp;" "&amp;H854</f>
        <v>59 USD</v>
      </c>
      <c r="Q854" t="s">
        <v>8325</v>
      </c>
      <c r="R854" t="s">
        <v>8327</v>
      </c>
      <c r="S854" s="12">
        <f>(((I854/60)/60)/24)+DATE(1970,1,1)+(-8/24)</f>
        <v>42667.541666666664</v>
      </c>
      <c r="T854" s="12">
        <f>(((J854/60)/60)/24)+DATE(1970,1,1)+(-8/24)</f>
        <v>42656.47216435185</v>
      </c>
      <c r="U854" s="8">
        <f t="shared" si="13"/>
        <v>11.069502314814599</v>
      </c>
    </row>
    <row r="855" spans="1:21" ht="11.75" customHeight="1" x14ac:dyDescent="0.4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E855/D855*100%</f>
        <v>1</v>
      </c>
      <c r="P855" s="9" t="str">
        <f>IFERROR(ROUND(E855/L855,0),0)&amp;" "&amp;H855</f>
        <v>30 USD</v>
      </c>
      <c r="Q855" t="s">
        <v>8325</v>
      </c>
      <c r="R855" t="s">
        <v>8327</v>
      </c>
      <c r="S855" s="12">
        <f>(((I855/60)/60)/24)+DATE(1970,1,1)+(-8/24)</f>
        <v>42051.49894675926</v>
      </c>
      <c r="T855" s="12">
        <f>(((J855/60)/60)/24)+DATE(1970,1,1)+(-8/24)</f>
        <v>42021.49894675926</v>
      </c>
      <c r="U855" s="8">
        <f t="shared" si="13"/>
        <v>30</v>
      </c>
    </row>
    <row r="856" spans="1:21" ht="11.75" customHeight="1" x14ac:dyDescent="0.4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E856/D856*100%</f>
        <v>1.1822050359712231</v>
      </c>
      <c r="P856" s="9" t="str">
        <f>IFERROR(ROUND(E856/L856,0),0)&amp;" "&amp;H856</f>
        <v>66 USD</v>
      </c>
      <c r="Q856" t="s">
        <v>8325</v>
      </c>
      <c r="R856" t="s">
        <v>8327</v>
      </c>
      <c r="S856" s="12">
        <f>(((I856/60)/60)/24)+DATE(1970,1,1)+(-8/24)</f>
        <v>42731.879004629627</v>
      </c>
      <c r="T856" s="12">
        <f>(((J856/60)/60)/24)+DATE(1970,1,1)+(-8/24)</f>
        <v>42701.879004629627</v>
      </c>
      <c r="U856" s="8">
        <f t="shared" si="13"/>
        <v>30</v>
      </c>
    </row>
    <row r="857" spans="1:21" ht="11.75" customHeight="1" x14ac:dyDescent="0.4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E857/D857*100%</f>
        <v>1.0344827586206897</v>
      </c>
      <c r="P857" s="9" t="str">
        <f>IFERROR(ROUND(E857/L857,0),0)&amp;" "&amp;H857</f>
        <v>32 USD</v>
      </c>
      <c r="Q857" t="s">
        <v>8325</v>
      </c>
      <c r="R857" t="s">
        <v>8327</v>
      </c>
      <c r="S857" s="12">
        <f>(((I857/60)/60)/24)+DATE(1970,1,1)+(-8/24)</f>
        <v>42574.791863425926</v>
      </c>
      <c r="T857" s="12">
        <f>(((J857/60)/60)/24)+DATE(1970,1,1)+(-8/24)</f>
        <v>42544.791863425926</v>
      </c>
      <c r="U857" s="8">
        <f t="shared" si="13"/>
        <v>30</v>
      </c>
    </row>
    <row r="858" spans="1:21" ht="11.75" customHeight="1" x14ac:dyDescent="0.4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E858/D858*100%</f>
        <v>2.1800000000000002</v>
      </c>
      <c r="P858" s="9" t="str">
        <f>IFERROR(ROUND(E858/L858,0),0)&amp;" "&amp;H858</f>
        <v>19 EUR</v>
      </c>
      <c r="Q858" t="s">
        <v>8325</v>
      </c>
      <c r="R858" t="s">
        <v>8327</v>
      </c>
      <c r="S858" s="12">
        <f>(((I858/60)/60)/24)+DATE(1970,1,1)+(-8/24)</f>
        <v>42668.458333333336</v>
      </c>
      <c r="T858" s="12">
        <f>(((J858/60)/60)/24)+DATE(1970,1,1)+(-8/24)</f>
        <v>42608.978657407402</v>
      </c>
      <c r="U858" s="8">
        <f t="shared" si="13"/>
        <v>59.479675925933407</v>
      </c>
    </row>
    <row r="859" spans="1:21" ht="11.75" customHeight="1" x14ac:dyDescent="0.4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E859/D859*100%</f>
        <v>1</v>
      </c>
      <c r="P859" s="9" t="str">
        <f>IFERROR(ROUND(E859/L859,0),0)&amp;" "&amp;H859</f>
        <v>50 EUR</v>
      </c>
      <c r="Q859" t="s">
        <v>8325</v>
      </c>
      <c r="R859" t="s">
        <v>8327</v>
      </c>
      <c r="S859" s="12">
        <f>(((I859/60)/60)/24)+DATE(1970,1,1)+(-8/24)</f>
        <v>42333.289710648147</v>
      </c>
      <c r="T859" s="12">
        <f>(((J859/60)/60)/24)+DATE(1970,1,1)+(-8/24)</f>
        <v>42291.248043981475</v>
      </c>
      <c r="U859" s="8">
        <f t="shared" si="13"/>
        <v>42.041666666671517</v>
      </c>
    </row>
    <row r="860" spans="1:21" ht="11.75" customHeight="1" x14ac:dyDescent="0.4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E860/D860*100%</f>
        <v>1.4400583333333332</v>
      </c>
      <c r="P860" s="9" t="str">
        <f>IFERROR(ROUND(E860/L860,0),0)&amp;" "&amp;H860</f>
        <v>23 GBP</v>
      </c>
      <c r="Q860" t="s">
        <v>8325</v>
      </c>
      <c r="R860" t="s">
        <v>8327</v>
      </c>
      <c r="S860" s="12">
        <f>(((I860/60)/60)/24)+DATE(1970,1,1)+(-8/24)</f>
        <v>42109.624305555553</v>
      </c>
      <c r="T860" s="12">
        <f>(((J860/60)/60)/24)+DATE(1970,1,1)+(-8/24)</f>
        <v>42079.412245370368</v>
      </c>
      <c r="U860" s="8">
        <f t="shared" si="13"/>
        <v>30.212060185185692</v>
      </c>
    </row>
    <row r="861" spans="1:21" ht="11.75" customHeight="1" x14ac:dyDescent="0.4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E861/D861*100%</f>
        <v>1.0467500000000001</v>
      </c>
      <c r="P861" s="9" t="str">
        <f>IFERROR(ROUND(E861/L861,0),0)&amp;" "&amp;H861</f>
        <v>43 USD</v>
      </c>
      <c r="Q861" t="s">
        <v>8325</v>
      </c>
      <c r="R861" t="s">
        <v>8327</v>
      </c>
      <c r="S861" s="12">
        <f>(((I861/60)/60)/24)+DATE(1970,1,1)+(-8/24)</f>
        <v>42158.666666666664</v>
      </c>
      <c r="T861" s="12">
        <f>(((J861/60)/60)/24)+DATE(1970,1,1)+(-8/24)</f>
        <v>42128.486898148149</v>
      </c>
      <c r="U861" s="8">
        <f t="shared" si="13"/>
        <v>30.17976851851563</v>
      </c>
    </row>
    <row r="862" spans="1:21" ht="11.75" customHeight="1" x14ac:dyDescent="0.4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E862/D862*100%</f>
        <v>0.18142857142857144</v>
      </c>
      <c r="P862" s="9" t="str">
        <f>IFERROR(ROUND(E862/L862,0),0)&amp;" "&amp;H862</f>
        <v>53 USD</v>
      </c>
      <c r="Q862" t="s">
        <v>8325</v>
      </c>
      <c r="R862" t="s">
        <v>8328</v>
      </c>
      <c r="S862" s="12">
        <f>(((I862/60)/60)/24)+DATE(1970,1,1)+(-8/24)</f>
        <v>41600.191122685181</v>
      </c>
      <c r="T862" s="12">
        <f>(((J862/60)/60)/24)+DATE(1970,1,1)+(-8/24)</f>
        <v>41570.149456018517</v>
      </c>
      <c r="U862" s="8">
        <f t="shared" si="13"/>
        <v>30.041666666664241</v>
      </c>
    </row>
    <row r="863" spans="1:21" ht="11.75" customHeight="1" x14ac:dyDescent="0.4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E863/D863*100%</f>
        <v>2.2444444444444444E-2</v>
      </c>
      <c r="P863" s="9" t="str">
        <f>IFERROR(ROUND(E863/L863,0),0)&amp;" "&amp;H863</f>
        <v>51 USD</v>
      </c>
      <c r="Q863" t="s">
        <v>8325</v>
      </c>
      <c r="R863" t="s">
        <v>8328</v>
      </c>
      <c r="S863" s="12">
        <f>(((I863/60)/60)/24)+DATE(1970,1,1)+(-8/24)</f>
        <v>42629.631990740738</v>
      </c>
      <c r="T863" s="12">
        <f>(((J863/60)/60)/24)+DATE(1970,1,1)+(-8/24)</f>
        <v>42599.631990740738</v>
      </c>
      <c r="U863" s="8">
        <f t="shared" si="13"/>
        <v>30</v>
      </c>
    </row>
    <row r="864" spans="1:21" ht="11.75" customHeight="1" x14ac:dyDescent="0.4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E864/D864*100%</f>
        <v>3.3999999999999998E-3</v>
      </c>
      <c r="P864" s="9" t="str">
        <f>IFERROR(ROUND(E864/L864,0),0)&amp;" "&amp;H864</f>
        <v>43 GBP</v>
      </c>
      <c r="Q864" t="s">
        <v>8325</v>
      </c>
      <c r="R864" t="s">
        <v>8328</v>
      </c>
      <c r="S864" s="12">
        <f>(((I864/60)/60)/24)+DATE(1970,1,1)+(-8/24)</f>
        <v>41589.263287037036</v>
      </c>
      <c r="T864" s="12">
        <f>(((J864/60)/60)/24)+DATE(1970,1,1)+(-8/24)</f>
        <v>41559.221620370365</v>
      </c>
      <c r="U864" s="8">
        <f t="shared" si="13"/>
        <v>30.041666666671517</v>
      </c>
    </row>
    <row r="865" spans="1:21" ht="11.75" customHeight="1" x14ac:dyDescent="0.4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E865/D865*100%</f>
        <v>4.4999999999999998E-2</v>
      </c>
      <c r="P865" s="9" t="str">
        <f>IFERROR(ROUND(E865/L865,0),0)&amp;" "&amp;H865</f>
        <v>18 USD</v>
      </c>
      <c r="Q865" t="s">
        <v>8325</v>
      </c>
      <c r="R865" t="s">
        <v>8328</v>
      </c>
      <c r="S865" s="12">
        <f>(((I865/60)/60)/24)+DATE(1970,1,1)+(-8/24)</f>
        <v>40950.784328703703</v>
      </c>
      <c r="T865" s="12">
        <f>(((J865/60)/60)/24)+DATE(1970,1,1)+(-8/24)</f>
        <v>40920.784328703703</v>
      </c>
      <c r="U865" s="8">
        <f t="shared" si="13"/>
        <v>30</v>
      </c>
    </row>
    <row r="866" spans="1:21" ht="11.75" customHeight="1" x14ac:dyDescent="0.4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E866/D866*100%</f>
        <v>0.41538461538461541</v>
      </c>
      <c r="P866" s="9" t="str">
        <f>IFERROR(ROUND(E866/L866,0),0)&amp;" "&amp;H866</f>
        <v>34 USD</v>
      </c>
      <c r="Q866" t="s">
        <v>8325</v>
      </c>
      <c r="R866" t="s">
        <v>8328</v>
      </c>
      <c r="S866" s="12">
        <f>(((I866/60)/60)/24)+DATE(1970,1,1)+(-8/24)</f>
        <v>41563.082638888889</v>
      </c>
      <c r="T866" s="12">
        <f>(((J866/60)/60)/24)+DATE(1970,1,1)+(-8/24)</f>
        <v>41540.773587962962</v>
      </c>
      <c r="U866" s="8">
        <f t="shared" si="13"/>
        <v>22.309050925927295</v>
      </c>
    </row>
    <row r="867" spans="1:21" ht="11.75" customHeight="1" x14ac:dyDescent="0.4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E867/D867*100%</f>
        <v>2.0454545454545454E-2</v>
      </c>
      <c r="P867" s="9" t="str">
        <f>IFERROR(ROUND(E867/L867,0),0)&amp;" "&amp;H867</f>
        <v>23 USD</v>
      </c>
      <c r="Q867" t="s">
        <v>8325</v>
      </c>
      <c r="R867" t="s">
        <v>8328</v>
      </c>
      <c r="S867" s="12">
        <f>(((I867/60)/60)/24)+DATE(1970,1,1)+(-8/24)</f>
        <v>41290.439780092594</v>
      </c>
      <c r="T867" s="12">
        <f>(((J867/60)/60)/24)+DATE(1970,1,1)+(-8/24)</f>
        <v>41230.439780092594</v>
      </c>
      <c r="U867" s="8">
        <f t="shared" si="13"/>
        <v>60</v>
      </c>
    </row>
    <row r="868" spans="1:21" ht="11.75" customHeight="1" x14ac:dyDescent="0.4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E868/D868*100%</f>
        <v>0.18285714285714286</v>
      </c>
      <c r="P868" s="9" t="str">
        <f>IFERROR(ROUND(E868/L868,0),0)&amp;" "&amp;H868</f>
        <v>58 USD</v>
      </c>
      <c r="Q868" t="s">
        <v>8325</v>
      </c>
      <c r="R868" t="s">
        <v>8328</v>
      </c>
      <c r="S868" s="12">
        <f>(((I868/60)/60)/24)+DATE(1970,1,1)+(-8/24)</f>
        <v>42063.298611111109</v>
      </c>
      <c r="T868" s="12">
        <f>(((J868/60)/60)/24)+DATE(1970,1,1)+(-8/24)</f>
        <v>42025.304606481477</v>
      </c>
      <c r="U868" s="8">
        <f t="shared" si="13"/>
        <v>37.9940046296324</v>
      </c>
    </row>
    <row r="869" spans="1:21" ht="11.75" customHeight="1" x14ac:dyDescent="0.4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E869/D869*100%</f>
        <v>0.2402</v>
      </c>
      <c r="P869" s="9" t="str">
        <f>IFERROR(ROUND(E869/L869,0),0)&amp;" "&amp;H869</f>
        <v>109 USD</v>
      </c>
      <c r="Q869" t="s">
        <v>8325</v>
      </c>
      <c r="R869" t="s">
        <v>8328</v>
      </c>
      <c r="S869" s="12">
        <f>(((I869/60)/60)/24)+DATE(1970,1,1)+(-8/24)</f>
        <v>40147.874305555553</v>
      </c>
      <c r="T869" s="12">
        <f>(((J869/60)/60)/24)+DATE(1970,1,1)+(-8/24)</f>
        <v>40087.772060185183</v>
      </c>
      <c r="U869" s="8">
        <f t="shared" si="13"/>
        <v>60.102245370369928</v>
      </c>
    </row>
    <row r="870" spans="1:21" ht="11.75" customHeight="1" x14ac:dyDescent="0.4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E870/D870*100%</f>
        <v>1.1111111111111111E-3</v>
      </c>
      <c r="P870" s="9" t="str">
        <f>IFERROR(ROUND(E870/L870,0),0)&amp;" "&amp;H870</f>
        <v>50 USD</v>
      </c>
      <c r="Q870" t="s">
        <v>8325</v>
      </c>
      <c r="R870" t="s">
        <v>8328</v>
      </c>
      <c r="S870" s="12">
        <f>(((I870/60)/60)/24)+DATE(1970,1,1)+(-8/24)</f>
        <v>41645.694421296292</v>
      </c>
      <c r="T870" s="12">
        <f>(((J870/60)/60)/24)+DATE(1970,1,1)+(-8/24)</f>
        <v>41615.694421296292</v>
      </c>
      <c r="U870" s="8">
        <f t="shared" si="13"/>
        <v>30</v>
      </c>
    </row>
    <row r="871" spans="1:21" ht="11.75" customHeight="1" x14ac:dyDescent="0.4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E871/D871*100%</f>
        <v>0.11818181818181818</v>
      </c>
      <c r="P871" s="9" t="str">
        <f>IFERROR(ROUND(E871/L871,0),0)&amp;" "&amp;H871</f>
        <v>347 USD</v>
      </c>
      <c r="Q871" t="s">
        <v>8325</v>
      </c>
      <c r="R871" t="s">
        <v>8328</v>
      </c>
      <c r="S871" s="12">
        <f>(((I871/60)/60)/24)+DATE(1970,1,1)+(-8/24)</f>
        <v>41372.470567129625</v>
      </c>
      <c r="T871" s="12">
        <f>(((J871/60)/60)/24)+DATE(1970,1,1)+(-8/24)</f>
        <v>41342.512233796297</v>
      </c>
      <c r="U871" s="8">
        <f t="shared" si="13"/>
        <v>29.958333333328483</v>
      </c>
    </row>
    <row r="872" spans="1:21" ht="11.75" customHeight="1" x14ac:dyDescent="0.4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E872/D872*100%</f>
        <v>3.0999999999999999E-3</v>
      </c>
      <c r="P872" s="9" t="str">
        <f>IFERROR(ROUND(E872/L872,0),0)&amp;" "&amp;H872</f>
        <v>12 GBP</v>
      </c>
      <c r="Q872" t="s">
        <v>8325</v>
      </c>
      <c r="R872" t="s">
        <v>8328</v>
      </c>
      <c r="S872" s="12">
        <f>(((I872/60)/60)/24)+DATE(1970,1,1)+(-8/24)</f>
        <v>41517.688923611109</v>
      </c>
      <c r="T872" s="12">
        <f>(((J872/60)/60)/24)+DATE(1970,1,1)+(-8/24)</f>
        <v>41487.688923611109</v>
      </c>
      <c r="U872" s="8">
        <f t="shared" si="13"/>
        <v>30</v>
      </c>
    </row>
    <row r="873" spans="1:21" ht="11.75" customHeight="1" x14ac:dyDescent="0.4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E873/D873*100%</f>
        <v>5.4166666666666669E-2</v>
      </c>
      <c r="P873" s="9" t="str">
        <f>IFERROR(ROUND(E873/L873,0),0)&amp;" "&amp;H873</f>
        <v>27 USD</v>
      </c>
      <c r="Q873" t="s">
        <v>8325</v>
      </c>
      <c r="R873" t="s">
        <v>8328</v>
      </c>
      <c r="S873" s="12">
        <f>(((I873/60)/60)/24)+DATE(1970,1,1)+(-8/24)</f>
        <v>41607.26961805555</v>
      </c>
      <c r="T873" s="12">
        <f>(((J873/60)/60)/24)+DATE(1970,1,1)+(-8/24)</f>
        <v>41577.227951388886</v>
      </c>
      <c r="U873" s="8">
        <f t="shared" si="13"/>
        <v>30.041666666664241</v>
      </c>
    </row>
    <row r="874" spans="1:21" ht="11.75" customHeight="1" x14ac:dyDescent="0.4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E874/D874*100%</f>
        <v>8.1250000000000003E-3</v>
      </c>
      <c r="P874" s="9" t="str">
        <f>IFERROR(ROUND(E874/L874,0),0)&amp;" "&amp;H874</f>
        <v>33 USD</v>
      </c>
      <c r="Q874" t="s">
        <v>8325</v>
      </c>
      <c r="R874" t="s">
        <v>8328</v>
      </c>
      <c r="S874" s="12">
        <f>(((I874/60)/60)/24)+DATE(1970,1,1)+(-8/24)</f>
        <v>40612.492210648146</v>
      </c>
      <c r="T874" s="12">
        <f>(((J874/60)/60)/24)+DATE(1970,1,1)+(-8/24)</f>
        <v>40567.492210648146</v>
      </c>
      <c r="U874" s="8">
        <f t="shared" si="13"/>
        <v>45</v>
      </c>
    </row>
    <row r="875" spans="1:21" ht="11.75" customHeight="1" x14ac:dyDescent="0.4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E875/D875*100%</f>
        <v>1.2857142857142857E-2</v>
      </c>
      <c r="P875" s="9" t="str">
        <f>IFERROR(ROUND(E875/L875,0),0)&amp;" "&amp;H875</f>
        <v>9 USD</v>
      </c>
      <c r="Q875" t="s">
        <v>8325</v>
      </c>
      <c r="R875" t="s">
        <v>8328</v>
      </c>
      <c r="S875" s="12">
        <f>(((I875/60)/60)/24)+DATE(1970,1,1)+(-8/24)</f>
        <v>41223.875462962962</v>
      </c>
      <c r="T875" s="12">
        <f>(((J875/60)/60)/24)+DATE(1970,1,1)+(-8/24)</f>
        <v>41183.833796296298</v>
      </c>
      <c r="U875" s="8">
        <f t="shared" si="13"/>
        <v>40.041666666664241</v>
      </c>
    </row>
    <row r="876" spans="1:21" ht="11.75" customHeight="1" x14ac:dyDescent="0.4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E876/D876*100%</f>
        <v>0.24333333333333335</v>
      </c>
      <c r="P876" s="9" t="str">
        <f>IFERROR(ROUND(E876/L876,0),0)&amp;" "&amp;H876</f>
        <v>35 USD</v>
      </c>
      <c r="Q876" t="s">
        <v>8325</v>
      </c>
      <c r="R876" t="s">
        <v>8328</v>
      </c>
      <c r="S876" s="12">
        <f>(((I876/60)/60)/24)+DATE(1970,1,1)+(-8/24)</f>
        <v>41398.250393518516</v>
      </c>
      <c r="T876" s="12">
        <f>(((J876/60)/60)/24)+DATE(1970,1,1)+(-8/24)</f>
        <v>41368.250393518516</v>
      </c>
      <c r="U876" s="8">
        <f t="shared" si="13"/>
        <v>30</v>
      </c>
    </row>
    <row r="877" spans="1:21" ht="11.75" customHeight="1" x14ac:dyDescent="0.4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E877/D877*100%</f>
        <v>0</v>
      </c>
      <c r="P877" s="9" t="str">
        <f>IFERROR(ROUND(E877/L877,0),0)&amp;" "&amp;H877</f>
        <v>0 USD</v>
      </c>
      <c r="Q877" t="s">
        <v>8325</v>
      </c>
      <c r="R877" t="s">
        <v>8328</v>
      </c>
      <c r="S877" s="12">
        <f>(((I877/60)/60)/24)+DATE(1970,1,1)+(-8/24)</f>
        <v>42268.390405092585</v>
      </c>
      <c r="T877" s="12">
        <f>(((J877/60)/60)/24)+DATE(1970,1,1)+(-8/24)</f>
        <v>42248.390405092585</v>
      </c>
      <c r="U877" s="8">
        <f t="shared" si="13"/>
        <v>20</v>
      </c>
    </row>
    <row r="878" spans="1:21" ht="11.75" customHeight="1" x14ac:dyDescent="0.4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E878/D878*100%</f>
        <v>0.40799492385786801</v>
      </c>
      <c r="P878" s="9" t="str">
        <f>IFERROR(ROUND(E878/L878,0),0)&amp;" "&amp;H878</f>
        <v>29 GBP</v>
      </c>
      <c r="Q878" t="s">
        <v>8325</v>
      </c>
      <c r="R878" t="s">
        <v>8328</v>
      </c>
      <c r="S878" s="12">
        <f>(((I878/60)/60)/24)+DATE(1970,1,1)+(-8/24)</f>
        <v>41309.163506944438</v>
      </c>
      <c r="T878" s="12">
        <f>(((J878/60)/60)/24)+DATE(1970,1,1)+(-8/24)</f>
        <v>41276.163506944438</v>
      </c>
      <c r="U878" s="8">
        <f t="shared" si="13"/>
        <v>33</v>
      </c>
    </row>
    <row r="879" spans="1:21" ht="11.75" customHeight="1" x14ac:dyDescent="0.4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E879/D879*100%</f>
        <v>0.67549999999999999</v>
      </c>
      <c r="P879" s="9" t="str">
        <f>IFERROR(ROUND(E879/L879,0),0)&amp;" "&amp;H879</f>
        <v>47 USD</v>
      </c>
      <c r="Q879" t="s">
        <v>8325</v>
      </c>
      <c r="R879" t="s">
        <v>8328</v>
      </c>
      <c r="S879" s="12">
        <f>(((I879/60)/60)/24)+DATE(1970,1,1)+(-8/24)</f>
        <v>41627.455555555556</v>
      </c>
      <c r="T879" s="12">
        <f>(((J879/60)/60)/24)+DATE(1970,1,1)+(-8/24)</f>
        <v>41597.455555555556</v>
      </c>
      <c r="U879" s="8">
        <f t="shared" si="13"/>
        <v>30</v>
      </c>
    </row>
    <row r="880" spans="1:21" ht="11.75" customHeight="1" x14ac:dyDescent="0.4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E880/D880*100%</f>
        <v>1.2999999999999999E-2</v>
      </c>
      <c r="P880" s="9" t="str">
        <f>IFERROR(ROUND(E880/L880,0),0)&amp;" "&amp;H880</f>
        <v>33 USD</v>
      </c>
      <c r="Q880" t="s">
        <v>8325</v>
      </c>
      <c r="R880" t="s">
        <v>8328</v>
      </c>
      <c r="S880" s="12">
        <f>(((I880/60)/60)/24)+DATE(1970,1,1)+(-8/24)</f>
        <v>40534.899583333332</v>
      </c>
      <c r="T880" s="12">
        <f>(((J880/60)/60)/24)+DATE(1970,1,1)+(-8/24)</f>
        <v>40504.899583333332</v>
      </c>
      <c r="U880" s="8">
        <f t="shared" si="13"/>
        <v>30</v>
      </c>
    </row>
    <row r="881" spans="1:21" ht="11.75" customHeight="1" x14ac:dyDescent="0.4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E881/D881*100%</f>
        <v>0.30666666666666664</v>
      </c>
      <c r="P881" s="9" t="str">
        <f>IFERROR(ROUND(E881/L881,0),0)&amp;" "&amp;H881</f>
        <v>21 USD</v>
      </c>
      <c r="Q881" t="s">
        <v>8325</v>
      </c>
      <c r="R881" t="s">
        <v>8328</v>
      </c>
      <c r="S881" s="12">
        <f>(((I881/60)/60)/24)+DATE(1970,1,1)+(-8/24)</f>
        <v>41058.496585648143</v>
      </c>
      <c r="T881" s="12">
        <f>(((J881/60)/60)/24)+DATE(1970,1,1)+(-8/24)</f>
        <v>41037.496585648143</v>
      </c>
      <c r="U881" s="8">
        <f t="shared" si="13"/>
        <v>21</v>
      </c>
    </row>
    <row r="882" spans="1:21" ht="11.75" customHeight="1" x14ac:dyDescent="0.4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E882/D882*100%</f>
        <v>2.9894179894179893E-2</v>
      </c>
      <c r="P882" s="9" t="str">
        <f>IFERROR(ROUND(E882/L882,0),0)&amp;" "&amp;H882</f>
        <v>14 USD</v>
      </c>
      <c r="Q882" t="s">
        <v>8325</v>
      </c>
      <c r="R882" t="s">
        <v>8329</v>
      </c>
      <c r="S882" s="12">
        <f>(((I882/60)/60)/24)+DATE(1970,1,1)+(-8/24)</f>
        <v>41211.987708333334</v>
      </c>
      <c r="T882" s="12">
        <f>(((J882/60)/60)/24)+DATE(1970,1,1)+(-8/24)</f>
        <v>41178.987708333334</v>
      </c>
      <c r="U882" s="8">
        <f t="shared" si="13"/>
        <v>33</v>
      </c>
    </row>
    <row r="883" spans="1:21" ht="11.75" customHeight="1" x14ac:dyDescent="0.4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E883/D883*100%</f>
        <v>8.0000000000000002E-3</v>
      </c>
      <c r="P883" s="9" t="str">
        <f>IFERROR(ROUND(E883/L883,0),0)&amp;" "&amp;H883</f>
        <v>30 USD</v>
      </c>
      <c r="Q883" t="s">
        <v>8325</v>
      </c>
      <c r="R883" t="s">
        <v>8329</v>
      </c>
      <c r="S883" s="12">
        <f>(((I883/60)/60)/24)+DATE(1970,1,1)+(-8/24)</f>
        <v>40921.917662037034</v>
      </c>
      <c r="T883" s="12">
        <f>(((J883/60)/60)/24)+DATE(1970,1,1)+(-8/24)</f>
        <v>40876.917662037034</v>
      </c>
      <c r="U883" s="8">
        <f t="shared" si="13"/>
        <v>45</v>
      </c>
    </row>
    <row r="884" spans="1:21" ht="11.75" customHeight="1" x14ac:dyDescent="0.4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E884/D884*100%</f>
        <v>0.20133333333333334</v>
      </c>
      <c r="P884" s="9" t="str">
        <f>IFERROR(ROUND(E884/L884,0),0)&amp;" "&amp;H884</f>
        <v>22 USD</v>
      </c>
      <c r="Q884" t="s">
        <v>8325</v>
      </c>
      <c r="R884" t="s">
        <v>8329</v>
      </c>
      <c r="S884" s="12">
        <f>(((I884/60)/60)/24)+DATE(1970,1,1)+(-8/24)</f>
        <v>40792.527199074073</v>
      </c>
      <c r="T884" s="12">
        <f>(((J884/60)/60)/24)+DATE(1970,1,1)+(-8/24)</f>
        <v>40759.527199074073</v>
      </c>
      <c r="U884" s="8">
        <f t="shared" si="13"/>
        <v>33</v>
      </c>
    </row>
    <row r="885" spans="1:21" ht="11.75" customHeight="1" x14ac:dyDescent="0.4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E885/D885*100%</f>
        <v>0.4002</v>
      </c>
      <c r="P885" s="9" t="str">
        <f>IFERROR(ROUND(E885/L885,0),0)&amp;" "&amp;H885</f>
        <v>83 USD</v>
      </c>
      <c r="Q885" t="s">
        <v>8325</v>
      </c>
      <c r="R885" t="s">
        <v>8329</v>
      </c>
      <c r="S885" s="12">
        <f>(((I885/60)/60)/24)+DATE(1970,1,1)+(-8/24)</f>
        <v>42431.602256944439</v>
      </c>
      <c r="T885" s="12">
        <f>(((J885/60)/60)/24)+DATE(1970,1,1)+(-8/24)</f>
        <v>42371.602256944439</v>
      </c>
      <c r="U885" s="8">
        <f t="shared" si="13"/>
        <v>60</v>
      </c>
    </row>
    <row r="886" spans="1:21" ht="11.75" customHeight="1" x14ac:dyDescent="0.4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E886/D886*100%</f>
        <v>0.01</v>
      </c>
      <c r="P886" s="9" t="str">
        <f>IFERROR(ROUND(E886/L886,0),0)&amp;" "&amp;H886</f>
        <v>10 USD</v>
      </c>
      <c r="Q886" t="s">
        <v>8325</v>
      </c>
      <c r="R886" t="s">
        <v>8329</v>
      </c>
      <c r="S886" s="12">
        <f>(((I886/60)/60)/24)+DATE(1970,1,1)+(-8/24)</f>
        <v>41040.771527777775</v>
      </c>
      <c r="T886" s="12">
        <f>(((J886/60)/60)/24)+DATE(1970,1,1)+(-8/24)</f>
        <v>40981.469282407401</v>
      </c>
      <c r="U886" s="8">
        <f t="shared" si="13"/>
        <v>59.302245370374294</v>
      </c>
    </row>
    <row r="887" spans="1:21" ht="11.75" customHeight="1" x14ac:dyDescent="0.4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E887/D887*100%</f>
        <v>0.75</v>
      </c>
      <c r="P887" s="9" t="str">
        <f>IFERROR(ROUND(E887/L887,0),0)&amp;" "&amp;H887</f>
        <v>36 USD</v>
      </c>
      <c r="Q887" t="s">
        <v>8325</v>
      </c>
      <c r="R887" t="s">
        <v>8329</v>
      </c>
      <c r="S887" s="12">
        <f>(((I887/60)/60)/24)+DATE(1970,1,1)+(-8/24)</f>
        <v>42734.607766203706</v>
      </c>
      <c r="T887" s="12">
        <f>(((J887/60)/60)/24)+DATE(1970,1,1)+(-8/24)</f>
        <v>42713.607766203706</v>
      </c>
      <c r="U887" s="8">
        <f t="shared" si="13"/>
        <v>21</v>
      </c>
    </row>
    <row r="888" spans="1:21" ht="11.75" customHeight="1" x14ac:dyDescent="0.4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E888/D888*100%</f>
        <v>0.41</v>
      </c>
      <c r="P888" s="9" t="str">
        <f>IFERROR(ROUND(E888/L888,0),0)&amp;" "&amp;H888</f>
        <v>29 USD</v>
      </c>
      <c r="Q888" t="s">
        <v>8325</v>
      </c>
      <c r="R888" t="s">
        <v>8329</v>
      </c>
      <c r="S888" s="12">
        <f>(((I888/60)/60)/24)+DATE(1970,1,1)+(-8/24)</f>
        <v>42628.537187499998</v>
      </c>
      <c r="T888" s="12">
        <f>(((J888/60)/60)/24)+DATE(1970,1,1)+(-8/24)</f>
        <v>42603.537187499998</v>
      </c>
      <c r="U888" s="8">
        <f t="shared" si="13"/>
        <v>25</v>
      </c>
    </row>
    <row r="889" spans="1:21" ht="11.75" customHeight="1" x14ac:dyDescent="0.4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E889/D889*100%</f>
        <v>0</v>
      </c>
      <c r="P889" s="9" t="str">
        <f>IFERROR(ROUND(E889/L889,0),0)&amp;" "&amp;H889</f>
        <v>0 USD</v>
      </c>
      <c r="Q889" t="s">
        <v>8325</v>
      </c>
      <c r="R889" t="s">
        <v>8329</v>
      </c>
      <c r="S889" s="12">
        <f>(((I889/60)/60)/24)+DATE(1970,1,1)+(-8/24)</f>
        <v>41056.62563657407</v>
      </c>
      <c r="T889" s="12">
        <f>(((J889/60)/60)/24)+DATE(1970,1,1)+(-8/24)</f>
        <v>41026.62563657407</v>
      </c>
      <c r="U889" s="8">
        <f t="shared" si="13"/>
        <v>30</v>
      </c>
    </row>
    <row r="890" spans="1:21" ht="11.75" customHeight="1" x14ac:dyDescent="0.4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E890/D890*100%</f>
        <v>7.1999999999999995E-2</v>
      </c>
      <c r="P890" s="9" t="str">
        <f>IFERROR(ROUND(E890/L890,0),0)&amp;" "&amp;H890</f>
        <v>18 USD</v>
      </c>
      <c r="Q890" t="s">
        <v>8325</v>
      </c>
      <c r="R890" t="s">
        <v>8329</v>
      </c>
      <c r="S890" s="12">
        <f>(((I890/60)/60)/24)+DATE(1970,1,1)+(-8/24)</f>
        <v>40786.916666666664</v>
      </c>
      <c r="T890" s="12">
        <f>(((J890/60)/60)/24)+DATE(1970,1,1)+(-8/24)</f>
        <v>40751.419965277775</v>
      </c>
      <c r="U890" s="8">
        <f t="shared" si="13"/>
        <v>35.496701388889051</v>
      </c>
    </row>
    <row r="891" spans="1:21" ht="11.75" customHeight="1" x14ac:dyDescent="0.4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E891/D891*100%</f>
        <v>9.4412800000000005E-2</v>
      </c>
      <c r="P891" s="9" t="str">
        <f>IFERROR(ROUND(E891/L891,0),0)&amp;" "&amp;H891</f>
        <v>74 USD</v>
      </c>
      <c r="Q891" t="s">
        <v>8325</v>
      </c>
      <c r="R891" t="s">
        <v>8329</v>
      </c>
      <c r="S891" s="12">
        <f>(((I891/60)/60)/24)+DATE(1970,1,1)+(-8/24)</f>
        <v>41917.450729166667</v>
      </c>
      <c r="T891" s="12">
        <f>(((J891/60)/60)/24)+DATE(1970,1,1)+(-8/24)</f>
        <v>41887.450729166667</v>
      </c>
      <c r="U891" s="8">
        <f t="shared" si="13"/>
        <v>30</v>
      </c>
    </row>
    <row r="892" spans="1:21" ht="11.75" customHeight="1" x14ac:dyDescent="0.4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E892/D892*100%</f>
        <v>4.1666666666666664E-2</v>
      </c>
      <c r="P892" s="9" t="str">
        <f>IFERROR(ROUND(E892/L892,0),0)&amp;" "&amp;H892</f>
        <v>31 USD</v>
      </c>
      <c r="Q892" t="s">
        <v>8325</v>
      </c>
      <c r="R892" t="s">
        <v>8329</v>
      </c>
      <c r="S892" s="12">
        <f>(((I892/60)/60)/24)+DATE(1970,1,1)+(-8/24)</f>
        <v>41599.407164351847</v>
      </c>
      <c r="T892" s="12">
        <f>(((J892/60)/60)/24)+DATE(1970,1,1)+(-8/24)</f>
        <v>41569.365497685183</v>
      </c>
      <c r="U892" s="8">
        <f t="shared" si="13"/>
        <v>30.041666666664241</v>
      </c>
    </row>
    <row r="893" spans="1:21" ht="11.75" customHeight="1" x14ac:dyDescent="0.4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E893/D893*100%</f>
        <v>3.2500000000000001E-2</v>
      </c>
      <c r="P893" s="9" t="str">
        <f>IFERROR(ROUND(E893/L893,0),0)&amp;" "&amp;H893</f>
        <v>29 USD</v>
      </c>
      <c r="Q893" t="s">
        <v>8325</v>
      </c>
      <c r="R893" t="s">
        <v>8329</v>
      </c>
      <c r="S893" s="12">
        <f>(((I893/60)/60)/24)+DATE(1970,1,1)+(-8/24)</f>
        <v>41871.698263888888</v>
      </c>
      <c r="T893" s="12">
        <f>(((J893/60)/60)/24)+DATE(1970,1,1)+(-8/24)</f>
        <v>41841.698263888888</v>
      </c>
      <c r="U893" s="8">
        <f t="shared" si="13"/>
        <v>30</v>
      </c>
    </row>
    <row r="894" spans="1:21" ht="11.75" customHeight="1" x14ac:dyDescent="0.4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E894/D894*100%</f>
        <v>0.40749999999999997</v>
      </c>
      <c r="P894" s="9" t="str">
        <f>IFERROR(ROUND(E894/L894,0),0)&amp;" "&amp;H894</f>
        <v>144 USD</v>
      </c>
      <c r="Q894" t="s">
        <v>8325</v>
      </c>
      <c r="R894" t="s">
        <v>8329</v>
      </c>
      <c r="S894" s="12">
        <f>(((I894/60)/60)/24)+DATE(1970,1,1)+(-8/24)</f>
        <v>40390.833333333328</v>
      </c>
      <c r="T894" s="12">
        <f>(((J894/60)/60)/24)+DATE(1970,1,1)+(-8/24)</f>
        <v>40303.866701388884</v>
      </c>
      <c r="U894" s="8">
        <f t="shared" si="13"/>
        <v>86.966631944444089</v>
      </c>
    </row>
    <row r="895" spans="1:21" ht="11.75" customHeight="1" x14ac:dyDescent="0.4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E895/D895*100%</f>
        <v>0.1</v>
      </c>
      <c r="P895" s="9" t="str">
        <f>IFERROR(ROUND(E895/L895,0),0)&amp;" "&amp;H895</f>
        <v>40 USD</v>
      </c>
      <c r="Q895" t="s">
        <v>8325</v>
      </c>
      <c r="R895" t="s">
        <v>8329</v>
      </c>
      <c r="S895" s="12">
        <f>(((I895/60)/60)/24)+DATE(1970,1,1)+(-8/24)</f>
        <v>42095.522719907407</v>
      </c>
      <c r="T895" s="12">
        <f>(((J895/60)/60)/24)+DATE(1970,1,1)+(-8/24)</f>
        <v>42065.564386574071</v>
      </c>
      <c r="U895" s="8">
        <f t="shared" si="13"/>
        <v>29.958333333335759</v>
      </c>
    </row>
    <row r="896" spans="1:21" ht="11.75" customHeight="1" x14ac:dyDescent="0.4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E896/D896*100%</f>
        <v>0.39169999999999999</v>
      </c>
      <c r="P896" s="9" t="str">
        <f>IFERROR(ROUND(E896/L896,0),0)&amp;" "&amp;H896</f>
        <v>148 USD</v>
      </c>
      <c r="Q896" t="s">
        <v>8325</v>
      </c>
      <c r="R896" t="s">
        <v>8329</v>
      </c>
      <c r="S896" s="12">
        <f>(((I896/60)/60)/24)+DATE(1970,1,1)+(-8/24)</f>
        <v>42526.648263888892</v>
      </c>
      <c r="T896" s="12">
        <f>(((J896/60)/60)/24)+DATE(1970,1,1)+(-8/24)</f>
        <v>42496.648263888892</v>
      </c>
      <c r="U896" s="8">
        <f t="shared" si="13"/>
        <v>30</v>
      </c>
    </row>
    <row r="897" spans="1:21" ht="11.75" customHeight="1" x14ac:dyDescent="0.4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E897/D897*100%</f>
        <v>2.4375000000000001E-2</v>
      </c>
      <c r="P897" s="9" t="str">
        <f>IFERROR(ROUND(E897/L897,0),0)&amp;" "&amp;H897</f>
        <v>28 USD</v>
      </c>
      <c r="Q897" t="s">
        <v>8325</v>
      </c>
      <c r="R897" t="s">
        <v>8329</v>
      </c>
      <c r="S897" s="12">
        <f>(((I897/60)/60)/24)+DATE(1970,1,1)+(-8/24)</f>
        <v>40475.794317129628</v>
      </c>
      <c r="T897" s="12">
        <f>(((J897/60)/60)/24)+DATE(1970,1,1)+(-8/24)</f>
        <v>40430.794317129628</v>
      </c>
      <c r="U897" s="8">
        <f t="shared" si="13"/>
        <v>45</v>
      </c>
    </row>
    <row r="898" spans="1:21" ht="11.75" customHeight="1" x14ac:dyDescent="0.4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E898/D898*100%</f>
        <v>0.4</v>
      </c>
      <c r="P898" s="9" t="str">
        <f>IFERROR(ROUND(E898/L898,0),0)&amp;" "&amp;H898</f>
        <v>44 USD</v>
      </c>
      <c r="Q898" t="s">
        <v>8325</v>
      </c>
      <c r="R898" t="s">
        <v>8329</v>
      </c>
      <c r="S898" s="12">
        <f>(((I898/60)/60)/24)+DATE(1970,1,1)+(-8/24)</f>
        <v>42243.833333333336</v>
      </c>
      <c r="T898" s="12">
        <f>(((J898/60)/60)/24)+DATE(1970,1,1)+(-8/24)</f>
        <v>42218.539652777778</v>
      </c>
      <c r="U898" s="8">
        <f t="shared" si="13"/>
        <v>25.29368055555824</v>
      </c>
    </row>
    <row r="899" spans="1:21" ht="11.75" customHeight="1" x14ac:dyDescent="0.4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E899/D899*100%</f>
        <v>0</v>
      </c>
      <c r="P899" s="9" t="str">
        <f>IFERROR(ROUND(E899/L899,0),0)&amp;" "&amp;H899</f>
        <v>0 USD</v>
      </c>
      <c r="Q899" t="s">
        <v>8325</v>
      </c>
      <c r="R899" t="s">
        <v>8329</v>
      </c>
      <c r="S899" s="12">
        <f>(((I899/60)/60)/24)+DATE(1970,1,1)+(-8/24)</f>
        <v>41241.39708333333</v>
      </c>
      <c r="T899" s="12">
        <f>(((J899/60)/60)/24)+DATE(1970,1,1)+(-8/24)</f>
        <v>41211.355416666665</v>
      </c>
      <c r="U899" s="8">
        <f t="shared" ref="U899:U962" si="14">S899-T899</f>
        <v>30.041666666664241</v>
      </c>
    </row>
    <row r="900" spans="1:21" ht="11.75" customHeight="1" x14ac:dyDescent="0.4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E900/D900*100%</f>
        <v>2.8000000000000001E-2</v>
      </c>
      <c r="P900" s="9" t="str">
        <f>IFERROR(ROUND(E900/L900,0),0)&amp;" "&amp;H900</f>
        <v>35 USD</v>
      </c>
      <c r="Q900" t="s">
        <v>8325</v>
      </c>
      <c r="R900" t="s">
        <v>8329</v>
      </c>
      <c r="S900" s="12">
        <f>(((I900/60)/60)/24)+DATE(1970,1,1)+(-8/24)</f>
        <v>40923.424884259257</v>
      </c>
      <c r="T900" s="12">
        <f>(((J900/60)/60)/24)+DATE(1970,1,1)+(-8/24)</f>
        <v>40878.424884259257</v>
      </c>
      <c r="U900" s="8">
        <f t="shared" si="14"/>
        <v>45</v>
      </c>
    </row>
    <row r="901" spans="1:21" ht="11.75" customHeight="1" x14ac:dyDescent="0.4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E901/D901*100%</f>
        <v>0.37333333333333335</v>
      </c>
      <c r="P901" s="9" t="str">
        <f>IFERROR(ROUND(E901/L901,0),0)&amp;" "&amp;H901</f>
        <v>35 USD</v>
      </c>
      <c r="Q901" t="s">
        <v>8325</v>
      </c>
      <c r="R901" t="s">
        <v>8329</v>
      </c>
      <c r="S901" s="12">
        <f>(((I901/60)/60)/24)+DATE(1970,1,1)+(-8/24)</f>
        <v>40690.765763888885</v>
      </c>
      <c r="T901" s="12">
        <f>(((J901/60)/60)/24)+DATE(1970,1,1)+(-8/24)</f>
        <v>40645.765763888885</v>
      </c>
      <c r="U901" s="8">
        <f t="shared" si="14"/>
        <v>45</v>
      </c>
    </row>
    <row r="902" spans="1:21" ht="11.75" customHeight="1" x14ac:dyDescent="0.4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E902/D902*100%</f>
        <v>4.1999999999999997E-3</v>
      </c>
      <c r="P902" s="9" t="str">
        <f>IFERROR(ROUND(E902/L902,0),0)&amp;" "&amp;H902</f>
        <v>11 USD</v>
      </c>
      <c r="Q902" t="s">
        <v>8325</v>
      </c>
      <c r="R902" t="s">
        <v>8328</v>
      </c>
      <c r="S902" s="12">
        <f>(((I902/60)/60)/24)+DATE(1970,1,1)+(-8/24)</f>
        <v>42459.474560185183</v>
      </c>
      <c r="T902" s="12">
        <f>(((J902/60)/60)/24)+DATE(1970,1,1)+(-8/24)</f>
        <v>42429.516226851854</v>
      </c>
      <c r="U902" s="8">
        <f t="shared" si="14"/>
        <v>29.958333333328483</v>
      </c>
    </row>
    <row r="903" spans="1:21" ht="11.75" customHeight="1" x14ac:dyDescent="0.4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E903/D903*100%</f>
        <v>0</v>
      </c>
      <c r="P903" s="9" t="str">
        <f>IFERROR(ROUND(E903/L903,0),0)&amp;" "&amp;H903</f>
        <v>0 USD</v>
      </c>
      <c r="Q903" t="s">
        <v>8325</v>
      </c>
      <c r="R903" t="s">
        <v>8328</v>
      </c>
      <c r="S903" s="12">
        <f>(((I903/60)/60)/24)+DATE(1970,1,1)+(-8/24)</f>
        <v>40337.46597222222</v>
      </c>
      <c r="T903" s="12">
        <f>(((J903/60)/60)/24)+DATE(1970,1,1)+(-8/24)</f>
        <v>40291.478171296294</v>
      </c>
      <c r="U903" s="8">
        <f t="shared" si="14"/>
        <v>45.987800925926422</v>
      </c>
    </row>
    <row r="904" spans="1:21" ht="11.75" customHeight="1" x14ac:dyDescent="0.4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E904/D904*100%</f>
        <v>3.0000000000000001E-3</v>
      </c>
      <c r="P904" s="9" t="str">
        <f>IFERROR(ROUND(E904/L904,0),0)&amp;" "&amp;H904</f>
        <v>30 USD</v>
      </c>
      <c r="Q904" t="s">
        <v>8325</v>
      </c>
      <c r="R904" t="s">
        <v>8328</v>
      </c>
      <c r="S904" s="12">
        <f>(((I904/60)/60)/24)+DATE(1970,1,1)+(-8/24)</f>
        <v>41881.3125</v>
      </c>
      <c r="T904" s="12">
        <f>(((J904/60)/60)/24)+DATE(1970,1,1)+(-8/24)</f>
        <v>41829.632199074069</v>
      </c>
      <c r="U904" s="8">
        <f t="shared" si="14"/>
        <v>51.680300925931078</v>
      </c>
    </row>
    <row r="905" spans="1:21" ht="11.75" customHeight="1" x14ac:dyDescent="0.4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E905/D905*100%</f>
        <v>3.2000000000000001E-2</v>
      </c>
      <c r="P905" s="9" t="str">
        <f>IFERROR(ROUND(E905/L905,0),0)&amp;" "&amp;H905</f>
        <v>40 USD</v>
      </c>
      <c r="Q905" t="s">
        <v>8325</v>
      </c>
      <c r="R905" t="s">
        <v>8328</v>
      </c>
      <c r="S905" s="12">
        <f>(((I905/60)/60)/24)+DATE(1970,1,1)+(-8/24)</f>
        <v>41174.767361111109</v>
      </c>
      <c r="T905" s="12">
        <f>(((J905/60)/60)/24)+DATE(1970,1,1)+(-8/24)</f>
        <v>41149.462731481479</v>
      </c>
      <c r="U905" s="8">
        <f t="shared" si="14"/>
        <v>25.304629629630654</v>
      </c>
    </row>
    <row r="906" spans="1:21" ht="11.75" customHeight="1" x14ac:dyDescent="0.4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E906/D906*100%</f>
        <v>3.0200000000000001E-3</v>
      </c>
      <c r="P906" s="9" t="str">
        <f>IFERROR(ROUND(E906/L906,0),0)&amp;" "&amp;H906</f>
        <v>50 USD</v>
      </c>
      <c r="Q906" t="s">
        <v>8325</v>
      </c>
      <c r="R906" t="s">
        <v>8328</v>
      </c>
      <c r="S906" s="12">
        <f>(((I906/60)/60)/24)+DATE(1970,1,1)+(-8/24)</f>
        <v>42371.74695601852</v>
      </c>
      <c r="T906" s="12">
        <f>(((J906/60)/60)/24)+DATE(1970,1,1)+(-8/24)</f>
        <v>42341.74695601852</v>
      </c>
      <c r="U906" s="8">
        <f t="shared" si="14"/>
        <v>30</v>
      </c>
    </row>
    <row r="907" spans="1:21" ht="11.75" customHeight="1" x14ac:dyDescent="0.4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E907/D907*100%</f>
        <v>3.0153846153846153E-2</v>
      </c>
      <c r="P907" s="9" t="str">
        <f>IFERROR(ROUND(E907/L907,0),0)&amp;" "&amp;H907</f>
        <v>33 USD</v>
      </c>
      <c r="Q907" t="s">
        <v>8325</v>
      </c>
      <c r="R907" t="s">
        <v>8328</v>
      </c>
      <c r="S907" s="12">
        <f>(((I907/60)/60)/24)+DATE(1970,1,1)+(-8/24)</f>
        <v>40566.906550925924</v>
      </c>
      <c r="T907" s="12">
        <f>(((J907/60)/60)/24)+DATE(1970,1,1)+(-8/24)</f>
        <v>40506.906550925924</v>
      </c>
      <c r="U907" s="8">
        <f t="shared" si="14"/>
        <v>60</v>
      </c>
    </row>
    <row r="908" spans="1:21" ht="11.75" customHeight="1" x14ac:dyDescent="0.4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E908/D908*100%</f>
        <v>0</v>
      </c>
      <c r="P908" s="9" t="str">
        <f>IFERROR(ROUND(E908/L908,0),0)&amp;" "&amp;H908</f>
        <v>0 USD</v>
      </c>
      <c r="Q908" t="s">
        <v>8325</v>
      </c>
      <c r="R908" t="s">
        <v>8328</v>
      </c>
      <c r="S908" s="12">
        <f>(((I908/60)/60)/24)+DATE(1970,1,1)+(-8/24)</f>
        <v>41710.814699074072</v>
      </c>
      <c r="T908" s="12">
        <f>(((J908/60)/60)/24)+DATE(1970,1,1)+(-8/24)</f>
        <v>41680.856365740736</v>
      </c>
      <c r="U908" s="8">
        <f t="shared" si="14"/>
        <v>29.958333333335759</v>
      </c>
    </row>
    <row r="909" spans="1:21" ht="11.75" customHeight="1" x14ac:dyDescent="0.4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E909/D909*100%</f>
        <v>0</v>
      </c>
      <c r="P909" s="9" t="str">
        <f>IFERROR(ROUND(E909/L909,0),0)&amp;" "&amp;H909</f>
        <v>0 USD</v>
      </c>
      <c r="Q909" t="s">
        <v>8325</v>
      </c>
      <c r="R909" t="s">
        <v>8328</v>
      </c>
      <c r="S909" s="12">
        <f>(((I909/60)/60)/24)+DATE(1970,1,1)+(-8/24)</f>
        <v>40796.8590625</v>
      </c>
      <c r="T909" s="12">
        <f>(((J909/60)/60)/24)+DATE(1970,1,1)+(-8/24)</f>
        <v>40766.8590625</v>
      </c>
      <c r="U909" s="8">
        <f t="shared" si="14"/>
        <v>30</v>
      </c>
    </row>
    <row r="910" spans="1:21" ht="11.75" customHeight="1" x14ac:dyDescent="0.4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E910/D910*100%</f>
        <v>0</v>
      </c>
      <c r="P910" s="9" t="str">
        <f>IFERROR(ROUND(E910/L910,0),0)&amp;" "&amp;H910</f>
        <v>0 USD</v>
      </c>
      <c r="Q910" t="s">
        <v>8325</v>
      </c>
      <c r="R910" t="s">
        <v>8328</v>
      </c>
      <c r="S910" s="12">
        <f>(((I910/60)/60)/24)+DATE(1970,1,1)+(-8/24)</f>
        <v>40385.874305555553</v>
      </c>
      <c r="T910" s="12">
        <f>(((J910/60)/60)/24)+DATE(1970,1,1)+(-8/24)</f>
        <v>40340.468229166661</v>
      </c>
      <c r="U910" s="8">
        <f t="shared" si="14"/>
        <v>45.406076388891961</v>
      </c>
    </row>
    <row r="911" spans="1:21" ht="11.75" customHeight="1" x14ac:dyDescent="0.4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E911/D911*100%</f>
        <v>3.2500000000000001E-2</v>
      </c>
      <c r="P911" s="9" t="str">
        <f>IFERROR(ROUND(E911/L911,0),0)&amp;" "&amp;H911</f>
        <v>65 USD</v>
      </c>
      <c r="Q911" t="s">
        <v>8325</v>
      </c>
      <c r="R911" t="s">
        <v>8328</v>
      </c>
      <c r="S911" s="12">
        <f>(((I911/60)/60)/24)+DATE(1970,1,1)+(-8/24)</f>
        <v>41112.833333333328</v>
      </c>
      <c r="T911" s="12">
        <f>(((J911/60)/60)/24)+DATE(1970,1,1)+(-8/24)</f>
        <v>41081.356944444444</v>
      </c>
      <c r="U911" s="8">
        <f t="shared" si="14"/>
        <v>31.476388888884685</v>
      </c>
    </row>
    <row r="912" spans="1:21" ht="11.75" customHeight="1" x14ac:dyDescent="0.4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E912/D912*100%</f>
        <v>0.22363636363636363</v>
      </c>
      <c r="P912" s="9" t="str">
        <f>IFERROR(ROUND(E912/L912,0),0)&amp;" "&amp;H912</f>
        <v>25 GBP</v>
      </c>
      <c r="Q912" t="s">
        <v>8325</v>
      </c>
      <c r="R912" t="s">
        <v>8328</v>
      </c>
      <c r="S912" s="12">
        <f>(((I912/60)/60)/24)+DATE(1970,1,1)+(-8/24)</f>
        <v>42797.212025462963</v>
      </c>
      <c r="T912" s="12">
        <f>(((J912/60)/60)/24)+DATE(1970,1,1)+(-8/24)</f>
        <v>42737.212025462963</v>
      </c>
      <c r="U912" s="8">
        <f t="shared" si="14"/>
        <v>60</v>
      </c>
    </row>
    <row r="913" spans="1:21" ht="11.75" customHeight="1" x14ac:dyDescent="0.4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E913/D913*100%</f>
        <v>0</v>
      </c>
      <c r="P913" s="9" t="str">
        <f>IFERROR(ROUND(E913/L913,0),0)&amp;" "&amp;H913</f>
        <v>0 USD</v>
      </c>
      <c r="Q913" t="s">
        <v>8325</v>
      </c>
      <c r="R913" t="s">
        <v>8328</v>
      </c>
      <c r="S913" s="12">
        <f>(((I913/60)/60)/24)+DATE(1970,1,1)+(-8/24)</f>
        <v>41662.671817129631</v>
      </c>
      <c r="T913" s="12">
        <f>(((J913/60)/60)/24)+DATE(1970,1,1)+(-8/24)</f>
        <v>41641.671817129631</v>
      </c>
      <c r="U913" s="8">
        <f t="shared" si="14"/>
        <v>21</v>
      </c>
    </row>
    <row r="914" spans="1:21" ht="11.75" customHeight="1" x14ac:dyDescent="0.4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E914/D914*100%</f>
        <v>8.5714285714285719E-3</v>
      </c>
      <c r="P914" s="9" t="str">
        <f>IFERROR(ROUND(E914/L914,0),0)&amp;" "&amp;H914</f>
        <v>15 USD</v>
      </c>
      <c r="Q914" t="s">
        <v>8325</v>
      </c>
      <c r="R914" t="s">
        <v>8328</v>
      </c>
      <c r="S914" s="12">
        <f>(((I914/60)/60)/24)+DATE(1970,1,1)+(-8/24)</f>
        <v>41253.817673611105</v>
      </c>
      <c r="T914" s="12">
        <f>(((J914/60)/60)/24)+DATE(1970,1,1)+(-8/24)</f>
        <v>41193.776006944441</v>
      </c>
      <c r="U914" s="8">
        <f t="shared" si="14"/>
        <v>60.041666666664241</v>
      </c>
    </row>
    <row r="915" spans="1:21" ht="11.75" customHeight="1" x14ac:dyDescent="0.4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E915/D915*100%</f>
        <v>6.6066666666666662E-2</v>
      </c>
      <c r="P915" s="9" t="str">
        <f>IFERROR(ROUND(E915/L915,0),0)&amp;" "&amp;H915</f>
        <v>83 USD</v>
      </c>
      <c r="Q915" t="s">
        <v>8325</v>
      </c>
      <c r="R915" t="s">
        <v>8328</v>
      </c>
      <c r="S915" s="12">
        <f>(((I915/60)/60)/24)+DATE(1970,1,1)+(-8/24)</f>
        <v>41033.805775462963</v>
      </c>
      <c r="T915" s="12">
        <f>(((J915/60)/60)/24)+DATE(1970,1,1)+(-8/24)</f>
        <v>41003.805775462963</v>
      </c>
      <c r="U915" s="8">
        <f t="shared" si="14"/>
        <v>30</v>
      </c>
    </row>
    <row r="916" spans="1:21" ht="11.75" customHeight="1" x14ac:dyDescent="0.4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E916/D916*100%</f>
        <v>0</v>
      </c>
      <c r="P916" s="9" t="str">
        <f>IFERROR(ROUND(E916/L916,0),0)&amp;" "&amp;H916</f>
        <v>0 USD</v>
      </c>
      <c r="Q916" t="s">
        <v>8325</v>
      </c>
      <c r="R916" t="s">
        <v>8328</v>
      </c>
      <c r="S916" s="12">
        <f>(((I916/60)/60)/24)+DATE(1970,1,1)+(-8/24)</f>
        <v>41146.429942129631</v>
      </c>
      <c r="T916" s="12">
        <f>(((J916/60)/60)/24)+DATE(1970,1,1)+(-8/24)</f>
        <v>41116.429942129631</v>
      </c>
      <c r="U916" s="8">
        <f t="shared" si="14"/>
        <v>30</v>
      </c>
    </row>
    <row r="917" spans="1:21" ht="11.75" customHeight="1" x14ac:dyDescent="0.4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E917/D917*100%</f>
        <v>5.7692307692307696E-2</v>
      </c>
      <c r="P917" s="9" t="str">
        <f>IFERROR(ROUND(E917/L917,0),0)&amp;" "&amp;H917</f>
        <v>42 USD</v>
      </c>
      <c r="Q917" t="s">
        <v>8325</v>
      </c>
      <c r="R917" t="s">
        <v>8328</v>
      </c>
      <c r="S917" s="12">
        <f>(((I917/60)/60)/24)+DATE(1970,1,1)+(-8/24)</f>
        <v>40968.874305555553</v>
      </c>
      <c r="T917" s="12">
        <f>(((J917/60)/60)/24)+DATE(1970,1,1)+(-8/24)</f>
        <v>40937.346226851849</v>
      </c>
      <c r="U917" s="8">
        <f t="shared" si="14"/>
        <v>31.528078703704523</v>
      </c>
    </row>
    <row r="918" spans="1:21" ht="11.75" customHeight="1" x14ac:dyDescent="0.4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E918/D918*100%</f>
        <v>0</v>
      </c>
      <c r="P918" s="9" t="str">
        <f>IFERROR(ROUND(E918/L918,0),0)&amp;" "&amp;H918</f>
        <v>0 USD</v>
      </c>
      <c r="Q918" t="s">
        <v>8325</v>
      </c>
      <c r="R918" t="s">
        <v>8328</v>
      </c>
      <c r="S918" s="12">
        <f>(((I918/60)/60)/24)+DATE(1970,1,1)+(-8/24)</f>
        <v>40472.875</v>
      </c>
      <c r="T918" s="12">
        <f>(((J918/60)/60)/24)+DATE(1970,1,1)+(-8/24)</f>
        <v>40434.520069444443</v>
      </c>
      <c r="U918" s="8">
        <f t="shared" si="14"/>
        <v>38.354930555557075</v>
      </c>
    </row>
    <row r="919" spans="1:21" ht="11.75" customHeight="1" x14ac:dyDescent="0.4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E919/D919*100%</f>
        <v>6.0000000000000001E-3</v>
      </c>
      <c r="P919" s="9" t="str">
        <f>IFERROR(ROUND(E919/L919,0),0)&amp;" "&amp;H919</f>
        <v>30 USD</v>
      </c>
      <c r="Q919" t="s">
        <v>8325</v>
      </c>
      <c r="R919" t="s">
        <v>8328</v>
      </c>
      <c r="S919" s="12">
        <f>(((I919/60)/60)/24)+DATE(1970,1,1)+(-8/24)</f>
        <v>41833.770833333328</v>
      </c>
      <c r="T919" s="12">
        <f>(((J919/60)/60)/24)+DATE(1970,1,1)+(-8/24)</f>
        <v>41802.610300925924</v>
      </c>
      <c r="U919" s="8">
        <f t="shared" si="14"/>
        <v>31.160532407404389</v>
      </c>
    </row>
    <row r="920" spans="1:21" ht="11.75" customHeight="1" x14ac:dyDescent="0.4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E920/D920*100%</f>
        <v>5.0256410256410255E-2</v>
      </c>
      <c r="P920" s="9" t="str">
        <f>IFERROR(ROUND(E920/L920,0),0)&amp;" "&amp;H920</f>
        <v>20 GBP</v>
      </c>
      <c r="Q920" t="s">
        <v>8325</v>
      </c>
      <c r="R920" t="s">
        <v>8328</v>
      </c>
      <c r="S920" s="12">
        <f>(((I920/60)/60)/24)+DATE(1970,1,1)+(-8/24)</f>
        <v>41974.624548611107</v>
      </c>
      <c r="T920" s="12">
        <f>(((J920/60)/60)/24)+DATE(1970,1,1)+(-8/24)</f>
        <v>41944.582881944443</v>
      </c>
      <c r="U920" s="8">
        <f t="shared" si="14"/>
        <v>30.041666666664241</v>
      </c>
    </row>
    <row r="921" spans="1:21" ht="11.75" customHeight="1" x14ac:dyDescent="0.4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E921/D921*100%</f>
        <v>5.0000000000000001E-3</v>
      </c>
      <c r="P921" s="9" t="str">
        <f>IFERROR(ROUND(E921/L921,0),0)&amp;" "&amp;H921</f>
        <v>100 USD</v>
      </c>
      <c r="Q921" t="s">
        <v>8325</v>
      </c>
      <c r="R921" t="s">
        <v>8328</v>
      </c>
      <c r="S921" s="12">
        <f>(((I921/60)/60)/24)+DATE(1970,1,1)+(-8/24)</f>
        <v>41262.308391203704</v>
      </c>
      <c r="T921" s="12">
        <f>(((J921/60)/60)/24)+DATE(1970,1,1)+(-8/24)</f>
        <v>41227.308391203704</v>
      </c>
      <c r="U921" s="8">
        <f t="shared" si="14"/>
        <v>35</v>
      </c>
    </row>
    <row r="922" spans="1:21" ht="11.75" customHeight="1" x14ac:dyDescent="0.4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E922/D922*100%</f>
        <v>0</v>
      </c>
      <c r="P922" s="9" t="str">
        <f>IFERROR(ROUND(E922/L922,0),0)&amp;" "&amp;H922</f>
        <v>0 USD</v>
      </c>
      <c r="Q922" t="s">
        <v>8325</v>
      </c>
      <c r="R922" t="s">
        <v>8328</v>
      </c>
      <c r="S922" s="12">
        <f>(((I922/60)/60)/24)+DATE(1970,1,1)+(-8/24)</f>
        <v>41592.379884259259</v>
      </c>
      <c r="T922" s="12">
        <f>(((J922/60)/60)/24)+DATE(1970,1,1)+(-8/24)</f>
        <v>41562.338217592594</v>
      </c>
      <c r="U922" s="8">
        <f t="shared" si="14"/>
        <v>30.041666666664241</v>
      </c>
    </row>
    <row r="923" spans="1:21" ht="11.75" customHeight="1" x14ac:dyDescent="0.4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E923/D923*100%</f>
        <v>0.309</v>
      </c>
      <c r="P923" s="9" t="str">
        <f>IFERROR(ROUND(E923/L923,0),0)&amp;" "&amp;H923</f>
        <v>232 USD</v>
      </c>
      <c r="Q923" t="s">
        <v>8325</v>
      </c>
      <c r="R923" t="s">
        <v>8328</v>
      </c>
      <c r="S923" s="12">
        <f>(((I923/60)/60)/24)+DATE(1970,1,1)+(-8/24)</f>
        <v>40888.879351851851</v>
      </c>
      <c r="T923" s="12">
        <f>(((J923/60)/60)/24)+DATE(1970,1,1)+(-8/24)</f>
        <v>40846.837685185179</v>
      </c>
      <c r="U923" s="8">
        <f t="shared" si="14"/>
        <v>42.041666666671517</v>
      </c>
    </row>
    <row r="924" spans="1:21" ht="11.75" customHeight="1" x14ac:dyDescent="0.4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E924/D924*100%</f>
        <v>0.21037037037037037</v>
      </c>
      <c r="P924" s="9" t="str">
        <f>IFERROR(ROUND(E924/L924,0),0)&amp;" "&amp;H924</f>
        <v>189 USD</v>
      </c>
      <c r="Q924" t="s">
        <v>8325</v>
      </c>
      <c r="R924" t="s">
        <v>8328</v>
      </c>
      <c r="S924" s="12">
        <f>(((I924/60)/60)/24)+DATE(1970,1,1)+(-8/24)</f>
        <v>41913.19667824074</v>
      </c>
      <c r="T924" s="12">
        <f>(((J924/60)/60)/24)+DATE(1970,1,1)+(-8/24)</f>
        <v>41878.19667824074</v>
      </c>
      <c r="U924" s="8">
        <f t="shared" si="14"/>
        <v>35</v>
      </c>
    </row>
    <row r="925" spans="1:21" ht="11.75" customHeight="1" x14ac:dyDescent="0.4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E925/D925*100%</f>
        <v>2.1999999999999999E-2</v>
      </c>
      <c r="P925" s="9" t="str">
        <f>IFERROR(ROUND(E925/L925,0),0)&amp;" "&amp;H925</f>
        <v>55 USD</v>
      </c>
      <c r="Q925" t="s">
        <v>8325</v>
      </c>
      <c r="R925" t="s">
        <v>8328</v>
      </c>
      <c r="S925" s="12">
        <f>(((I925/60)/60)/24)+DATE(1970,1,1)+(-8/24)</f>
        <v>41964.668090277781</v>
      </c>
      <c r="T925" s="12">
        <f>(((J925/60)/60)/24)+DATE(1970,1,1)+(-8/24)</f>
        <v>41934.626423611109</v>
      </c>
      <c r="U925" s="8">
        <f t="shared" si="14"/>
        <v>30.041666666671517</v>
      </c>
    </row>
    <row r="926" spans="1:21" ht="11.75" customHeight="1" x14ac:dyDescent="0.4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E926/D926*100%</f>
        <v>0.109</v>
      </c>
      <c r="P926" s="9" t="str">
        <f>IFERROR(ROUND(E926/L926,0),0)&amp;" "&amp;H926</f>
        <v>22 USD</v>
      </c>
      <c r="Q926" t="s">
        <v>8325</v>
      </c>
      <c r="R926" t="s">
        <v>8328</v>
      </c>
      <c r="S926" s="12">
        <f>(((I926/60)/60)/24)+DATE(1970,1,1)+(-8/24)</f>
        <v>41318.609594907408</v>
      </c>
      <c r="T926" s="12">
        <f>(((J926/60)/60)/24)+DATE(1970,1,1)+(-8/24)</f>
        <v>41288.609594907408</v>
      </c>
      <c r="U926" s="8">
        <f t="shared" si="14"/>
        <v>30</v>
      </c>
    </row>
    <row r="927" spans="1:21" ht="11.75" customHeight="1" x14ac:dyDescent="0.4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E927/D927*100%</f>
        <v>2.6666666666666668E-2</v>
      </c>
      <c r="P927" s="9" t="str">
        <f>IFERROR(ROUND(E927/L927,0),0)&amp;" "&amp;H927</f>
        <v>32 USD</v>
      </c>
      <c r="Q927" t="s">
        <v>8325</v>
      </c>
      <c r="R927" t="s">
        <v>8328</v>
      </c>
      <c r="S927" s="12">
        <f>(((I927/60)/60)/24)+DATE(1970,1,1)+(-8/24)</f>
        <v>41605.58924768518</v>
      </c>
      <c r="T927" s="12">
        <f>(((J927/60)/60)/24)+DATE(1970,1,1)+(-8/24)</f>
        <v>41575.547581018516</v>
      </c>
      <c r="U927" s="8">
        <f t="shared" si="14"/>
        <v>30.041666666664241</v>
      </c>
    </row>
    <row r="928" spans="1:21" ht="11.75" customHeight="1" x14ac:dyDescent="0.4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E928/D928*100%</f>
        <v>0</v>
      </c>
      <c r="P928" s="9" t="str">
        <f>IFERROR(ROUND(E928/L928,0),0)&amp;" "&amp;H928</f>
        <v>0 USD</v>
      </c>
      <c r="Q928" t="s">
        <v>8325</v>
      </c>
      <c r="R928" t="s">
        <v>8328</v>
      </c>
      <c r="S928" s="12">
        <f>(((I928/60)/60)/24)+DATE(1970,1,1)+(-8/24)</f>
        <v>40367.611111111109</v>
      </c>
      <c r="T928" s="12">
        <f>(((J928/60)/60)/24)+DATE(1970,1,1)+(-8/24)</f>
        <v>40337.686689814815</v>
      </c>
      <c r="U928" s="8">
        <f t="shared" si="14"/>
        <v>29.924421296294895</v>
      </c>
    </row>
    <row r="929" spans="1:21" ht="11.75" customHeight="1" x14ac:dyDescent="0.4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E929/D929*100%</f>
        <v>0</v>
      </c>
      <c r="P929" s="9" t="str">
        <f>IFERROR(ROUND(E929/L929,0),0)&amp;" "&amp;H929</f>
        <v>0 USD</v>
      </c>
      <c r="Q929" t="s">
        <v>8325</v>
      </c>
      <c r="R929" t="s">
        <v>8328</v>
      </c>
      <c r="S929" s="12">
        <f>(((I929/60)/60)/24)+DATE(1970,1,1)+(-8/24)</f>
        <v>41043.489525462959</v>
      </c>
      <c r="T929" s="12">
        <f>(((J929/60)/60)/24)+DATE(1970,1,1)+(-8/24)</f>
        <v>41013.489525462959</v>
      </c>
      <c r="U929" s="8">
        <f t="shared" si="14"/>
        <v>30</v>
      </c>
    </row>
    <row r="930" spans="1:21" ht="11.75" customHeight="1" x14ac:dyDescent="0.4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E930/D930*100%</f>
        <v>0.10862068965517241</v>
      </c>
      <c r="P930" s="9" t="str">
        <f>IFERROR(ROUND(E930/L930,0),0)&amp;" "&amp;H930</f>
        <v>56 USD</v>
      </c>
      <c r="Q930" t="s">
        <v>8325</v>
      </c>
      <c r="R930" t="s">
        <v>8328</v>
      </c>
      <c r="S930" s="12">
        <f>(((I930/60)/60)/24)+DATE(1970,1,1)+(-8/24)</f>
        <v>41230.666666666664</v>
      </c>
      <c r="T930" s="12">
        <f>(((J930/60)/60)/24)+DATE(1970,1,1)+(-8/24)</f>
        <v>41180.529085648144</v>
      </c>
      <c r="U930" s="8">
        <f t="shared" si="14"/>
        <v>50.137581018519995</v>
      </c>
    </row>
    <row r="931" spans="1:21" ht="11.75" customHeight="1" x14ac:dyDescent="0.45">
      <c r="A931">
        <v>929</v>
      </c>
      <c r="B931" s="3" t="s">
        <v>930</v>
      </c>
      <c r="C931" s="3" t="s">
        <v>5039</v>
      </c>
      <c r="D931">
        <v>500</v>
      </c>
      <c r="E931">
        <v>0</v>
      </c>
      <c r="F931" t="s">
        <v>8221</v>
      </c>
      <c r="G931" t="s">
        <v>8224</v>
      </c>
      <c r="H931" t="s">
        <v>8246</v>
      </c>
      <c r="I931">
        <v>1333946569</v>
      </c>
      <c r="J931">
        <v>1331358169</v>
      </c>
      <c r="K931" t="b">
        <v>0</v>
      </c>
      <c r="L931">
        <v>0</v>
      </c>
      <c r="M931" t="b">
        <v>0</v>
      </c>
      <c r="N931" t="s">
        <v>8278</v>
      </c>
      <c r="O931" s="5">
        <f>E931/D931*100%</f>
        <v>0</v>
      </c>
      <c r="P931" s="9" t="str">
        <f>IFERROR(ROUND(E931/L931,0),0)&amp;" "&amp;H931</f>
        <v>0 USD</v>
      </c>
      <c r="Q931" t="s">
        <v>8325</v>
      </c>
      <c r="R931" t="s">
        <v>8328</v>
      </c>
      <c r="S931" s="12">
        <f>(((I931/60)/60)/24)+DATE(1970,1,1)+(-8/24)</f>
        <v>41007.863067129627</v>
      </c>
      <c r="T931" s="12">
        <f>(((J931/60)/60)/24)+DATE(1970,1,1)+(-8/24)</f>
        <v>40977.904733796291</v>
      </c>
      <c r="U931" s="8">
        <f t="shared" si="14"/>
        <v>29.958333333335759</v>
      </c>
    </row>
    <row r="932" spans="1:21" ht="11.75" customHeight="1" x14ac:dyDescent="0.4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E932/D932*100%</f>
        <v>0.38333333333333336</v>
      </c>
      <c r="P932" s="9" t="str">
        <f>IFERROR(ROUND(E932/L932,0),0)&amp;" "&amp;H932</f>
        <v>69 USD</v>
      </c>
      <c r="Q932" t="s">
        <v>8325</v>
      </c>
      <c r="R932" t="s">
        <v>8328</v>
      </c>
      <c r="S932" s="12">
        <f>(((I932/60)/60)/24)+DATE(1970,1,1)+(-8/24)</f>
        <v>40354.563888888886</v>
      </c>
      <c r="T932" s="12">
        <f>(((J932/60)/60)/24)+DATE(1970,1,1)+(-8/24)</f>
        <v>40312.582245370366</v>
      </c>
      <c r="U932" s="8">
        <f t="shared" si="14"/>
        <v>41.981643518520286</v>
      </c>
    </row>
    <row r="933" spans="1:21" ht="11.75" customHeight="1" x14ac:dyDescent="0.4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E933/D933*100%</f>
        <v>6.5500000000000003E-2</v>
      </c>
      <c r="P933" s="9" t="str">
        <f>IFERROR(ROUND(E933/L933,0),0)&amp;" "&amp;H933</f>
        <v>19 GBP</v>
      </c>
      <c r="Q933" t="s">
        <v>8325</v>
      </c>
      <c r="R933" t="s">
        <v>8328</v>
      </c>
      <c r="S933" s="12">
        <f>(((I933/60)/60)/24)+DATE(1970,1,1)+(-8/24)</f>
        <v>41714.583333333328</v>
      </c>
      <c r="T933" s="12">
        <f>(((J933/60)/60)/24)+DATE(1970,1,1)+(-8/24)</f>
        <v>41680.026643518519</v>
      </c>
      <c r="U933" s="8">
        <f t="shared" si="14"/>
        <v>34.556689814809943</v>
      </c>
    </row>
    <row r="934" spans="1:21" ht="11.75" customHeight="1" x14ac:dyDescent="0.4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E934/D934*100%</f>
        <v>0.14536842105263159</v>
      </c>
      <c r="P934" s="9" t="str">
        <f>IFERROR(ROUND(E934/L934,0),0)&amp;" "&amp;H934</f>
        <v>46 USD</v>
      </c>
      <c r="Q934" t="s">
        <v>8325</v>
      </c>
      <c r="R934" t="s">
        <v>8328</v>
      </c>
      <c r="S934" s="12">
        <f>(((I934/60)/60)/24)+DATE(1970,1,1)+(-8/24)</f>
        <v>41355.594270833331</v>
      </c>
      <c r="T934" s="12">
        <f>(((J934/60)/60)/24)+DATE(1970,1,1)+(-8/24)</f>
        <v>41310.635937499996</v>
      </c>
      <c r="U934" s="8">
        <f t="shared" si="14"/>
        <v>44.958333333335759</v>
      </c>
    </row>
    <row r="935" spans="1:21" ht="11.75" customHeight="1" x14ac:dyDescent="0.4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E935/D935*100%</f>
        <v>0.06</v>
      </c>
      <c r="P935" s="9" t="str">
        <f>IFERROR(ROUND(E935/L935,0),0)&amp;" "&amp;H935</f>
        <v>60 USD</v>
      </c>
      <c r="Q935" t="s">
        <v>8325</v>
      </c>
      <c r="R935" t="s">
        <v>8328</v>
      </c>
      <c r="S935" s="12">
        <f>(((I935/60)/60)/24)+DATE(1970,1,1)+(-8/24)</f>
        <v>41770.835752314815</v>
      </c>
      <c r="T935" s="12">
        <f>(((J935/60)/60)/24)+DATE(1970,1,1)+(-8/24)</f>
        <v>41710.835752314815</v>
      </c>
      <c r="U935" s="8">
        <f t="shared" si="14"/>
        <v>60</v>
      </c>
    </row>
    <row r="936" spans="1:21" ht="11.75" customHeight="1" x14ac:dyDescent="0.4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E936/D936*100%</f>
        <v>0.30399999999999999</v>
      </c>
      <c r="P936" s="9" t="str">
        <f>IFERROR(ROUND(E936/L936,0),0)&amp;" "&amp;H936</f>
        <v>51 CAD</v>
      </c>
      <c r="Q936" t="s">
        <v>8325</v>
      </c>
      <c r="R936" t="s">
        <v>8328</v>
      </c>
      <c r="S936" s="12">
        <f>(((I936/60)/60)/24)+DATE(1970,1,1)+(-8/24)</f>
        <v>41762.916666666664</v>
      </c>
      <c r="T936" s="12">
        <f>(((J936/60)/60)/24)+DATE(1970,1,1)+(-8/24)</f>
        <v>41733.403749999998</v>
      </c>
      <c r="U936" s="8">
        <f t="shared" si="14"/>
        <v>29.51291666666657</v>
      </c>
    </row>
    <row r="937" spans="1:21" ht="11.75" customHeight="1" x14ac:dyDescent="0.4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E937/D937*100%</f>
        <v>1.4285714285714285E-2</v>
      </c>
      <c r="P937" s="9" t="str">
        <f>IFERROR(ROUND(E937/L937,0),0)&amp;" "&amp;H937</f>
        <v>25 USD</v>
      </c>
      <c r="Q937" t="s">
        <v>8325</v>
      </c>
      <c r="R937" t="s">
        <v>8328</v>
      </c>
      <c r="S937" s="12">
        <f>(((I937/60)/60)/24)+DATE(1970,1,1)+(-8/24)</f>
        <v>42398.000335648147</v>
      </c>
      <c r="T937" s="12">
        <f>(((J937/60)/60)/24)+DATE(1970,1,1)+(-8/24)</f>
        <v>42368.000335648147</v>
      </c>
      <c r="U937" s="8">
        <f t="shared" si="14"/>
        <v>30</v>
      </c>
    </row>
    <row r="938" spans="1:21" ht="11.75" customHeight="1" x14ac:dyDescent="0.4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E938/D938*100%</f>
        <v>0</v>
      </c>
      <c r="P938" s="9" t="str">
        <f>IFERROR(ROUND(E938/L938,0),0)&amp;" "&amp;H938</f>
        <v>0 USD</v>
      </c>
      <c r="Q938" t="s">
        <v>8325</v>
      </c>
      <c r="R938" t="s">
        <v>8328</v>
      </c>
      <c r="S938" s="12">
        <f>(((I938/60)/60)/24)+DATE(1970,1,1)+(-8/24)</f>
        <v>40926.5</v>
      </c>
      <c r="T938" s="12">
        <f>(((J938/60)/60)/24)+DATE(1970,1,1)+(-8/24)</f>
        <v>40882.690844907404</v>
      </c>
      <c r="U938" s="8">
        <f t="shared" si="14"/>
        <v>43.809155092596484</v>
      </c>
    </row>
    <row r="939" spans="1:21" ht="11.75" customHeight="1" x14ac:dyDescent="0.4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E939/D939*100%</f>
        <v>1.1428571428571429E-2</v>
      </c>
      <c r="P939" s="9" t="str">
        <f>IFERROR(ROUND(E939/L939,0),0)&amp;" "&amp;H939</f>
        <v>20 USD</v>
      </c>
      <c r="Q939" t="s">
        <v>8325</v>
      </c>
      <c r="R939" t="s">
        <v>8328</v>
      </c>
      <c r="S939" s="12">
        <f>(((I939/60)/60)/24)+DATE(1970,1,1)+(-8/24)</f>
        <v>41581.50644675926</v>
      </c>
      <c r="T939" s="12">
        <f>(((J939/60)/60)/24)+DATE(1970,1,1)+(-8/24)</f>
        <v>41551.464780092589</v>
      </c>
      <c r="U939" s="8">
        <f t="shared" si="14"/>
        <v>30.041666666671517</v>
      </c>
    </row>
    <row r="940" spans="1:21" ht="11.75" customHeight="1" x14ac:dyDescent="0.4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E940/D940*100%</f>
        <v>3.5714285714285713E-3</v>
      </c>
      <c r="P940" s="9" t="str">
        <f>IFERROR(ROUND(E940/L940,0),0)&amp;" "&amp;H940</f>
        <v>25 USD</v>
      </c>
      <c r="Q940" t="s">
        <v>8325</v>
      </c>
      <c r="R940" t="s">
        <v>8328</v>
      </c>
      <c r="S940" s="12">
        <f>(((I940/60)/60)/24)+DATE(1970,1,1)+(-8/24)</f>
        <v>41154.14638888889</v>
      </c>
      <c r="T940" s="12">
        <f>(((J940/60)/60)/24)+DATE(1970,1,1)+(-8/24)</f>
        <v>41124.14638888889</v>
      </c>
      <c r="U940" s="8">
        <f t="shared" si="14"/>
        <v>30</v>
      </c>
    </row>
    <row r="941" spans="1:21" ht="11.75" customHeight="1" x14ac:dyDescent="0.4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E941/D941*100%</f>
        <v>1.4545454545454545E-2</v>
      </c>
      <c r="P941" s="9" t="str">
        <f>IFERROR(ROUND(E941/L941,0),0)&amp;" "&amp;H941</f>
        <v>20 USD</v>
      </c>
      <c r="Q941" t="s">
        <v>8325</v>
      </c>
      <c r="R941" t="s">
        <v>8328</v>
      </c>
      <c r="S941" s="12">
        <f>(((I941/60)/60)/24)+DATE(1970,1,1)+(-8/24)</f>
        <v>41455.498611111107</v>
      </c>
      <c r="T941" s="12">
        <f>(((J941/60)/60)/24)+DATE(1970,1,1)+(-8/24)</f>
        <v>41416.429837962962</v>
      </c>
      <c r="U941" s="8">
        <f t="shared" si="14"/>
        <v>39.068773148144828</v>
      </c>
    </row>
    <row r="942" spans="1:21" ht="11.75" customHeight="1" x14ac:dyDescent="0.4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E942/D942*100%</f>
        <v>0.17155555555555554</v>
      </c>
      <c r="P942" s="9" t="str">
        <f>IFERROR(ROUND(E942/L942,0),0)&amp;" "&amp;H942</f>
        <v>110 USD</v>
      </c>
      <c r="Q942" t="s">
        <v>8319</v>
      </c>
      <c r="R942" t="s">
        <v>8321</v>
      </c>
      <c r="S942" s="12">
        <f>(((I942/60)/60)/24)+DATE(1970,1,1)+(-8/24)</f>
        <v>42226.675069444442</v>
      </c>
      <c r="T942" s="12">
        <f>(((J942/60)/60)/24)+DATE(1970,1,1)+(-8/24)</f>
        <v>42181.675069444442</v>
      </c>
      <c r="U942" s="8">
        <f t="shared" si="14"/>
        <v>45</v>
      </c>
    </row>
    <row r="943" spans="1:21" ht="11.75" customHeight="1" x14ac:dyDescent="0.4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E943/D943*100%</f>
        <v>2.3220000000000001E-2</v>
      </c>
      <c r="P943" s="9" t="str">
        <f>IFERROR(ROUND(E943/L943,0),0)&amp;" "&amp;H943</f>
        <v>37 USD</v>
      </c>
      <c r="Q943" t="s">
        <v>8319</v>
      </c>
      <c r="R943" t="s">
        <v>8321</v>
      </c>
      <c r="S943" s="12">
        <f>(((I943/60)/60)/24)+DATE(1970,1,1)+(-8/24)</f>
        <v>42775.763252314813</v>
      </c>
      <c r="T943" s="12">
        <f>(((J943/60)/60)/24)+DATE(1970,1,1)+(-8/24)</f>
        <v>42745.763252314813</v>
      </c>
      <c r="U943" s="8">
        <f t="shared" si="14"/>
        <v>30</v>
      </c>
    </row>
    <row r="944" spans="1:21" ht="11.75" customHeight="1" x14ac:dyDescent="0.4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E944/D944*100%</f>
        <v>8.9066666666666669E-2</v>
      </c>
      <c r="P944" s="9" t="str">
        <f>IFERROR(ROUND(E944/L944,0),0)&amp;" "&amp;H944</f>
        <v>42 USD</v>
      </c>
      <c r="Q944" t="s">
        <v>8319</v>
      </c>
      <c r="R944" t="s">
        <v>8321</v>
      </c>
      <c r="S944" s="12">
        <f>(((I944/60)/60)/24)+DATE(1970,1,1)+(-8/24)</f>
        <v>42418.509953703695</v>
      </c>
      <c r="T944" s="12">
        <f>(((J944/60)/60)/24)+DATE(1970,1,1)+(-8/24)</f>
        <v>42382.509953703695</v>
      </c>
      <c r="U944" s="8">
        <f t="shared" si="14"/>
        <v>36</v>
      </c>
    </row>
    <row r="945" spans="1:21" ht="11.75" customHeight="1" x14ac:dyDescent="0.4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E945/D945*100%</f>
        <v>9.633333333333334E-2</v>
      </c>
      <c r="P945" s="9" t="str">
        <f>IFERROR(ROUND(E945/L945,0),0)&amp;" "&amp;H945</f>
        <v>24 USD</v>
      </c>
      <c r="Q945" t="s">
        <v>8319</v>
      </c>
      <c r="R945" t="s">
        <v>8321</v>
      </c>
      <c r="S945" s="12">
        <f>(((I945/60)/60)/24)+DATE(1970,1,1)+(-8/24)</f>
        <v>42703.376215277771</v>
      </c>
      <c r="T945" s="12">
        <f>(((J945/60)/60)/24)+DATE(1970,1,1)+(-8/24)</f>
        <v>42673.334548611114</v>
      </c>
      <c r="U945" s="8">
        <f t="shared" si="14"/>
        <v>30.041666666656965</v>
      </c>
    </row>
    <row r="946" spans="1:21" ht="11.75" customHeight="1" x14ac:dyDescent="0.4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E946/D946*100%</f>
        <v>0.13325999999999999</v>
      </c>
      <c r="P946" s="9" t="str">
        <f>IFERROR(ROUND(E946/L946,0),0)&amp;" "&amp;H946</f>
        <v>69 USD</v>
      </c>
      <c r="Q946" t="s">
        <v>8319</v>
      </c>
      <c r="R946" t="s">
        <v>8321</v>
      </c>
      <c r="S946" s="12">
        <f>(((I946/60)/60)/24)+DATE(1970,1,1)+(-8/24)</f>
        <v>42478.249999999993</v>
      </c>
      <c r="T946" s="12">
        <f>(((J946/60)/60)/24)+DATE(1970,1,1)+(-8/24)</f>
        <v>42444.250578703701</v>
      </c>
      <c r="U946" s="8">
        <f t="shared" si="14"/>
        <v>33.999421296291985</v>
      </c>
    </row>
    <row r="947" spans="1:21" ht="11.75" customHeight="1" x14ac:dyDescent="0.4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E947/D947*100%</f>
        <v>2.4840000000000001E-2</v>
      </c>
      <c r="P947" s="9" t="str">
        <f>IFERROR(ROUND(E947/L947,0),0)&amp;" "&amp;H947</f>
        <v>155 EUR</v>
      </c>
      <c r="Q947" t="s">
        <v>8319</v>
      </c>
      <c r="R947" t="s">
        <v>8321</v>
      </c>
      <c r="S947" s="12">
        <f>(((I947/60)/60)/24)+DATE(1970,1,1)+(-8/24)</f>
        <v>42784.665972222218</v>
      </c>
      <c r="T947" s="12">
        <f>(((J947/60)/60)/24)+DATE(1970,1,1)+(-8/24)</f>
        <v>42732.539652777778</v>
      </c>
      <c r="U947" s="8">
        <f t="shared" si="14"/>
        <v>52.126319444440014</v>
      </c>
    </row>
    <row r="948" spans="1:21" ht="11.75" customHeight="1" x14ac:dyDescent="0.4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E948/D948*100%</f>
        <v>1.9066666666666666E-2</v>
      </c>
      <c r="P948" s="9" t="str">
        <f>IFERROR(ROUND(E948/L948,0),0)&amp;" "&amp;H948</f>
        <v>57 USD</v>
      </c>
      <c r="Q948" t="s">
        <v>8319</v>
      </c>
      <c r="R948" t="s">
        <v>8321</v>
      </c>
      <c r="S948" s="12">
        <f>(((I948/60)/60)/24)+DATE(1970,1,1)+(-8/24)</f>
        <v>42622.417222222219</v>
      </c>
      <c r="T948" s="12">
        <f>(((J948/60)/60)/24)+DATE(1970,1,1)+(-8/24)</f>
        <v>42592.417222222219</v>
      </c>
      <c r="U948" s="8">
        <f t="shared" si="14"/>
        <v>30</v>
      </c>
    </row>
    <row r="949" spans="1:21" ht="11.75" customHeight="1" x14ac:dyDescent="0.45">
      <c r="A949">
        <v>947</v>
      </c>
      <c r="B949" s="3" t="s">
        <v>948</v>
      </c>
      <c r="C949" s="3" t="s">
        <v>5057</v>
      </c>
      <c r="D949">
        <v>850</v>
      </c>
      <c r="E949">
        <v>0</v>
      </c>
      <c r="F949" t="s">
        <v>8221</v>
      </c>
      <c r="G949" t="s">
        <v>8224</v>
      </c>
      <c r="H949" t="s">
        <v>8246</v>
      </c>
      <c r="I949">
        <v>1467312306</v>
      </c>
      <c r="J949">
        <v>1462128306</v>
      </c>
      <c r="K949" t="b">
        <v>0</v>
      </c>
      <c r="L949">
        <v>0</v>
      </c>
      <c r="M949" t="b">
        <v>0</v>
      </c>
      <c r="N949" t="s">
        <v>8273</v>
      </c>
      <c r="O949" s="5">
        <f>E949/D949*100%</f>
        <v>0</v>
      </c>
      <c r="P949" s="9" t="str">
        <f>IFERROR(ROUND(E949/L949,0),0)&amp;" "&amp;H949</f>
        <v>0 USD</v>
      </c>
      <c r="Q949" t="s">
        <v>8319</v>
      </c>
      <c r="R949" t="s">
        <v>8321</v>
      </c>
      <c r="S949" s="12">
        <f>(((I949/60)/60)/24)+DATE(1970,1,1)+(-8/24)</f>
        <v>42551.44798611111</v>
      </c>
      <c r="T949" s="12">
        <f>(((J949/60)/60)/24)+DATE(1970,1,1)+(-8/24)</f>
        <v>42491.44798611111</v>
      </c>
      <c r="U949" s="8">
        <f t="shared" si="14"/>
        <v>60</v>
      </c>
    </row>
    <row r="950" spans="1:21" ht="11.75" customHeight="1" x14ac:dyDescent="0.4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E950/D950*100%</f>
        <v>0.12</v>
      </c>
      <c r="P950" s="9" t="str">
        <f>IFERROR(ROUND(E950/L950,0),0)&amp;" "&amp;H950</f>
        <v>60 EUR</v>
      </c>
      <c r="Q950" t="s">
        <v>8319</v>
      </c>
      <c r="R950" t="s">
        <v>8321</v>
      </c>
      <c r="S950" s="12">
        <f>(((I950/60)/60)/24)+DATE(1970,1,1)+(-8/24)</f>
        <v>42441.494953703703</v>
      </c>
      <c r="T950" s="12">
        <f>(((J950/60)/60)/24)+DATE(1970,1,1)+(-8/24)</f>
        <v>42411.494953703703</v>
      </c>
      <c r="U950" s="8">
        <f t="shared" si="14"/>
        <v>30</v>
      </c>
    </row>
    <row r="951" spans="1:21" ht="11.75" customHeight="1" x14ac:dyDescent="0.4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E951/D951*100%</f>
        <v>1.3650000000000001E-2</v>
      </c>
      <c r="P951" s="9" t="str">
        <f>IFERROR(ROUND(E951/L951,0),0)&amp;" "&amp;H951</f>
        <v>39 EUR</v>
      </c>
      <c r="Q951" t="s">
        <v>8319</v>
      </c>
      <c r="R951" t="s">
        <v>8321</v>
      </c>
      <c r="S951" s="12">
        <f>(((I951/60)/60)/24)+DATE(1970,1,1)+(-8/24)</f>
        <v>42420.710370370369</v>
      </c>
      <c r="T951" s="12">
        <f>(((J951/60)/60)/24)+DATE(1970,1,1)+(-8/24)</f>
        <v>42360.710370370369</v>
      </c>
      <c r="U951" s="8">
        <f t="shared" si="14"/>
        <v>60</v>
      </c>
    </row>
    <row r="952" spans="1:21" ht="11.75" customHeight="1" x14ac:dyDescent="0.4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E952/D952*100%</f>
        <v>0.28039999999999998</v>
      </c>
      <c r="P952" s="9" t="str">
        <f>IFERROR(ROUND(E952/L952,0),0)&amp;" "&amp;H952</f>
        <v>58 CAD</v>
      </c>
      <c r="Q952" t="s">
        <v>8319</v>
      </c>
      <c r="R952" t="s">
        <v>8321</v>
      </c>
      <c r="S952" s="12">
        <f>(((I952/60)/60)/24)+DATE(1970,1,1)+(-8/24)</f>
        <v>42386.41737268518</v>
      </c>
      <c r="T952" s="12">
        <f>(((J952/60)/60)/24)+DATE(1970,1,1)+(-8/24)</f>
        <v>42356.41737268518</v>
      </c>
      <c r="U952" s="8">
        <f t="shared" si="14"/>
        <v>30</v>
      </c>
    </row>
    <row r="953" spans="1:21" ht="11.75" customHeight="1" x14ac:dyDescent="0.4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E953/D953*100%</f>
        <v>0.38390000000000002</v>
      </c>
      <c r="P953" s="9" t="str">
        <f>IFERROR(ROUND(E953/L953,0),0)&amp;" "&amp;H953</f>
        <v>159 USD</v>
      </c>
      <c r="Q953" t="s">
        <v>8319</v>
      </c>
      <c r="R953" t="s">
        <v>8321</v>
      </c>
      <c r="S953" s="12">
        <f>(((I953/60)/60)/24)+DATE(1970,1,1)+(-8/24)</f>
        <v>42525.32027777777</v>
      </c>
      <c r="T953" s="12">
        <f>(((J953/60)/60)/24)+DATE(1970,1,1)+(-8/24)</f>
        <v>42480.32027777777</v>
      </c>
      <c r="U953" s="8">
        <f t="shared" si="14"/>
        <v>45</v>
      </c>
    </row>
    <row r="954" spans="1:21" ht="11.75" customHeight="1" x14ac:dyDescent="0.4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E954/D954*100%</f>
        <v>0.39942857142857141</v>
      </c>
      <c r="P954" s="9" t="str">
        <f>IFERROR(ROUND(E954/L954,0),0)&amp;" "&amp;H954</f>
        <v>100 USD</v>
      </c>
      <c r="Q954" t="s">
        <v>8319</v>
      </c>
      <c r="R954" t="s">
        <v>8321</v>
      </c>
      <c r="S954" s="12">
        <f>(((I954/60)/60)/24)+DATE(1970,1,1)+(-8/24)</f>
        <v>42692.321898148148</v>
      </c>
      <c r="T954" s="12">
        <f>(((J954/60)/60)/24)+DATE(1970,1,1)+(-8/24)</f>
        <v>42662.280231481483</v>
      </c>
      <c r="U954" s="8">
        <f t="shared" si="14"/>
        <v>30.041666666664241</v>
      </c>
    </row>
    <row r="955" spans="1:21" ht="11.75" customHeight="1" x14ac:dyDescent="0.4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E955/D955*100%</f>
        <v>8.3999999999999995E-3</v>
      </c>
      <c r="P955" s="9" t="str">
        <f>IFERROR(ROUND(E955/L955,0),0)&amp;" "&amp;H955</f>
        <v>25 USD</v>
      </c>
      <c r="Q955" t="s">
        <v>8319</v>
      </c>
      <c r="R955" t="s">
        <v>8321</v>
      </c>
      <c r="S955" s="12">
        <f>(((I955/60)/60)/24)+DATE(1970,1,1)+(-8/24)</f>
        <v>42028.831006944441</v>
      </c>
      <c r="T955" s="12">
        <f>(((J955/60)/60)/24)+DATE(1970,1,1)+(-8/24)</f>
        <v>41998.831006944441</v>
      </c>
      <c r="U955" s="8">
        <f t="shared" si="14"/>
        <v>30</v>
      </c>
    </row>
    <row r="956" spans="1:21" ht="11.75" customHeight="1" x14ac:dyDescent="0.4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E956/D956*100%</f>
        <v>0.43406666666666666</v>
      </c>
      <c r="P956" s="9" t="str">
        <f>IFERROR(ROUND(E956/L956,0),0)&amp;" "&amp;H956</f>
        <v>89 USD</v>
      </c>
      <c r="Q956" t="s">
        <v>8319</v>
      </c>
      <c r="R956" t="s">
        <v>8321</v>
      </c>
      <c r="S956" s="12">
        <f>(((I956/60)/60)/24)+DATE(1970,1,1)+(-8/24)</f>
        <v>42236.500451388885</v>
      </c>
      <c r="T956" s="12">
        <f>(((J956/60)/60)/24)+DATE(1970,1,1)+(-8/24)</f>
        <v>42194.500451388885</v>
      </c>
      <c r="U956" s="8">
        <f t="shared" si="14"/>
        <v>42</v>
      </c>
    </row>
    <row r="957" spans="1:21" ht="11.75" customHeight="1" x14ac:dyDescent="0.4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E957/D957*100%</f>
        <v>5.6613333333333335E-2</v>
      </c>
      <c r="P957" s="9" t="str">
        <f>IFERROR(ROUND(E957/L957,0),0)&amp;" "&amp;H957</f>
        <v>183 USD</v>
      </c>
      <c r="Q957" t="s">
        <v>8319</v>
      </c>
      <c r="R957" t="s">
        <v>8321</v>
      </c>
      <c r="S957" s="12">
        <f>(((I957/60)/60)/24)+DATE(1970,1,1)+(-8/24)</f>
        <v>42625.961805555555</v>
      </c>
      <c r="T957" s="12">
        <f>(((J957/60)/60)/24)+DATE(1970,1,1)+(-8/24)</f>
        <v>42585.961805555555</v>
      </c>
      <c r="U957" s="8">
        <f t="shared" si="14"/>
        <v>40</v>
      </c>
    </row>
    <row r="958" spans="1:21" ht="11.75" customHeight="1" x14ac:dyDescent="0.4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E958/D958*100%</f>
        <v>1.7219999999999999E-2</v>
      </c>
      <c r="P958" s="9" t="str">
        <f>IFERROR(ROUND(E958/L958,0),0)&amp;" "&amp;H958</f>
        <v>51 USD</v>
      </c>
      <c r="Q958" t="s">
        <v>8319</v>
      </c>
      <c r="R958" t="s">
        <v>8321</v>
      </c>
      <c r="S958" s="12">
        <f>(((I958/60)/60)/24)+DATE(1970,1,1)+(-8/24)</f>
        <v>42120.538877314808</v>
      </c>
      <c r="T958" s="12">
        <f>(((J958/60)/60)/24)+DATE(1970,1,1)+(-8/24)</f>
        <v>42060.580543981479</v>
      </c>
      <c r="U958" s="8">
        <f t="shared" si="14"/>
        <v>59.958333333328483</v>
      </c>
    </row>
    <row r="959" spans="1:21" ht="11.75" customHeight="1" x14ac:dyDescent="0.4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E959/D959*100%</f>
        <v>1.9416666666666665E-2</v>
      </c>
      <c r="P959" s="9" t="str">
        <f>IFERROR(ROUND(E959/L959,0),0)&amp;" "&amp;H959</f>
        <v>33 USD</v>
      </c>
      <c r="Q959" t="s">
        <v>8319</v>
      </c>
      <c r="R959" t="s">
        <v>8321</v>
      </c>
      <c r="S959" s="12">
        <f>(((I959/60)/60)/24)+DATE(1970,1,1)+(-8/24)</f>
        <v>42691.260798611103</v>
      </c>
      <c r="T959" s="12">
        <f>(((J959/60)/60)/24)+DATE(1970,1,1)+(-8/24)</f>
        <v>42660.219131944446</v>
      </c>
      <c r="U959" s="8">
        <f t="shared" si="14"/>
        <v>31.041666666656965</v>
      </c>
    </row>
    <row r="960" spans="1:21" ht="11.75" customHeight="1" x14ac:dyDescent="0.4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E960/D960*100%</f>
        <v>0.11328275684711328</v>
      </c>
      <c r="P960" s="9" t="str">
        <f>IFERROR(ROUND(E960/L960,0),0)&amp;" "&amp;H960</f>
        <v>52 USD</v>
      </c>
      <c r="Q960" t="s">
        <v>8319</v>
      </c>
      <c r="R960" t="s">
        <v>8321</v>
      </c>
      <c r="S960" s="12">
        <f>(((I960/60)/60)/24)+DATE(1970,1,1)+(-8/24)</f>
        <v>42103.874305555553</v>
      </c>
      <c r="T960" s="12">
        <f>(((J960/60)/60)/24)+DATE(1970,1,1)+(-8/24)</f>
        <v>42082.469479166662</v>
      </c>
      <c r="U960" s="8">
        <f t="shared" si="14"/>
        <v>21.404826388890797</v>
      </c>
    </row>
    <row r="961" spans="1:21" ht="11.75" customHeight="1" x14ac:dyDescent="0.4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E961/D961*100%</f>
        <v>0.3886</v>
      </c>
      <c r="P961" s="9" t="str">
        <f>IFERROR(ROUND(E961/L961,0),0)&amp;" "&amp;H961</f>
        <v>114 USD</v>
      </c>
      <c r="Q961" t="s">
        <v>8319</v>
      </c>
      <c r="R961" t="s">
        <v>8321</v>
      </c>
      <c r="S961" s="12">
        <f>(((I961/60)/60)/24)+DATE(1970,1,1)+(-8/24)</f>
        <v>42022.84103009259</v>
      </c>
      <c r="T961" s="12">
        <f>(((J961/60)/60)/24)+DATE(1970,1,1)+(-8/24)</f>
        <v>41992.84103009259</v>
      </c>
      <c r="U961" s="8">
        <f t="shared" si="14"/>
        <v>30</v>
      </c>
    </row>
    <row r="962" spans="1:21" ht="11.75" customHeight="1" x14ac:dyDescent="0.4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E962/D962*100%</f>
        <v>0.46100628930817611</v>
      </c>
      <c r="P962" s="9" t="str">
        <f>IFERROR(ROUND(E962/L962,0),0)&amp;" "&amp;H962</f>
        <v>136 USD</v>
      </c>
      <c r="Q962" t="s">
        <v>8319</v>
      </c>
      <c r="R962" t="s">
        <v>8321</v>
      </c>
      <c r="S962" s="12">
        <f>(((I962/60)/60)/24)+DATE(1970,1,1)+(-8/24)</f>
        <v>42808.251793981479</v>
      </c>
      <c r="T962" s="12">
        <f>(((J962/60)/60)/24)+DATE(1970,1,1)+(-8/24)</f>
        <v>42766.29346064815</v>
      </c>
      <c r="U962" s="8">
        <f t="shared" si="14"/>
        <v>41.958333333328483</v>
      </c>
    </row>
    <row r="963" spans="1:21" ht="11.75" customHeight="1" x14ac:dyDescent="0.4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E963/D963*100%</f>
        <v>0.42188421052631581</v>
      </c>
      <c r="P963" s="9" t="str">
        <f>IFERROR(ROUND(E963/L963,0),0)&amp;" "&amp;H963</f>
        <v>364 USD</v>
      </c>
      <c r="Q963" t="s">
        <v>8319</v>
      </c>
      <c r="R963" t="s">
        <v>8321</v>
      </c>
      <c r="S963" s="12">
        <f>(((I963/60)/60)/24)+DATE(1970,1,1)+(-8/24)</f>
        <v>42786.458333333336</v>
      </c>
      <c r="T963" s="12">
        <f>(((J963/60)/60)/24)+DATE(1970,1,1)+(-8/24)</f>
        <v>42740.360358796293</v>
      </c>
      <c r="U963" s="8">
        <f t="shared" ref="U963:U1026" si="15">S963-T963</f>
        <v>46.097974537042319</v>
      </c>
    </row>
    <row r="964" spans="1:21" ht="11.75" customHeight="1" x14ac:dyDescent="0.4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E964/D964*100%</f>
        <v>0.2848</v>
      </c>
      <c r="P964" s="9" t="str">
        <f>IFERROR(ROUND(E964/L964,0),0)&amp;" "&amp;H964</f>
        <v>19 USD</v>
      </c>
      <c r="Q964" t="s">
        <v>8319</v>
      </c>
      <c r="R964" t="s">
        <v>8321</v>
      </c>
      <c r="S964" s="12">
        <f>(((I964/60)/60)/24)+DATE(1970,1,1)+(-8/24)</f>
        <v>42411.379085648143</v>
      </c>
      <c r="T964" s="12">
        <f>(((J964/60)/60)/24)+DATE(1970,1,1)+(-8/24)</f>
        <v>42373.379085648143</v>
      </c>
      <c r="U964" s="8">
        <f t="shared" si="15"/>
        <v>38</v>
      </c>
    </row>
    <row r="965" spans="1:21" ht="11.75" customHeight="1" x14ac:dyDescent="0.4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E965/D965*100%</f>
        <v>1.0771428571428571E-2</v>
      </c>
      <c r="P965" s="9" t="str">
        <f>IFERROR(ROUND(E965/L965,0),0)&amp;" "&amp;H965</f>
        <v>42 USD</v>
      </c>
      <c r="Q965" t="s">
        <v>8319</v>
      </c>
      <c r="R965" t="s">
        <v>8321</v>
      </c>
      <c r="S965" s="12">
        <f>(((I965/60)/60)/24)+DATE(1970,1,1)+(-8/24)</f>
        <v>42660.302303240744</v>
      </c>
      <c r="T965" s="12">
        <f>(((J965/60)/60)/24)+DATE(1970,1,1)+(-8/24)</f>
        <v>42625.302303240744</v>
      </c>
      <c r="U965" s="8">
        <f t="shared" si="15"/>
        <v>35</v>
      </c>
    </row>
    <row r="966" spans="1:21" ht="11.75" customHeight="1" x14ac:dyDescent="0.4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E966/D966*100%</f>
        <v>7.9909090909090902E-3</v>
      </c>
      <c r="P966" s="9" t="str">
        <f>IFERROR(ROUND(E966/L966,0),0)&amp;" "&amp;H966</f>
        <v>30 CAD</v>
      </c>
      <c r="Q966" t="s">
        <v>8319</v>
      </c>
      <c r="R966" t="s">
        <v>8321</v>
      </c>
      <c r="S966" s="12">
        <f>(((I966/60)/60)/24)+DATE(1970,1,1)+(-8/24)</f>
        <v>42248.295358796291</v>
      </c>
      <c r="T966" s="12">
        <f>(((J966/60)/60)/24)+DATE(1970,1,1)+(-8/24)</f>
        <v>42208.295358796291</v>
      </c>
      <c r="U966" s="8">
        <f t="shared" si="15"/>
        <v>40</v>
      </c>
    </row>
    <row r="967" spans="1:21" ht="11.75" customHeight="1" x14ac:dyDescent="0.4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E967/D967*100%</f>
        <v>1.192E-2</v>
      </c>
      <c r="P967" s="9" t="str">
        <f>IFERROR(ROUND(E967/L967,0),0)&amp;" "&amp;H967</f>
        <v>50 USD</v>
      </c>
      <c r="Q967" t="s">
        <v>8319</v>
      </c>
      <c r="R967" t="s">
        <v>8321</v>
      </c>
      <c r="S967" s="12">
        <f>(((I967/60)/60)/24)+DATE(1970,1,1)+(-8/24)</f>
        <v>42668.832638888889</v>
      </c>
      <c r="T967" s="12">
        <f>(((J967/60)/60)/24)+DATE(1970,1,1)+(-8/24)</f>
        <v>42636.683402777773</v>
      </c>
      <c r="U967" s="8">
        <f t="shared" si="15"/>
        <v>32.149236111115897</v>
      </c>
    </row>
    <row r="968" spans="1:21" ht="11.75" customHeight="1" x14ac:dyDescent="0.4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E968/D968*100%</f>
        <v>0.14799999999999999</v>
      </c>
      <c r="P968" s="9" t="str">
        <f>IFERROR(ROUND(E968/L968,0),0)&amp;" "&amp;H968</f>
        <v>59 USD</v>
      </c>
      <c r="Q968" t="s">
        <v>8319</v>
      </c>
      <c r="R968" t="s">
        <v>8321</v>
      </c>
      <c r="S968" s="12">
        <f>(((I968/60)/60)/24)+DATE(1970,1,1)+(-8/24)</f>
        <v>42649.302453703705</v>
      </c>
      <c r="T968" s="12">
        <f>(((J968/60)/60)/24)+DATE(1970,1,1)+(-8/24)</f>
        <v>42619.302453703705</v>
      </c>
      <c r="U968" s="8">
        <f t="shared" si="15"/>
        <v>30</v>
      </c>
    </row>
    <row r="969" spans="1:21" ht="11.75" customHeight="1" x14ac:dyDescent="0.4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E969/D969*100%</f>
        <v>0.17810000000000001</v>
      </c>
      <c r="P969" s="9" t="str">
        <f>IFERROR(ROUND(E969/L969,0),0)&amp;" "&amp;H969</f>
        <v>44 USD</v>
      </c>
      <c r="Q969" t="s">
        <v>8319</v>
      </c>
      <c r="R969" t="s">
        <v>8321</v>
      </c>
      <c r="S969" s="12">
        <f>(((I969/60)/60)/24)+DATE(1970,1,1)+(-8/24)</f>
        <v>42481.879328703704</v>
      </c>
      <c r="T969" s="12">
        <f>(((J969/60)/60)/24)+DATE(1970,1,1)+(-8/24)</f>
        <v>42421.920995370368</v>
      </c>
      <c r="U969" s="8">
        <f t="shared" si="15"/>
        <v>59.958333333335759</v>
      </c>
    </row>
    <row r="970" spans="1:21" ht="11.75" customHeight="1" x14ac:dyDescent="0.4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E970/D970*100%</f>
        <v>1.325E-2</v>
      </c>
      <c r="P970" s="9" t="str">
        <f>IFERROR(ROUND(E970/L970,0),0)&amp;" "&amp;H970</f>
        <v>27 USD</v>
      </c>
      <c r="Q970" t="s">
        <v>8319</v>
      </c>
      <c r="R970" t="s">
        <v>8321</v>
      </c>
      <c r="S970" s="12">
        <f>(((I970/60)/60)/24)+DATE(1970,1,1)+(-8/24)</f>
        <v>41866.514282407406</v>
      </c>
      <c r="T970" s="12">
        <f>(((J970/60)/60)/24)+DATE(1970,1,1)+(-8/24)</f>
        <v>41836.514282407406</v>
      </c>
      <c r="U970" s="8">
        <f t="shared" si="15"/>
        <v>30</v>
      </c>
    </row>
    <row r="971" spans="1:21" ht="11.75" customHeight="1" x14ac:dyDescent="0.4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E971/D971*100%</f>
        <v>0.46666666666666667</v>
      </c>
      <c r="P971" s="9" t="str">
        <f>IFERROR(ROUND(E971/L971,0),0)&amp;" "&amp;H971</f>
        <v>1273 MXN</v>
      </c>
      <c r="Q971" t="s">
        <v>8319</v>
      </c>
      <c r="R971" t="s">
        <v>8321</v>
      </c>
      <c r="S971" s="12">
        <f>(((I971/60)/60)/24)+DATE(1970,1,1)+(-8/24)</f>
        <v>42774.969988425924</v>
      </c>
      <c r="T971" s="12">
        <f>(((J971/60)/60)/24)+DATE(1970,1,1)+(-8/24)</f>
        <v>42741.969988425924</v>
      </c>
      <c r="U971" s="8">
        <f t="shared" si="15"/>
        <v>33</v>
      </c>
    </row>
    <row r="972" spans="1:21" ht="11.75" customHeight="1" x14ac:dyDescent="0.4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E972/D972*100%</f>
        <v>0.4592</v>
      </c>
      <c r="P972" s="9" t="str">
        <f>IFERROR(ROUND(E972/L972,0),0)&amp;" "&amp;H972</f>
        <v>164 CAD</v>
      </c>
      <c r="Q972" t="s">
        <v>8319</v>
      </c>
      <c r="R972" t="s">
        <v>8321</v>
      </c>
      <c r="S972" s="12">
        <f>(((I972/60)/60)/24)+DATE(1970,1,1)+(-8/24)</f>
        <v>42757.874305555553</v>
      </c>
      <c r="T972" s="12">
        <f>(((J972/60)/60)/24)+DATE(1970,1,1)+(-8/24)</f>
        <v>42720.887187499997</v>
      </c>
      <c r="U972" s="8">
        <f t="shared" si="15"/>
        <v>36.987118055556493</v>
      </c>
    </row>
    <row r="973" spans="1:21" ht="11.75" customHeight="1" x14ac:dyDescent="0.4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E973/D973*100%</f>
        <v>2.2599999999999999E-3</v>
      </c>
      <c r="P973" s="9" t="str">
        <f>IFERROR(ROUND(E973/L973,0),0)&amp;" "&amp;H973</f>
        <v>45 USD</v>
      </c>
      <c r="Q973" t="s">
        <v>8319</v>
      </c>
      <c r="R973" t="s">
        <v>8321</v>
      </c>
      <c r="S973" s="12">
        <f>(((I973/60)/60)/24)+DATE(1970,1,1)+(-8/24)</f>
        <v>42156.375694444439</v>
      </c>
      <c r="T973" s="12">
        <f>(((J973/60)/60)/24)+DATE(1970,1,1)+(-8/24)</f>
        <v>42111.375694444439</v>
      </c>
      <c r="U973" s="8">
        <f t="shared" si="15"/>
        <v>45</v>
      </c>
    </row>
    <row r="974" spans="1:21" ht="11.75" customHeight="1" x14ac:dyDescent="0.4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E974/D974*100%</f>
        <v>0.34625</v>
      </c>
      <c r="P974" s="9" t="str">
        <f>IFERROR(ROUND(E974/L974,0),0)&amp;" "&amp;H974</f>
        <v>154 USD</v>
      </c>
      <c r="Q974" t="s">
        <v>8319</v>
      </c>
      <c r="R974" t="s">
        <v>8321</v>
      </c>
      <c r="S974" s="12">
        <f>(((I974/60)/60)/24)+DATE(1970,1,1)+(-8/24)</f>
        <v>41885.957638888889</v>
      </c>
      <c r="T974" s="12">
        <f>(((J974/60)/60)/24)+DATE(1970,1,1)+(-8/24)</f>
        <v>41856.532384259255</v>
      </c>
      <c r="U974" s="8">
        <f t="shared" si="15"/>
        <v>29.425254629633855</v>
      </c>
    </row>
    <row r="975" spans="1:21" ht="11.75" customHeight="1" x14ac:dyDescent="0.4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E975/D975*100%</f>
        <v>2.0549999999999999E-2</v>
      </c>
      <c r="P975" s="9" t="str">
        <f>IFERROR(ROUND(E975/L975,0),0)&amp;" "&amp;H975</f>
        <v>51 USD</v>
      </c>
      <c r="Q975" t="s">
        <v>8319</v>
      </c>
      <c r="R975" t="s">
        <v>8321</v>
      </c>
      <c r="S975" s="12">
        <f>(((I975/60)/60)/24)+DATE(1970,1,1)+(-8/24)</f>
        <v>42316.723298611112</v>
      </c>
      <c r="T975" s="12">
        <f>(((J975/60)/60)/24)+DATE(1970,1,1)+(-8/24)</f>
        <v>42256.681631944441</v>
      </c>
      <c r="U975" s="8">
        <f t="shared" si="15"/>
        <v>60.041666666671517</v>
      </c>
    </row>
    <row r="976" spans="1:21" ht="11.75" customHeight="1" x14ac:dyDescent="0.4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E976/D976*100%</f>
        <v>5.5999999999999999E-3</v>
      </c>
      <c r="P976" s="9" t="str">
        <f>IFERROR(ROUND(E976/L976,0),0)&amp;" "&amp;H976</f>
        <v>93 USD</v>
      </c>
      <c r="Q976" t="s">
        <v>8319</v>
      </c>
      <c r="R976" t="s">
        <v>8321</v>
      </c>
      <c r="S976" s="12">
        <f>(((I976/60)/60)/24)+DATE(1970,1,1)+(-8/24)</f>
        <v>42454.374490740738</v>
      </c>
      <c r="T976" s="12">
        <f>(((J976/60)/60)/24)+DATE(1970,1,1)+(-8/24)</f>
        <v>42424.416157407402</v>
      </c>
      <c r="U976" s="8">
        <f t="shared" si="15"/>
        <v>29.958333333335759</v>
      </c>
    </row>
    <row r="977" spans="1:21" ht="11.75" customHeight="1" x14ac:dyDescent="0.4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E977/D977*100%</f>
        <v>2.6069999999999999E-2</v>
      </c>
      <c r="P977" s="9" t="str">
        <f>IFERROR(ROUND(E977/L977,0),0)&amp;" "&amp;H977</f>
        <v>109 USD</v>
      </c>
      <c r="Q977" t="s">
        <v>8319</v>
      </c>
      <c r="R977" t="s">
        <v>8321</v>
      </c>
      <c r="S977" s="12">
        <f>(((I977/60)/60)/24)+DATE(1970,1,1)+(-8/24)</f>
        <v>42549.363252314812</v>
      </c>
      <c r="T977" s="12">
        <f>(((J977/60)/60)/24)+DATE(1970,1,1)+(-8/24)</f>
        <v>42489.363252314812</v>
      </c>
      <c r="U977" s="8">
        <f t="shared" si="15"/>
        <v>60</v>
      </c>
    </row>
    <row r="978" spans="1:21" ht="11.75" customHeight="1" x14ac:dyDescent="0.4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E978/D978*100%</f>
        <v>1.9259999999999999E-2</v>
      </c>
      <c r="P978" s="9" t="str">
        <f>IFERROR(ROUND(E978/L978,0),0)&amp;" "&amp;H978</f>
        <v>161 AUD</v>
      </c>
      <c r="Q978" t="s">
        <v>8319</v>
      </c>
      <c r="R978" t="s">
        <v>8321</v>
      </c>
      <c r="S978" s="12">
        <f>(((I978/60)/60)/24)+DATE(1970,1,1)+(-8/24)</f>
        <v>42229.725659722222</v>
      </c>
      <c r="T978" s="12">
        <f>(((J978/60)/60)/24)+DATE(1970,1,1)+(-8/24)</f>
        <v>42184.725659722222</v>
      </c>
      <c r="U978" s="8">
        <f t="shared" si="15"/>
        <v>45</v>
      </c>
    </row>
    <row r="979" spans="1:21" ht="11.75" customHeight="1" x14ac:dyDescent="0.4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E979/D979*100%</f>
        <v>0.33666666666666667</v>
      </c>
      <c r="P979" s="9" t="str">
        <f>IFERROR(ROUND(E979/L979,0),0)&amp;" "&amp;H979</f>
        <v>76 EUR</v>
      </c>
      <c r="Q979" t="s">
        <v>8319</v>
      </c>
      <c r="R979" t="s">
        <v>8321</v>
      </c>
      <c r="S979" s="12">
        <f>(((I979/60)/60)/24)+DATE(1970,1,1)+(-8/24)</f>
        <v>42421.608761574076</v>
      </c>
      <c r="T979" s="12">
        <f>(((J979/60)/60)/24)+DATE(1970,1,1)+(-8/24)</f>
        <v>42391.608761574076</v>
      </c>
      <c r="U979" s="8">
        <f t="shared" si="15"/>
        <v>30</v>
      </c>
    </row>
    <row r="980" spans="1:21" ht="11.75" customHeight="1" x14ac:dyDescent="0.4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E980/D980*100%</f>
        <v>0.5626326718299024</v>
      </c>
      <c r="P980" s="9" t="str">
        <f>IFERROR(ROUND(E980/L980,0),0)&amp;" "&amp;H980</f>
        <v>791 SEK</v>
      </c>
      <c r="Q980" t="s">
        <v>8319</v>
      </c>
      <c r="R980" t="s">
        <v>8321</v>
      </c>
      <c r="S980" s="12">
        <f>(((I980/60)/60)/24)+DATE(1970,1,1)+(-8/24)</f>
        <v>42424.975706018515</v>
      </c>
      <c r="T980" s="12">
        <f>(((J980/60)/60)/24)+DATE(1970,1,1)+(-8/24)</f>
        <v>42394.975706018515</v>
      </c>
      <c r="U980" s="8">
        <f t="shared" si="15"/>
        <v>30</v>
      </c>
    </row>
    <row r="981" spans="1:21" ht="11.75" customHeight="1" x14ac:dyDescent="0.4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E981/D981*100%</f>
        <v>0.82817600000000002</v>
      </c>
      <c r="P981" s="9" t="str">
        <f>IFERROR(ROUND(E981/L981,0),0)&amp;" "&amp;H981</f>
        <v>302 USD</v>
      </c>
      <c r="Q981" t="s">
        <v>8319</v>
      </c>
      <c r="R981" t="s">
        <v>8321</v>
      </c>
      <c r="S981" s="12">
        <f>(((I981/60)/60)/24)+DATE(1970,1,1)+(-8/24)</f>
        <v>42541.457638888889</v>
      </c>
      <c r="T981" s="12">
        <f>(((J981/60)/60)/24)+DATE(1970,1,1)+(-8/24)</f>
        <v>42506.083657407398</v>
      </c>
      <c r="U981" s="8">
        <f t="shared" si="15"/>
        <v>35.373981481490773</v>
      </c>
    </row>
    <row r="982" spans="1:21" ht="11.75" customHeight="1" x14ac:dyDescent="0.4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E982/D982*100%</f>
        <v>0.14860000000000001</v>
      </c>
      <c r="P982" s="9" t="str">
        <f>IFERROR(ROUND(E982/L982,0),0)&amp;" "&amp;H982</f>
        <v>48 USD</v>
      </c>
      <c r="Q982" t="s">
        <v>8319</v>
      </c>
      <c r="R982" t="s">
        <v>8321</v>
      </c>
      <c r="S982" s="12">
        <f>(((I982/60)/60)/24)+DATE(1970,1,1)+(-8/24)</f>
        <v>41973.612523148149</v>
      </c>
      <c r="T982" s="12">
        <f>(((J982/60)/60)/24)+DATE(1970,1,1)+(-8/24)</f>
        <v>41928.570856481478</v>
      </c>
      <c r="U982" s="8">
        <f t="shared" si="15"/>
        <v>45.041666666671517</v>
      </c>
    </row>
    <row r="983" spans="1:21" ht="11.75" customHeight="1" x14ac:dyDescent="0.4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E983/D983*100%</f>
        <v>1.2375123751237513E-4</v>
      </c>
      <c r="P983" s="9" t="str">
        <f>IFERROR(ROUND(E983/L983,0),0)&amp;" "&amp;H983</f>
        <v>3 USD</v>
      </c>
      <c r="Q983" t="s">
        <v>8319</v>
      </c>
      <c r="R983" t="s">
        <v>8321</v>
      </c>
      <c r="S983" s="12">
        <f>(((I983/60)/60)/24)+DATE(1970,1,1)+(-8/24)</f>
        <v>41860.613680555551</v>
      </c>
      <c r="T983" s="12">
        <f>(((J983/60)/60)/24)+DATE(1970,1,1)+(-8/24)</f>
        <v>41830.613680555551</v>
      </c>
      <c r="U983" s="8">
        <f t="shared" si="15"/>
        <v>30</v>
      </c>
    </row>
    <row r="984" spans="1:21" ht="11.75" customHeight="1" x14ac:dyDescent="0.4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E984/D984*100%</f>
        <v>1.7142857142857143E-4</v>
      </c>
      <c r="P984" s="9" t="str">
        <f>IFERROR(ROUND(E984/L984,0),0)&amp;" "&amp;H984</f>
        <v>1 USD</v>
      </c>
      <c r="Q984" t="s">
        <v>8319</v>
      </c>
      <c r="R984" t="s">
        <v>8321</v>
      </c>
      <c r="S984" s="12">
        <f>(((I984/60)/60)/24)+DATE(1970,1,1)+(-8/24)</f>
        <v>42645.419976851852</v>
      </c>
      <c r="T984" s="12">
        <f>(((J984/60)/60)/24)+DATE(1970,1,1)+(-8/24)</f>
        <v>42615.419976851852</v>
      </c>
      <c r="U984" s="8">
        <f t="shared" si="15"/>
        <v>30</v>
      </c>
    </row>
    <row r="985" spans="1:21" ht="11.75" customHeight="1" x14ac:dyDescent="0.4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E985/D985*100%</f>
        <v>0.2950613611721471</v>
      </c>
      <c r="P985" s="9" t="str">
        <f>IFERROR(ROUND(E985/L985,0),0)&amp;" "&amp;H985</f>
        <v>172 EUR</v>
      </c>
      <c r="Q985" t="s">
        <v>8319</v>
      </c>
      <c r="R985" t="s">
        <v>8321</v>
      </c>
      <c r="S985" s="12">
        <f>(((I985/60)/60)/24)+DATE(1970,1,1)+(-8/24)</f>
        <v>42605.537499999999</v>
      </c>
      <c r="T985" s="12">
        <f>(((J985/60)/60)/24)+DATE(1970,1,1)+(-8/24)</f>
        <v>42574.334317129629</v>
      </c>
      <c r="U985" s="8">
        <f t="shared" si="15"/>
        <v>31.203182870369346</v>
      </c>
    </row>
    <row r="986" spans="1:21" ht="11.75" customHeight="1" x14ac:dyDescent="0.4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E986/D986*100%</f>
        <v>1.06E-2</v>
      </c>
      <c r="P986" s="9" t="str">
        <f>IFERROR(ROUND(E986/L986,0),0)&amp;" "&amp;H986</f>
        <v>35 USD</v>
      </c>
      <c r="Q986" t="s">
        <v>8319</v>
      </c>
      <c r="R986" t="s">
        <v>8321</v>
      </c>
      <c r="S986" s="12">
        <f>(((I986/60)/60)/24)+DATE(1970,1,1)+(-8/24)</f>
        <v>42090.740833333337</v>
      </c>
      <c r="T986" s="12">
        <f>(((J986/60)/60)/24)+DATE(1970,1,1)+(-8/24)</f>
        <v>42060.782499999994</v>
      </c>
      <c r="U986" s="8">
        <f t="shared" si="15"/>
        <v>29.958333333343035</v>
      </c>
    </row>
    <row r="987" spans="1:21" ht="11.75" customHeight="1" x14ac:dyDescent="0.4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E987/D987*100%</f>
        <v>6.2933333333333327E-2</v>
      </c>
      <c r="P987" s="9" t="str">
        <f>IFERROR(ROUND(E987/L987,0),0)&amp;" "&amp;H987</f>
        <v>82 EUR</v>
      </c>
      <c r="Q987" t="s">
        <v>8319</v>
      </c>
      <c r="R987" t="s">
        <v>8321</v>
      </c>
      <c r="S987" s="12">
        <f>(((I987/60)/60)/24)+DATE(1970,1,1)+(-8/24)</f>
        <v>42369.624999999993</v>
      </c>
      <c r="T987" s="12">
        <f>(((J987/60)/60)/24)+DATE(1970,1,1)+(-8/24)</f>
        <v>42339.634375000001</v>
      </c>
      <c r="U987" s="8">
        <f t="shared" si="15"/>
        <v>29.990624999991269</v>
      </c>
    </row>
    <row r="988" spans="1:21" ht="11.75" customHeight="1" x14ac:dyDescent="0.4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E988/D988*100%</f>
        <v>0.1275</v>
      </c>
      <c r="P988" s="9" t="str">
        <f>IFERROR(ROUND(E988/L988,0),0)&amp;" "&amp;H988</f>
        <v>111 GBP</v>
      </c>
      <c r="Q988" t="s">
        <v>8319</v>
      </c>
      <c r="R988" t="s">
        <v>8321</v>
      </c>
      <c r="S988" s="12">
        <f>(((I988/60)/60)/24)+DATE(1970,1,1)+(-8/24)</f>
        <v>42378.666666666664</v>
      </c>
      <c r="T988" s="12">
        <f>(((J988/60)/60)/24)+DATE(1970,1,1)+(-8/24)</f>
        <v>42324.434027777774</v>
      </c>
      <c r="U988" s="8">
        <f t="shared" si="15"/>
        <v>54.232638888890506</v>
      </c>
    </row>
    <row r="989" spans="1:21" ht="11.75" customHeight="1" x14ac:dyDescent="0.4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E989/D989*100%</f>
        <v>0.13220000000000001</v>
      </c>
      <c r="P989" s="9" t="str">
        <f>IFERROR(ROUND(E989/L989,0),0)&amp;" "&amp;H989</f>
        <v>161 EUR</v>
      </c>
      <c r="Q989" t="s">
        <v>8319</v>
      </c>
      <c r="R989" t="s">
        <v>8321</v>
      </c>
      <c r="S989" s="12">
        <f>(((I989/60)/60)/24)+DATE(1970,1,1)+(-8/24)</f>
        <v>41812.961226851847</v>
      </c>
      <c r="T989" s="12">
        <f>(((J989/60)/60)/24)+DATE(1970,1,1)+(-8/24)</f>
        <v>41772.961226851847</v>
      </c>
      <c r="U989" s="8">
        <f t="shared" si="15"/>
        <v>40</v>
      </c>
    </row>
    <row r="990" spans="1:21" ht="11.75" customHeight="1" x14ac:dyDescent="0.4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E990/D990*100%</f>
        <v>0</v>
      </c>
      <c r="P990" s="9" t="str">
        <f>IFERROR(ROUND(E990/L990,0),0)&amp;" "&amp;H990</f>
        <v>0 EUR</v>
      </c>
      <c r="Q990" t="s">
        <v>8319</v>
      </c>
      <c r="R990" t="s">
        <v>8321</v>
      </c>
      <c r="S990" s="12">
        <f>(((I990/60)/60)/24)+DATE(1970,1,1)+(-8/24)</f>
        <v>42644.023437499993</v>
      </c>
      <c r="T990" s="12">
        <f>(((J990/60)/60)/24)+DATE(1970,1,1)+(-8/24)</f>
        <v>42614.023437499993</v>
      </c>
      <c r="U990" s="8">
        <f t="shared" si="15"/>
        <v>30</v>
      </c>
    </row>
    <row r="991" spans="1:21" ht="11.75" customHeight="1" x14ac:dyDescent="0.4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E991/D991*100%</f>
        <v>0.16769999999999999</v>
      </c>
      <c r="P991" s="9" t="str">
        <f>IFERROR(ROUND(E991/L991,0),0)&amp;" "&amp;H991</f>
        <v>52 USD</v>
      </c>
      <c r="Q991" t="s">
        <v>8319</v>
      </c>
      <c r="R991" t="s">
        <v>8321</v>
      </c>
      <c r="S991" s="12">
        <f>(((I991/60)/60)/24)+DATE(1970,1,1)+(-8/24)</f>
        <v>42641.600636574069</v>
      </c>
      <c r="T991" s="12">
        <f>(((J991/60)/60)/24)+DATE(1970,1,1)+(-8/24)</f>
        <v>42611.600636574069</v>
      </c>
      <c r="U991" s="8">
        <f t="shared" si="15"/>
        <v>30</v>
      </c>
    </row>
    <row r="992" spans="1:21" ht="11.75" customHeight="1" x14ac:dyDescent="0.4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E992/D992*100%</f>
        <v>1.0399999999999999E-3</v>
      </c>
      <c r="P992" s="9" t="str">
        <f>IFERROR(ROUND(E992/L992,0),0)&amp;" "&amp;H992</f>
        <v>13 USD</v>
      </c>
      <c r="Q992" t="s">
        <v>8319</v>
      </c>
      <c r="R992" t="s">
        <v>8321</v>
      </c>
      <c r="S992" s="12">
        <f>(((I992/60)/60)/24)+DATE(1970,1,1)+(-8/24)</f>
        <v>41885.450972222221</v>
      </c>
      <c r="T992" s="12">
        <f>(((J992/60)/60)/24)+DATE(1970,1,1)+(-8/24)</f>
        <v>41855.450972222221</v>
      </c>
      <c r="U992" s="8">
        <f t="shared" si="15"/>
        <v>30</v>
      </c>
    </row>
    <row r="993" spans="1:21" ht="11.75" customHeight="1" x14ac:dyDescent="0.4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E993/D993*100%</f>
        <v>4.24E-2</v>
      </c>
      <c r="P993" s="9" t="str">
        <f>IFERROR(ROUND(E993/L993,0),0)&amp;" "&amp;H993</f>
        <v>30 GBP</v>
      </c>
      <c r="Q993" t="s">
        <v>8319</v>
      </c>
      <c r="R993" t="s">
        <v>8321</v>
      </c>
      <c r="S993" s="12">
        <f>(((I993/60)/60)/24)+DATE(1970,1,1)+(-8/24)</f>
        <v>42563.45208333333</v>
      </c>
      <c r="T993" s="12">
        <f>(((J993/60)/60)/24)+DATE(1970,1,1)+(-8/24)</f>
        <v>42538.423472222225</v>
      </c>
      <c r="U993" s="8">
        <f t="shared" si="15"/>
        <v>25.02861111110542</v>
      </c>
    </row>
    <row r="994" spans="1:21" ht="11.75" customHeight="1" x14ac:dyDescent="0.4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E994/D994*100%</f>
        <v>4.6699999999999997E-3</v>
      </c>
      <c r="P994" s="9" t="str">
        <f>IFERROR(ROUND(E994/L994,0),0)&amp;" "&amp;H994</f>
        <v>117 USD</v>
      </c>
      <c r="Q994" t="s">
        <v>8319</v>
      </c>
      <c r="R994" t="s">
        <v>8321</v>
      </c>
      <c r="S994" s="12">
        <f>(((I994/60)/60)/24)+DATE(1970,1,1)+(-8/24)</f>
        <v>42497.549988425926</v>
      </c>
      <c r="T994" s="12">
        <f>(((J994/60)/60)/24)+DATE(1970,1,1)+(-8/24)</f>
        <v>42437.59165509259</v>
      </c>
      <c r="U994" s="8">
        <f t="shared" si="15"/>
        <v>59.958333333335759</v>
      </c>
    </row>
    <row r="995" spans="1:21" ht="11.75" customHeight="1" x14ac:dyDescent="0.4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E995/D995*100%</f>
        <v>0.25087142857142858</v>
      </c>
      <c r="P995" s="9" t="str">
        <f>IFERROR(ROUND(E995/L995,0),0)&amp;" "&amp;H995</f>
        <v>90 USD</v>
      </c>
      <c r="Q995" t="s">
        <v>8319</v>
      </c>
      <c r="R995" t="s">
        <v>8321</v>
      </c>
      <c r="S995" s="12">
        <f>(((I995/60)/60)/24)+DATE(1970,1,1)+(-8/24)</f>
        <v>42685.874999999993</v>
      </c>
      <c r="T995" s="12">
        <f>(((J995/60)/60)/24)+DATE(1970,1,1)+(-8/24)</f>
        <v>42652.631574074076</v>
      </c>
      <c r="U995" s="8">
        <f t="shared" si="15"/>
        <v>33.243425925917109</v>
      </c>
    </row>
    <row r="996" spans="1:21" ht="11.75" customHeight="1" x14ac:dyDescent="0.4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E996/D996*100%</f>
        <v>2.3345000000000001E-2</v>
      </c>
      <c r="P996" s="9" t="str">
        <f>IFERROR(ROUND(E996/L996,0),0)&amp;" "&amp;H996</f>
        <v>424 USD</v>
      </c>
      <c r="Q996" t="s">
        <v>8319</v>
      </c>
      <c r="R996" t="s">
        <v>8321</v>
      </c>
      <c r="S996" s="12">
        <f>(((I996/60)/60)/24)+DATE(1970,1,1)+(-8/24)</f>
        <v>41973.624305555553</v>
      </c>
      <c r="T996" s="12">
        <f>(((J996/60)/60)/24)+DATE(1970,1,1)+(-8/24)</f>
        <v>41920.929745370369</v>
      </c>
      <c r="U996" s="8">
        <f t="shared" si="15"/>
        <v>52.694560185183946</v>
      </c>
    </row>
    <row r="997" spans="1:21" ht="11.75" customHeight="1" x14ac:dyDescent="0.4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E997/D997*100%</f>
        <v>7.2599999999999998E-2</v>
      </c>
      <c r="P997" s="9" t="str">
        <f>IFERROR(ROUND(E997/L997,0),0)&amp;" "&amp;H997</f>
        <v>81 USD</v>
      </c>
      <c r="Q997" t="s">
        <v>8319</v>
      </c>
      <c r="R997" t="s">
        <v>8321</v>
      </c>
      <c r="S997" s="12">
        <f>(((I997/60)/60)/24)+DATE(1970,1,1)+(-8/24)</f>
        <v>41972.333333333336</v>
      </c>
      <c r="T997" s="12">
        <f>(((J997/60)/60)/24)+DATE(1970,1,1)+(-8/24)</f>
        <v>41947.607407407406</v>
      </c>
      <c r="U997" s="8">
        <f t="shared" si="15"/>
        <v>24.725925925929914</v>
      </c>
    </row>
    <row r="998" spans="1:21" ht="11.75" customHeight="1" x14ac:dyDescent="0.4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E998/D998*100%</f>
        <v>1.6250000000000001E-2</v>
      </c>
      <c r="P998" s="9" t="str">
        <f>IFERROR(ROUND(E998/L998,0),0)&amp;" "&amp;H998</f>
        <v>13 USD</v>
      </c>
      <c r="Q998" t="s">
        <v>8319</v>
      </c>
      <c r="R998" t="s">
        <v>8321</v>
      </c>
      <c r="S998" s="12">
        <f>(((I998/60)/60)/24)+DATE(1970,1,1)+(-8/24)</f>
        <v>41847.310416666667</v>
      </c>
      <c r="T998" s="12">
        <f>(((J998/60)/60)/24)+DATE(1970,1,1)+(-8/24)</f>
        <v>41817.533101851848</v>
      </c>
      <c r="U998" s="8">
        <f t="shared" si="15"/>
        <v>29.777314814818965</v>
      </c>
    </row>
    <row r="999" spans="1:21" ht="11.75" customHeight="1" x14ac:dyDescent="0.4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E999/D999*100%</f>
        <v>1.2999999999999999E-2</v>
      </c>
      <c r="P999" s="9" t="str">
        <f>IFERROR(ROUND(E999/L999,0),0)&amp;" "&amp;H999</f>
        <v>8 USD</v>
      </c>
      <c r="Q999" t="s">
        <v>8319</v>
      </c>
      <c r="R999" t="s">
        <v>8321</v>
      </c>
      <c r="S999" s="12">
        <f>(((I999/60)/60)/24)+DATE(1970,1,1)+(-8/24)</f>
        <v>41970.811307870368</v>
      </c>
      <c r="T999" s="12">
        <f>(((J999/60)/60)/24)+DATE(1970,1,1)+(-8/24)</f>
        <v>41940.769641203704</v>
      </c>
      <c r="U999" s="8">
        <f t="shared" si="15"/>
        <v>30.041666666664241</v>
      </c>
    </row>
    <row r="1000" spans="1:21" ht="11.75" customHeight="1" x14ac:dyDescent="0.4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E1000/D1000*100%</f>
        <v>0.58558333333333334</v>
      </c>
      <c r="P1000" s="9" t="str">
        <f>IFERROR(ROUND(E1000/L1000,0),0)&amp;" "&amp;H1000</f>
        <v>153 CAD</v>
      </c>
      <c r="Q1000" t="s">
        <v>8319</v>
      </c>
      <c r="R1000" t="s">
        <v>8321</v>
      </c>
      <c r="S1000" s="12">
        <f>(((I1000/60)/60)/24)+DATE(1970,1,1)+(-8/24)</f>
        <v>42326.877326388887</v>
      </c>
      <c r="T1000" s="12">
        <f>(((J1000/60)/60)/24)+DATE(1970,1,1)+(-8/24)</f>
        <v>42281.835659722223</v>
      </c>
      <c r="U1000" s="8">
        <f t="shared" si="15"/>
        <v>45.041666666664241</v>
      </c>
    </row>
    <row r="1001" spans="1:21" ht="11.75" customHeight="1" x14ac:dyDescent="0.4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E1001/D1001*100%</f>
        <v>7.7886666666666673E-2</v>
      </c>
      <c r="P1001" s="9" t="str">
        <f>IFERROR(ROUND(E1001/L1001,0),0)&amp;" "&amp;H1001</f>
        <v>292 CAD</v>
      </c>
      <c r="Q1001" t="s">
        <v>8319</v>
      </c>
      <c r="R1001" t="s">
        <v>8321</v>
      </c>
      <c r="S1001" s="12">
        <f>(((I1001/60)/60)/24)+DATE(1970,1,1)+(-8/24)</f>
        <v>41956.001388888886</v>
      </c>
      <c r="T1001" s="12">
        <f>(((J1001/60)/60)/24)+DATE(1970,1,1)+(-8/24)</f>
        <v>41925.966319444444</v>
      </c>
      <c r="U1001" s="8">
        <f t="shared" si="15"/>
        <v>30.035069444442343</v>
      </c>
    </row>
    <row r="1002" spans="1:21" ht="11.75" customHeight="1" x14ac:dyDescent="0.4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E1002/D1002*100%</f>
        <v>2.2157147647256063E-2</v>
      </c>
      <c r="P1002" s="9" t="str">
        <f>IFERROR(ROUND(E1002/L1002,0),0)&amp;" "&amp;H1002</f>
        <v>3304 USD</v>
      </c>
      <c r="Q1002" t="s">
        <v>8319</v>
      </c>
      <c r="R1002" t="s">
        <v>8321</v>
      </c>
      <c r="S1002" s="12">
        <f>(((I1002/60)/60)/24)+DATE(1970,1,1)+(-8/24)</f>
        <v>42808.68472222222</v>
      </c>
      <c r="T1002" s="12">
        <f>(((J1002/60)/60)/24)+DATE(1970,1,1)+(-8/24)</f>
        <v>42748.726388888892</v>
      </c>
      <c r="U1002" s="8">
        <f t="shared" si="15"/>
        <v>59.958333333328483</v>
      </c>
    </row>
    <row r="1003" spans="1:21" ht="11.75" customHeight="1" x14ac:dyDescent="0.4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E1003/D1003*100%</f>
        <v>1.04</v>
      </c>
      <c r="P1003" s="9" t="str">
        <f>IFERROR(ROUND(E1003/L1003,0),0)&amp;" "&amp;H1003</f>
        <v>1300 GBP</v>
      </c>
      <c r="Q1003" t="s">
        <v>8319</v>
      </c>
      <c r="R1003" t="s">
        <v>8321</v>
      </c>
      <c r="S1003" s="12">
        <f>(((I1003/60)/60)/24)+DATE(1970,1,1)+(-8/24)</f>
        <v>42765.386724537035</v>
      </c>
      <c r="T1003" s="12">
        <f>(((J1003/60)/60)/24)+DATE(1970,1,1)+(-8/24)</f>
        <v>42720.386724537035</v>
      </c>
      <c r="U1003" s="8">
        <f t="shared" si="15"/>
        <v>45</v>
      </c>
    </row>
    <row r="1004" spans="1:21" ht="11.75" customHeight="1" x14ac:dyDescent="0.4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E1004/D1004*100%</f>
        <v>0.29602960296029601</v>
      </c>
      <c r="P1004" s="9" t="str">
        <f>IFERROR(ROUND(E1004/L1004,0),0)&amp;" "&amp;H1004</f>
        <v>135 USD</v>
      </c>
      <c r="Q1004" t="s">
        <v>8319</v>
      </c>
      <c r="R1004" t="s">
        <v>8321</v>
      </c>
      <c r="S1004" s="12">
        <f>(((I1004/60)/60)/24)+DATE(1970,1,1)+(-8/24)</f>
        <v>42354.915972222218</v>
      </c>
      <c r="T1004" s="12">
        <f>(((J1004/60)/60)/24)+DATE(1970,1,1)+(-8/24)</f>
        <v>42325.350856481477</v>
      </c>
      <c r="U1004" s="8">
        <f t="shared" si="15"/>
        <v>29.565115740741021</v>
      </c>
    </row>
    <row r="1005" spans="1:21" ht="11.75" customHeight="1" x14ac:dyDescent="0.4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E1005/D1005*100%</f>
        <v>0.16055</v>
      </c>
      <c r="P1005" s="9" t="str">
        <f>IFERROR(ROUND(E1005/L1005,0),0)&amp;" "&amp;H1005</f>
        <v>214 EUR</v>
      </c>
      <c r="Q1005" t="s">
        <v>8319</v>
      </c>
      <c r="R1005" t="s">
        <v>8321</v>
      </c>
      <c r="S1005" s="12">
        <f>(((I1005/60)/60)/24)+DATE(1970,1,1)+(-8/24)</f>
        <v>42810.334039351852</v>
      </c>
      <c r="T1005" s="12">
        <f>(((J1005/60)/60)/24)+DATE(1970,1,1)+(-8/24)</f>
        <v>42780.375706018516</v>
      </c>
      <c r="U1005" s="8">
        <f t="shared" si="15"/>
        <v>29.958333333335759</v>
      </c>
    </row>
    <row r="1006" spans="1:21" ht="11.75" customHeight="1" x14ac:dyDescent="0.4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E1006/D1006*100%</f>
        <v>0.82208000000000003</v>
      </c>
      <c r="P1006" s="9" t="str">
        <f>IFERROR(ROUND(E1006/L1006,0),0)&amp;" "&amp;H1006</f>
        <v>216 USD</v>
      </c>
      <c r="Q1006" t="s">
        <v>8319</v>
      </c>
      <c r="R1006" t="s">
        <v>8321</v>
      </c>
      <c r="S1006" s="12">
        <f>(((I1006/60)/60)/24)+DATE(1970,1,1)+(-8/24)</f>
        <v>42418.3753125</v>
      </c>
      <c r="T1006" s="12">
        <f>(((J1006/60)/60)/24)+DATE(1970,1,1)+(-8/24)</f>
        <v>42388.3753125</v>
      </c>
      <c r="U1006" s="8">
        <f t="shared" si="15"/>
        <v>30</v>
      </c>
    </row>
    <row r="1007" spans="1:21" ht="11.75" customHeight="1" x14ac:dyDescent="0.4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E1007/D1007*100%</f>
        <v>0.75051000000000001</v>
      </c>
      <c r="P1007" s="9" t="str">
        <f>IFERROR(ROUND(E1007/L1007,0),0)&amp;" "&amp;H1007</f>
        <v>932 USD</v>
      </c>
      <c r="Q1007" t="s">
        <v>8319</v>
      </c>
      <c r="R1007" t="s">
        <v>8321</v>
      </c>
      <c r="S1007" s="12">
        <f>(((I1007/60)/60)/24)+DATE(1970,1,1)+(-8/24)</f>
        <v>42307.291469907403</v>
      </c>
      <c r="T1007" s="12">
        <f>(((J1007/60)/60)/24)+DATE(1970,1,1)+(-8/24)</f>
        <v>42276.291469907403</v>
      </c>
      <c r="U1007" s="8">
        <f t="shared" si="15"/>
        <v>31</v>
      </c>
    </row>
    <row r="1008" spans="1:21" ht="11.75" customHeight="1" x14ac:dyDescent="0.4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E1008/D1008*100%</f>
        <v>5.8500000000000003E-2</v>
      </c>
      <c r="P1008" s="9" t="str">
        <f>IFERROR(ROUND(E1008/L1008,0),0)&amp;" "&amp;H1008</f>
        <v>29 USD</v>
      </c>
      <c r="Q1008" t="s">
        <v>8319</v>
      </c>
      <c r="R1008" t="s">
        <v>8321</v>
      </c>
      <c r="S1008" s="12">
        <f>(((I1008/60)/60)/24)+DATE(1970,1,1)+(-8/24)</f>
        <v>41984.96597222222</v>
      </c>
      <c r="T1008" s="12">
        <f>(((J1008/60)/60)/24)+DATE(1970,1,1)+(-8/24)</f>
        <v>41976.70685185185</v>
      </c>
      <c r="U1008" s="8">
        <f t="shared" si="15"/>
        <v>8.2591203703705105</v>
      </c>
    </row>
    <row r="1009" spans="1:21" ht="11.75" customHeight="1" x14ac:dyDescent="0.4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E1009/D1009*100%</f>
        <v>0.44319999999999998</v>
      </c>
      <c r="P1009" s="9" t="str">
        <f>IFERROR(ROUND(E1009/L1009,0),0)&amp;" "&amp;H1009</f>
        <v>175 USD</v>
      </c>
      <c r="Q1009" t="s">
        <v>8319</v>
      </c>
      <c r="R1009" t="s">
        <v>8321</v>
      </c>
      <c r="S1009" s="12">
        <f>(((I1009/60)/60)/24)+DATE(1970,1,1)+(-8/24)</f>
        <v>42718.291932870365</v>
      </c>
      <c r="T1009" s="12">
        <f>(((J1009/60)/60)/24)+DATE(1970,1,1)+(-8/24)</f>
        <v>42676.2502662037</v>
      </c>
      <c r="U1009" s="8">
        <f t="shared" si="15"/>
        <v>42.041666666664241</v>
      </c>
    </row>
    <row r="1010" spans="1:21" ht="11.75" customHeight="1" x14ac:dyDescent="0.4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E1010/D1010*100%</f>
        <v>2.6737967914438501E-3</v>
      </c>
      <c r="P1010" s="9" t="str">
        <f>IFERROR(ROUND(E1010/L1010,0),0)&amp;" "&amp;H1010</f>
        <v>250 MXN</v>
      </c>
      <c r="Q1010" t="s">
        <v>8319</v>
      </c>
      <c r="R1010" t="s">
        <v>8321</v>
      </c>
      <c r="S1010" s="12">
        <f>(((I1010/60)/60)/24)+DATE(1970,1,1)+(-8/24)</f>
        <v>42732.475868055553</v>
      </c>
      <c r="T1010" s="12">
        <f>(((J1010/60)/60)/24)+DATE(1970,1,1)+(-8/24)</f>
        <v>42702.475868055553</v>
      </c>
      <c r="U1010" s="8">
        <f t="shared" si="15"/>
        <v>30</v>
      </c>
    </row>
    <row r="1011" spans="1:21" ht="11.75" customHeight="1" x14ac:dyDescent="0.4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E1011/D1011*100%</f>
        <v>0.1313</v>
      </c>
      <c r="P1011" s="9" t="str">
        <f>IFERROR(ROUND(E1011/L1011,0),0)&amp;" "&amp;H1011</f>
        <v>65 USD</v>
      </c>
      <c r="Q1011" t="s">
        <v>8319</v>
      </c>
      <c r="R1011" t="s">
        <v>8321</v>
      </c>
      <c r="S1011" s="12">
        <f>(((I1011/60)/60)/24)+DATE(1970,1,1)+(-8/24)</f>
        <v>42540.271365740737</v>
      </c>
      <c r="T1011" s="12">
        <f>(((J1011/60)/60)/24)+DATE(1970,1,1)+(-8/24)</f>
        <v>42510.271365740737</v>
      </c>
      <c r="U1011" s="8">
        <f t="shared" si="15"/>
        <v>30</v>
      </c>
    </row>
    <row r="1012" spans="1:21" ht="11.75" customHeight="1" x14ac:dyDescent="0.4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E1012/D1012*100%</f>
        <v>1.9088937093275488E-3</v>
      </c>
      <c r="P1012" s="9" t="str">
        <f>IFERROR(ROUND(E1012/L1012,0),0)&amp;" "&amp;H1012</f>
        <v>55 USD</v>
      </c>
      <c r="Q1012" t="s">
        <v>8319</v>
      </c>
      <c r="R1012" t="s">
        <v>8321</v>
      </c>
      <c r="S1012" s="12">
        <f>(((I1012/60)/60)/24)+DATE(1970,1,1)+(-8/24)</f>
        <v>42617.790972222218</v>
      </c>
      <c r="T1012" s="12">
        <f>(((J1012/60)/60)/24)+DATE(1970,1,1)+(-8/24)</f>
        <v>42561.496087962958</v>
      </c>
      <c r="U1012" s="8">
        <f t="shared" si="15"/>
        <v>56.294884259259561</v>
      </c>
    </row>
    <row r="1013" spans="1:21" ht="11.75" customHeight="1" x14ac:dyDescent="0.4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E1013/D1013*100%</f>
        <v>3.7499999999999999E-3</v>
      </c>
      <c r="P1013" s="9" t="str">
        <f>IFERROR(ROUND(E1013/L1013,0),0)&amp;" "&amp;H1013</f>
        <v>75 USD</v>
      </c>
      <c r="Q1013" t="s">
        <v>8319</v>
      </c>
      <c r="R1013" t="s">
        <v>8321</v>
      </c>
      <c r="S1013" s="12">
        <f>(((I1013/60)/60)/24)+DATE(1970,1,1)+(-8/24)</f>
        <v>41991.564756944441</v>
      </c>
      <c r="T1013" s="12">
        <f>(((J1013/60)/60)/24)+DATE(1970,1,1)+(-8/24)</f>
        <v>41946.564756944441</v>
      </c>
      <c r="U1013" s="8">
        <f t="shared" si="15"/>
        <v>45</v>
      </c>
    </row>
    <row r="1014" spans="1:21" ht="11.75" customHeight="1" x14ac:dyDescent="0.4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E1014/D1014*100%</f>
        <v>215.35021</v>
      </c>
      <c r="P1014" s="9" t="str">
        <f>IFERROR(ROUND(E1014/L1014,0),0)&amp;" "&amp;H1014</f>
        <v>1389 USD</v>
      </c>
      <c r="Q1014" t="s">
        <v>8319</v>
      </c>
      <c r="R1014" t="s">
        <v>8321</v>
      </c>
      <c r="S1014" s="12">
        <f>(((I1014/60)/60)/24)+DATE(1970,1,1)+(-8/24)</f>
        <v>42759.107083333329</v>
      </c>
      <c r="T1014" s="12">
        <f>(((J1014/60)/60)/24)+DATE(1970,1,1)+(-8/24)</f>
        <v>42714.107083333329</v>
      </c>
      <c r="U1014" s="8">
        <f t="shared" si="15"/>
        <v>45</v>
      </c>
    </row>
    <row r="1015" spans="1:21" ht="11.75" customHeight="1" x14ac:dyDescent="0.4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E1015/D1015*100%</f>
        <v>0.34527999999999998</v>
      </c>
      <c r="P1015" s="9" t="str">
        <f>IFERROR(ROUND(E1015/L1015,0),0)&amp;" "&amp;H1015</f>
        <v>96 USD</v>
      </c>
      <c r="Q1015" t="s">
        <v>8319</v>
      </c>
      <c r="R1015" t="s">
        <v>8321</v>
      </c>
      <c r="S1015" s="12">
        <f>(((I1015/60)/60)/24)+DATE(1970,1,1)+(-8/24)</f>
        <v>42367.499999999993</v>
      </c>
      <c r="T1015" s="12">
        <f>(((J1015/60)/60)/24)+DATE(1970,1,1)+(-8/24)</f>
        <v>42339.500648148147</v>
      </c>
      <c r="U1015" s="8">
        <f t="shared" si="15"/>
        <v>27.999351851845859</v>
      </c>
    </row>
    <row r="1016" spans="1:21" ht="11.75" customHeight="1" x14ac:dyDescent="0.4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E1016/D1016*100%</f>
        <v>0.30599999999999999</v>
      </c>
      <c r="P1016" s="9" t="str">
        <f>IFERROR(ROUND(E1016/L1016,0),0)&amp;" "&amp;H1016</f>
        <v>191 USD</v>
      </c>
      <c r="Q1016" t="s">
        <v>8319</v>
      </c>
      <c r="R1016" t="s">
        <v>8321</v>
      </c>
      <c r="S1016" s="12">
        <f>(((I1016/60)/60)/24)+DATE(1970,1,1)+(-8/24)</f>
        <v>42004.66915509259</v>
      </c>
      <c r="T1016" s="12">
        <f>(((J1016/60)/60)/24)+DATE(1970,1,1)+(-8/24)</f>
        <v>41954.66915509259</v>
      </c>
      <c r="U1016" s="8">
        <f t="shared" si="15"/>
        <v>50</v>
      </c>
    </row>
    <row r="1017" spans="1:21" ht="11.75" customHeight="1" x14ac:dyDescent="0.4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E1017/D1017*100%</f>
        <v>2.6666666666666668E-2</v>
      </c>
      <c r="P1017" s="9" t="str">
        <f>IFERROR(ROUND(E1017/L1017,0),0)&amp;" "&amp;H1017</f>
        <v>40 CHF</v>
      </c>
      <c r="Q1017" t="s">
        <v>8319</v>
      </c>
      <c r="R1017" t="s">
        <v>8321</v>
      </c>
      <c r="S1017" s="12">
        <f>(((I1017/60)/60)/24)+DATE(1970,1,1)+(-8/24)</f>
        <v>42333.586747685178</v>
      </c>
      <c r="T1017" s="12">
        <f>(((J1017/60)/60)/24)+DATE(1970,1,1)+(-8/24)</f>
        <v>42303.545081018521</v>
      </c>
      <c r="U1017" s="8">
        <f t="shared" si="15"/>
        <v>30.041666666656965</v>
      </c>
    </row>
    <row r="1018" spans="1:21" ht="11.75" customHeight="1" x14ac:dyDescent="0.4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E1018/D1018*100%</f>
        <v>2.8420000000000001E-2</v>
      </c>
      <c r="P1018" s="9" t="str">
        <f>IFERROR(ROUND(E1018/L1018,0),0)&amp;" "&amp;H1018</f>
        <v>75 USD</v>
      </c>
      <c r="Q1018" t="s">
        <v>8319</v>
      </c>
      <c r="R1018" t="s">
        <v>8321</v>
      </c>
      <c r="S1018" s="12">
        <f>(((I1018/60)/60)/24)+DATE(1970,1,1)+(-8/24)</f>
        <v>42466.732129629621</v>
      </c>
      <c r="T1018" s="12">
        <f>(((J1018/60)/60)/24)+DATE(1970,1,1)+(-8/24)</f>
        <v>42421.773796296293</v>
      </c>
      <c r="U1018" s="8">
        <f t="shared" si="15"/>
        <v>44.958333333328483</v>
      </c>
    </row>
    <row r="1019" spans="1:21" ht="11.75" customHeight="1" x14ac:dyDescent="0.4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E1019/D1019*100%</f>
        <v>0.22878799999999999</v>
      </c>
      <c r="P1019" s="9" t="str">
        <f>IFERROR(ROUND(E1019/L1019,0),0)&amp;" "&amp;H1019</f>
        <v>161 USD</v>
      </c>
      <c r="Q1019" t="s">
        <v>8319</v>
      </c>
      <c r="R1019" t="s">
        <v>8321</v>
      </c>
      <c r="S1019" s="12">
        <f>(((I1019/60)/60)/24)+DATE(1970,1,1)+(-8/24)</f>
        <v>42329.383506944439</v>
      </c>
      <c r="T1019" s="12">
        <f>(((J1019/60)/60)/24)+DATE(1970,1,1)+(-8/24)</f>
        <v>42289.341840277775</v>
      </c>
      <c r="U1019" s="8">
        <f t="shared" si="15"/>
        <v>40.041666666664241</v>
      </c>
    </row>
    <row r="1020" spans="1:21" ht="11.75" customHeight="1" x14ac:dyDescent="0.4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E1020/D1020*100%</f>
        <v>3.1050000000000001E-2</v>
      </c>
      <c r="P1020" s="9" t="str">
        <f>IFERROR(ROUND(E1020/L1020,0),0)&amp;" "&amp;H1020</f>
        <v>89 USD</v>
      </c>
      <c r="Q1020" t="s">
        <v>8319</v>
      </c>
      <c r="R1020" t="s">
        <v>8321</v>
      </c>
      <c r="S1020" s="12">
        <f>(((I1020/60)/60)/24)+DATE(1970,1,1)+(-8/24)</f>
        <v>42565.158946759257</v>
      </c>
      <c r="T1020" s="12">
        <f>(((J1020/60)/60)/24)+DATE(1970,1,1)+(-8/24)</f>
        <v>42535.158946759257</v>
      </c>
      <c r="U1020" s="8">
        <f t="shared" si="15"/>
        <v>30</v>
      </c>
    </row>
    <row r="1021" spans="1:21" ht="11.75" customHeight="1" x14ac:dyDescent="0.4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E1021/D1021*100%</f>
        <v>0.47333333333333333</v>
      </c>
      <c r="P1021" s="9" t="str">
        <f>IFERROR(ROUND(E1021/L1021,0),0)&amp;" "&amp;H1021</f>
        <v>53 USD</v>
      </c>
      <c r="Q1021" t="s">
        <v>8319</v>
      </c>
      <c r="R1021" t="s">
        <v>8321</v>
      </c>
      <c r="S1021" s="12">
        <f>(((I1021/60)/60)/24)+DATE(1970,1,1)+(-8/24)</f>
        <v>42039.640613425923</v>
      </c>
      <c r="T1021" s="12">
        <f>(((J1021/60)/60)/24)+DATE(1970,1,1)+(-8/24)</f>
        <v>42009.640613425923</v>
      </c>
      <c r="U1021" s="8">
        <f t="shared" si="15"/>
        <v>30</v>
      </c>
    </row>
    <row r="1022" spans="1:21" ht="11.75" customHeight="1" x14ac:dyDescent="0.4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E1022/D1022*100%</f>
        <v>2.0554838709677421</v>
      </c>
      <c r="P1022" s="9" t="str">
        <f>IFERROR(ROUND(E1022/L1022,0),0)&amp;" "&amp;H1022</f>
        <v>106 CAD</v>
      </c>
      <c r="Q1022" t="s">
        <v>8325</v>
      </c>
      <c r="R1022" t="s">
        <v>8330</v>
      </c>
      <c r="S1022" s="12">
        <f>(((I1022/60)/60)/24)+DATE(1970,1,1)+(-8/24)</f>
        <v>42156.699305555558</v>
      </c>
      <c r="T1022" s="12">
        <f>(((J1022/60)/60)/24)+DATE(1970,1,1)+(-8/24)</f>
        <v>42126.736215277771</v>
      </c>
      <c r="U1022" s="8">
        <f t="shared" si="15"/>
        <v>29.96309027778625</v>
      </c>
    </row>
    <row r="1023" spans="1:21" ht="11.75" customHeight="1" x14ac:dyDescent="0.4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E1023/D1023*100%</f>
        <v>3.5180366666666667</v>
      </c>
      <c r="P1023" s="9" t="str">
        <f>IFERROR(ROUND(E1023/L1023,0),0)&amp;" "&amp;H1023</f>
        <v>22 USD</v>
      </c>
      <c r="Q1023" t="s">
        <v>8325</v>
      </c>
      <c r="R1023" t="s">
        <v>8330</v>
      </c>
      <c r="S1023" s="12">
        <f>(((I1023/60)/60)/24)+DATE(1970,1,1)+(-8/24)</f>
        <v>42293.833333333336</v>
      </c>
      <c r="T1023" s="12">
        <f>(((J1023/60)/60)/24)+DATE(1970,1,1)+(-8/24)</f>
        <v>42270.918645833335</v>
      </c>
      <c r="U1023" s="8">
        <f t="shared" si="15"/>
        <v>22.914687500000582</v>
      </c>
    </row>
    <row r="1024" spans="1:21" ht="11.75" customHeight="1" x14ac:dyDescent="0.4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E1024/D1024*100%</f>
        <v>1.149</v>
      </c>
      <c r="P1024" s="9" t="str">
        <f>IFERROR(ROUND(E1024/L1024,0),0)&amp;" "&amp;H1024</f>
        <v>31 USD</v>
      </c>
      <c r="Q1024" t="s">
        <v>8325</v>
      </c>
      <c r="R1024" t="s">
        <v>8330</v>
      </c>
      <c r="S1024" s="12">
        <f>(((I1024/60)/60)/24)+DATE(1970,1,1)+(-8/24)</f>
        <v>42141.313391203708</v>
      </c>
      <c r="T1024" s="12">
        <f>(((J1024/60)/60)/24)+DATE(1970,1,1)+(-8/24)</f>
        <v>42111.313391203708</v>
      </c>
      <c r="U1024" s="8">
        <f t="shared" si="15"/>
        <v>30</v>
      </c>
    </row>
    <row r="1025" spans="1:21" ht="11.75" customHeight="1" x14ac:dyDescent="0.4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E1025/D1025*100%</f>
        <v>2.3715000000000002</v>
      </c>
      <c r="P1025" s="9" t="str">
        <f>IFERROR(ROUND(E1025/L1025,0),0)&amp;" "&amp;H1025</f>
        <v>36 GBP</v>
      </c>
      <c r="Q1025" t="s">
        <v>8325</v>
      </c>
      <c r="R1025" t="s">
        <v>8330</v>
      </c>
      <c r="S1025" s="12">
        <f>(((I1025/60)/60)/24)+DATE(1970,1,1)+(-8/24)</f>
        <v>42175.586354166669</v>
      </c>
      <c r="T1025" s="12">
        <f>(((J1025/60)/60)/24)+DATE(1970,1,1)+(-8/24)</f>
        <v>42145.586354166669</v>
      </c>
      <c r="U1025" s="8">
        <f t="shared" si="15"/>
        <v>30</v>
      </c>
    </row>
    <row r="1026" spans="1:21" ht="11.75" customHeight="1" x14ac:dyDescent="0.4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E1026/D1026*100%</f>
        <v>1.1863774999999999</v>
      </c>
      <c r="P1026" s="9" t="str">
        <f>IFERROR(ROUND(E1026/L1026,0),0)&amp;" "&amp;H1026</f>
        <v>389 SEK</v>
      </c>
      <c r="Q1026" t="s">
        <v>8325</v>
      </c>
      <c r="R1026" t="s">
        <v>8330</v>
      </c>
      <c r="S1026" s="12">
        <f>(((I1026/60)/60)/24)+DATE(1970,1,1)+(-8/24)</f>
        <v>42400.247256944444</v>
      </c>
      <c r="T1026" s="12">
        <f>(((J1026/60)/60)/24)+DATE(1970,1,1)+(-8/24)</f>
        <v>42370.247256944444</v>
      </c>
      <c r="U1026" s="8">
        <f t="shared" si="15"/>
        <v>30</v>
      </c>
    </row>
    <row r="1027" spans="1:21" ht="11.75" customHeight="1" x14ac:dyDescent="0.4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E1027/D1027*100%</f>
        <v>1.099283142857143</v>
      </c>
      <c r="P1027" s="9" t="str">
        <f>IFERROR(ROUND(E1027/L1027,0),0)&amp;" "&amp;H1027</f>
        <v>72 USD</v>
      </c>
      <c r="Q1027" t="s">
        <v>8325</v>
      </c>
      <c r="R1027" t="s">
        <v>8330</v>
      </c>
      <c r="S1027" s="12">
        <f>(((I1027/60)/60)/24)+DATE(1970,1,1)+(-8/24)</f>
        <v>42079.458761574067</v>
      </c>
      <c r="T1027" s="12">
        <f>(((J1027/60)/60)/24)+DATE(1970,1,1)+(-8/24)</f>
        <v>42049.500428240739</v>
      </c>
      <c r="U1027" s="8">
        <f t="shared" ref="U1027:U1090" si="16">S1027-T1027</f>
        <v>29.958333333328483</v>
      </c>
    </row>
    <row r="1028" spans="1:21" ht="11.75" customHeight="1" x14ac:dyDescent="0.4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E1028/D1028*100%</f>
        <v>1.0000828571428571</v>
      </c>
      <c r="P1028" s="9" t="str">
        <f>IFERROR(ROUND(E1028/L1028,0),0)&amp;" "&amp;H1028</f>
        <v>57 GBP</v>
      </c>
      <c r="Q1028" t="s">
        <v>8325</v>
      </c>
      <c r="R1028" t="s">
        <v>8330</v>
      </c>
      <c r="S1028" s="12">
        <f>(((I1028/60)/60)/24)+DATE(1970,1,1)+(-8/24)</f>
        <v>42460.032592592594</v>
      </c>
      <c r="T1028" s="12">
        <f>(((J1028/60)/60)/24)+DATE(1970,1,1)+(-8/24)</f>
        <v>42426.074259259258</v>
      </c>
      <c r="U1028" s="8">
        <f t="shared" si="16"/>
        <v>33.958333333335759</v>
      </c>
    </row>
    <row r="1029" spans="1:21" ht="11.75" customHeight="1" x14ac:dyDescent="0.4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E1029/D1029*100%</f>
        <v>1.0309292094387414</v>
      </c>
      <c r="P1029" s="9" t="str">
        <f>IFERROR(ROUND(E1029/L1029,0),0)&amp;" "&amp;H1029</f>
        <v>70 USD</v>
      </c>
      <c r="Q1029" t="s">
        <v>8325</v>
      </c>
      <c r="R1029" t="s">
        <v>8330</v>
      </c>
      <c r="S1029" s="12">
        <f>(((I1029/60)/60)/24)+DATE(1970,1,1)+(-8/24)</f>
        <v>41934.700775462959</v>
      </c>
      <c r="T1029" s="12">
        <f>(((J1029/60)/60)/24)+DATE(1970,1,1)+(-8/24)</f>
        <v>41904.700775462959</v>
      </c>
      <c r="U1029" s="8">
        <f t="shared" si="16"/>
        <v>30</v>
      </c>
    </row>
    <row r="1030" spans="1:21" ht="11.75" customHeight="1" x14ac:dyDescent="0.4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E1030/D1030*100%</f>
        <v>1.1727000000000001</v>
      </c>
      <c r="P1030" s="9" t="str">
        <f>IFERROR(ROUND(E1030/L1030,0),0)&amp;" "&amp;H1030</f>
        <v>46 GBP</v>
      </c>
      <c r="Q1030" t="s">
        <v>8325</v>
      </c>
      <c r="R1030" t="s">
        <v>8330</v>
      </c>
      <c r="S1030" s="12">
        <f>(((I1030/60)/60)/24)+DATE(1970,1,1)+(-8/24)</f>
        <v>42800.499999999993</v>
      </c>
      <c r="T1030" s="12">
        <f>(((J1030/60)/60)/24)+DATE(1970,1,1)+(-8/24)</f>
        <v>42755.294039351851</v>
      </c>
      <c r="U1030" s="8">
        <f t="shared" si="16"/>
        <v>45.205960648141627</v>
      </c>
    </row>
    <row r="1031" spans="1:21" ht="11.75" customHeight="1" x14ac:dyDescent="0.4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E1031/D1031*100%</f>
        <v>1.1175999999999999</v>
      </c>
      <c r="P1031" s="9" t="str">
        <f>IFERROR(ROUND(E1031/L1031,0),0)&amp;" "&amp;H1031</f>
        <v>79 SEK</v>
      </c>
      <c r="Q1031" t="s">
        <v>8325</v>
      </c>
      <c r="R1031" t="s">
        <v>8330</v>
      </c>
      <c r="S1031" s="12">
        <f>(((I1031/60)/60)/24)+DATE(1970,1,1)+(-8/24)</f>
        <v>42098.582638888889</v>
      </c>
      <c r="T1031" s="12">
        <f>(((J1031/60)/60)/24)+DATE(1970,1,1)+(-8/24)</f>
        <v>42044.378553240742</v>
      </c>
      <c r="U1031" s="8">
        <f t="shared" si="16"/>
        <v>54.204085648147156</v>
      </c>
    </row>
    <row r="1032" spans="1:21" ht="11.75" customHeight="1" x14ac:dyDescent="0.4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E1032/D1032*100%</f>
        <v>3.4209999999999998</v>
      </c>
      <c r="P1032" s="9" t="str">
        <f>IFERROR(ROUND(E1032/L1032,0),0)&amp;" "&amp;H1032</f>
        <v>43 USD</v>
      </c>
      <c r="Q1032" t="s">
        <v>8325</v>
      </c>
      <c r="R1032" t="s">
        <v>8330</v>
      </c>
      <c r="S1032" s="12">
        <f>(((I1032/60)/60)/24)+DATE(1970,1,1)+(-8/24)</f>
        <v>42625.149872685179</v>
      </c>
      <c r="T1032" s="12">
        <f>(((J1032/60)/60)/24)+DATE(1970,1,1)+(-8/24)</f>
        <v>42611.149872685179</v>
      </c>
      <c r="U1032" s="8">
        <f t="shared" si="16"/>
        <v>14</v>
      </c>
    </row>
    <row r="1033" spans="1:21" ht="11.75" customHeight="1" x14ac:dyDescent="0.4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E1033/D1033*100%</f>
        <v>1.0740000000000001</v>
      </c>
      <c r="P1033" s="9" t="str">
        <f>IFERROR(ROUND(E1033/L1033,0),0)&amp;" "&amp;H1033</f>
        <v>108 USD</v>
      </c>
      <c r="Q1033" t="s">
        <v>8325</v>
      </c>
      <c r="R1033" t="s">
        <v>8330</v>
      </c>
      <c r="S1033" s="12">
        <f>(((I1033/60)/60)/24)+DATE(1970,1,1)+(-8/24)</f>
        <v>42354.430671296293</v>
      </c>
      <c r="T1033" s="12">
        <f>(((J1033/60)/60)/24)+DATE(1970,1,1)+(-8/24)</f>
        <v>42324.430671296293</v>
      </c>
      <c r="U1033" s="8">
        <f t="shared" si="16"/>
        <v>30</v>
      </c>
    </row>
    <row r="1034" spans="1:21" ht="11.75" customHeight="1" x14ac:dyDescent="0.4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E1034/D1034*100%</f>
        <v>1.0849703703703704</v>
      </c>
      <c r="P1034" s="9" t="str">
        <f>IFERROR(ROUND(E1034/L1034,0),0)&amp;" "&amp;H1034</f>
        <v>61 USD</v>
      </c>
      <c r="Q1034" t="s">
        <v>8325</v>
      </c>
      <c r="R1034" t="s">
        <v>8330</v>
      </c>
      <c r="S1034" s="12">
        <f>(((I1034/60)/60)/24)+DATE(1970,1,1)+(-8/24)</f>
        <v>42544.333622685182</v>
      </c>
      <c r="T1034" s="12">
        <f>(((J1034/60)/60)/24)+DATE(1970,1,1)+(-8/24)</f>
        <v>42514.333622685182</v>
      </c>
      <c r="U1034" s="8">
        <f t="shared" si="16"/>
        <v>30</v>
      </c>
    </row>
    <row r="1035" spans="1:21" ht="11.75" customHeight="1" x14ac:dyDescent="0.4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E1035/D1035*100%</f>
        <v>1.0286144578313252</v>
      </c>
      <c r="P1035" s="9" t="str">
        <f>IFERROR(ROUND(E1035/L1035,0),0)&amp;" "&amp;H1035</f>
        <v>51 GBP</v>
      </c>
      <c r="Q1035" t="s">
        <v>8325</v>
      </c>
      <c r="R1035" t="s">
        <v>8330</v>
      </c>
      <c r="S1035" s="12">
        <f>(((I1035/60)/60)/24)+DATE(1970,1,1)+(-8/24)</f>
        <v>42716.399074074077</v>
      </c>
      <c r="T1035" s="12">
        <f>(((J1035/60)/60)/24)+DATE(1970,1,1)+(-8/24)</f>
        <v>42688.399074074077</v>
      </c>
      <c r="U1035" s="8">
        <f t="shared" si="16"/>
        <v>28</v>
      </c>
    </row>
    <row r="1036" spans="1:21" ht="11.75" customHeight="1" x14ac:dyDescent="0.4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E1036/D1036*100%</f>
        <v>1.3000180000000001</v>
      </c>
      <c r="P1036" s="9" t="str">
        <f>IFERROR(ROUND(E1036/L1036,0),0)&amp;" "&amp;H1036</f>
        <v>39 USD</v>
      </c>
      <c r="Q1036" t="s">
        <v>8325</v>
      </c>
      <c r="R1036" t="s">
        <v>8330</v>
      </c>
      <c r="S1036" s="12">
        <f>(((I1036/60)/60)/24)+DATE(1970,1,1)+(-8/24)</f>
        <v>42586.832638888889</v>
      </c>
      <c r="T1036" s="12">
        <f>(((J1036/60)/60)/24)+DATE(1970,1,1)+(-8/24)</f>
        <v>42554.833379629628</v>
      </c>
      <c r="U1036" s="8">
        <f t="shared" si="16"/>
        <v>31.999259259260725</v>
      </c>
    </row>
    <row r="1037" spans="1:21" ht="11.75" customHeight="1" x14ac:dyDescent="0.4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E1037/D1037*100%</f>
        <v>1.0765217391304347</v>
      </c>
      <c r="P1037" s="9" t="str">
        <f>IFERROR(ROUND(E1037/L1037,0),0)&amp;" "&amp;H1037</f>
        <v>65 USD</v>
      </c>
      <c r="Q1037" t="s">
        <v>8325</v>
      </c>
      <c r="R1037" t="s">
        <v>8330</v>
      </c>
      <c r="S1037" s="12">
        <f>(((I1037/60)/60)/24)+DATE(1970,1,1)+(-8/24)</f>
        <v>42046.30810185185</v>
      </c>
      <c r="T1037" s="12">
        <f>(((J1037/60)/60)/24)+DATE(1970,1,1)+(-8/24)</f>
        <v>42016.30810185185</v>
      </c>
      <c r="U1037" s="8">
        <f t="shared" si="16"/>
        <v>30</v>
      </c>
    </row>
    <row r="1038" spans="1:21" ht="11.75" customHeight="1" x14ac:dyDescent="0.4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E1038/D1038*100%</f>
        <v>1.1236044444444444</v>
      </c>
      <c r="P1038" s="9" t="str">
        <f>IFERROR(ROUND(E1038/L1038,0),0)&amp;" "&amp;H1038</f>
        <v>24 USD</v>
      </c>
      <c r="Q1038" t="s">
        <v>8325</v>
      </c>
      <c r="R1038" t="s">
        <v>8330</v>
      </c>
      <c r="S1038" s="12">
        <f>(((I1038/60)/60)/24)+DATE(1970,1,1)+(-8/24)</f>
        <v>41281</v>
      </c>
      <c r="T1038" s="12">
        <f>(((J1038/60)/60)/24)+DATE(1970,1,1)+(-8/24)</f>
        <v>41249.115624999999</v>
      </c>
      <c r="U1038" s="8">
        <f t="shared" si="16"/>
        <v>31.884375000001455</v>
      </c>
    </row>
    <row r="1039" spans="1:21" ht="11.75" customHeight="1" x14ac:dyDescent="0.4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E1039/D1039*100%</f>
        <v>1.0209999999999999</v>
      </c>
      <c r="P1039" s="9" t="str">
        <f>IFERROR(ROUND(E1039/L1039,0),0)&amp;" "&amp;H1039</f>
        <v>49 USD</v>
      </c>
      <c r="Q1039" t="s">
        <v>8325</v>
      </c>
      <c r="R1039" t="s">
        <v>8330</v>
      </c>
      <c r="S1039" s="12">
        <f>(((I1039/60)/60)/24)+DATE(1970,1,1)+(-8/24)</f>
        <v>42141.874999999993</v>
      </c>
      <c r="T1039" s="12">
        <f>(((J1039/60)/60)/24)+DATE(1970,1,1)+(-8/24)</f>
        <v>42119.48914351852</v>
      </c>
      <c r="U1039" s="8">
        <f t="shared" si="16"/>
        <v>22.385856481472729</v>
      </c>
    </row>
    <row r="1040" spans="1:21" ht="11.75" customHeight="1" x14ac:dyDescent="0.4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E1040/D1040*100%</f>
        <v>1.4533333333333334</v>
      </c>
      <c r="P1040" s="9" t="str">
        <f>IFERROR(ROUND(E1040/L1040,0),0)&amp;" "&amp;H1040</f>
        <v>36 USD</v>
      </c>
      <c r="Q1040" t="s">
        <v>8325</v>
      </c>
      <c r="R1040" t="s">
        <v>8330</v>
      </c>
      <c r="S1040" s="12">
        <f>(((I1040/60)/60)/24)+DATE(1970,1,1)+(-8/24)</f>
        <v>42447.856747685182</v>
      </c>
      <c r="T1040" s="12">
        <f>(((J1040/60)/60)/24)+DATE(1970,1,1)+(-8/24)</f>
        <v>42417.898414351854</v>
      </c>
      <c r="U1040" s="8">
        <f t="shared" si="16"/>
        <v>29.958333333328483</v>
      </c>
    </row>
    <row r="1041" spans="1:21" ht="11.75" customHeight="1" x14ac:dyDescent="0.4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E1041/D1041*100%</f>
        <v>1.282</v>
      </c>
      <c r="P1041" s="9" t="str">
        <f>IFERROR(ROUND(E1041/L1041,0),0)&amp;" "&amp;H1041</f>
        <v>21 USD</v>
      </c>
      <c r="Q1041" t="s">
        <v>8325</v>
      </c>
      <c r="R1041" t="s">
        <v>8330</v>
      </c>
      <c r="S1041" s="12">
        <f>(((I1041/60)/60)/24)+DATE(1970,1,1)+(-8/24)</f>
        <v>42716.999305555553</v>
      </c>
      <c r="T1041" s="12">
        <f>(((J1041/60)/60)/24)+DATE(1970,1,1)+(-8/24)</f>
        <v>42691.775995370372</v>
      </c>
      <c r="U1041" s="8">
        <f t="shared" si="16"/>
        <v>25.223310185181617</v>
      </c>
    </row>
    <row r="1042" spans="1:21" ht="11.75" customHeight="1" x14ac:dyDescent="0.4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E1042/D1042*100%</f>
        <v>2.9411764705882353E-3</v>
      </c>
      <c r="P1042" s="9" t="str">
        <f>IFERROR(ROUND(E1042/L1042,0),0)&amp;" "&amp;H1042</f>
        <v>250 USD</v>
      </c>
      <c r="Q1042" t="s">
        <v>8331</v>
      </c>
      <c r="R1042" t="s">
        <v>8332</v>
      </c>
      <c r="S1042" s="12">
        <f>(((I1042/60)/60)/24)+DATE(1970,1,1)+(-8/24)</f>
        <v>42609.375104166662</v>
      </c>
      <c r="T1042" s="12">
        <f>(((J1042/60)/60)/24)+DATE(1970,1,1)+(-8/24)</f>
        <v>42579.375104166662</v>
      </c>
      <c r="U1042" s="8">
        <f t="shared" si="16"/>
        <v>30</v>
      </c>
    </row>
    <row r="1043" spans="1:21" ht="11.75" customHeight="1" x14ac:dyDescent="0.4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E1043/D1043*100%</f>
        <v>0</v>
      </c>
      <c r="P1043" s="9" t="str">
        <f>IFERROR(ROUND(E1043/L1043,0),0)&amp;" "&amp;H1043</f>
        <v>0 USD</v>
      </c>
      <c r="Q1043" t="s">
        <v>8331</v>
      </c>
      <c r="R1043" t="s">
        <v>8332</v>
      </c>
      <c r="S1043" s="12">
        <f>(((I1043/60)/60)/24)+DATE(1970,1,1)+(-8/24)</f>
        <v>41850.726759259262</v>
      </c>
      <c r="T1043" s="12">
        <f>(((J1043/60)/60)/24)+DATE(1970,1,1)+(-8/24)</f>
        <v>41830.726759259262</v>
      </c>
      <c r="U1043" s="8">
        <f t="shared" si="16"/>
        <v>20</v>
      </c>
    </row>
    <row r="1044" spans="1:21" ht="11.75" customHeight="1" x14ac:dyDescent="0.4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E1044/D1044*100%</f>
        <v>1.5384615384615385E-2</v>
      </c>
      <c r="P1044" s="9" t="str">
        <f>IFERROR(ROUND(E1044/L1044,0),0)&amp;" "&amp;H1044</f>
        <v>10 USD</v>
      </c>
      <c r="Q1044" t="s">
        <v>8331</v>
      </c>
      <c r="R1044" t="s">
        <v>8332</v>
      </c>
      <c r="S1044" s="12">
        <f>(((I1044/60)/60)/24)+DATE(1970,1,1)+(-8/24)</f>
        <v>41894.083333333328</v>
      </c>
      <c r="T1044" s="12">
        <f>(((J1044/60)/60)/24)+DATE(1970,1,1)+(-8/24)</f>
        <v>41851.362824074073</v>
      </c>
      <c r="U1044" s="8">
        <f t="shared" si="16"/>
        <v>42.720509259255778</v>
      </c>
    </row>
    <row r="1045" spans="1:21" ht="11.75" customHeight="1" x14ac:dyDescent="0.4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E1045/D1045*100%</f>
        <v>8.5370000000000001E-2</v>
      </c>
      <c r="P1045" s="9" t="str">
        <f>IFERROR(ROUND(E1045/L1045,0),0)&amp;" "&amp;H1045</f>
        <v>29 USD</v>
      </c>
      <c r="Q1045" t="s">
        <v>8331</v>
      </c>
      <c r="R1045" t="s">
        <v>8332</v>
      </c>
      <c r="S1045" s="12">
        <f>(((I1045/60)/60)/24)+DATE(1970,1,1)+(-8/24)</f>
        <v>42143.919618055552</v>
      </c>
      <c r="T1045" s="12">
        <f>(((J1045/60)/60)/24)+DATE(1970,1,1)+(-8/24)</f>
        <v>42113.919618055552</v>
      </c>
      <c r="U1045" s="8">
        <f t="shared" si="16"/>
        <v>30</v>
      </c>
    </row>
    <row r="1046" spans="1:21" ht="11.75" customHeight="1" x14ac:dyDescent="0.4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E1046/D1046*100%</f>
        <v>8.571428571428571E-4</v>
      </c>
      <c r="P1046" s="9" t="str">
        <f>IFERROR(ROUND(E1046/L1046,0),0)&amp;" "&amp;H1046</f>
        <v>3 USD</v>
      </c>
      <c r="Q1046" t="s">
        <v>8331</v>
      </c>
      <c r="R1046" t="s">
        <v>8332</v>
      </c>
      <c r="S1046" s="12">
        <f>(((I1046/60)/60)/24)+DATE(1970,1,1)+(-8/24)</f>
        <v>42068.518749999996</v>
      </c>
      <c r="T1046" s="12">
        <f>(((J1046/60)/60)/24)+DATE(1970,1,1)+(-8/24)</f>
        <v>42011.592604166661</v>
      </c>
      <c r="U1046" s="8">
        <f t="shared" si="16"/>
        <v>56.926145833334886</v>
      </c>
    </row>
    <row r="1047" spans="1:21" ht="11.75" customHeight="1" x14ac:dyDescent="0.4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E1047/D1047*100%</f>
        <v>2.6599999999999999E-2</v>
      </c>
      <c r="P1047" s="9" t="str">
        <f>IFERROR(ROUND(E1047/L1047,0),0)&amp;" "&amp;H1047</f>
        <v>33 USD</v>
      </c>
      <c r="Q1047" t="s">
        <v>8331</v>
      </c>
      <c r="R1047" t="s">
        <v>8332</v>
      </c>
      <c r="S1047" s="12">
        <f>(((I1047/60)/60)/24)+DATE(1970,1,1)+(-8/24)</f>
        <v>41874.541087962964</v>
      </c>
      <c r="T1047" s="12">
        <f>(((J1047/60)/60)/24)+DATE(1970,1,1)+(-8/24)</f>
        <v>41844.541087962964</v>
      </c>
      <c r="U1047" s="8">
        <f t="shared" si="16"/>
        <v>30</v>
      </c>
    </row>
    <row r="1048" spans="1:21" ht="11.75" customHeight="1" x14ac:dyDescent="0.4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E1048/D1048*100%</f>
        <v>0</v>
      </c>
      <c r="P1048" s="9" t="str">
        <f>IFERROR(ROUND(E1048/L1048,0),0)&amp;" "&amp;H1048</f>
        <v>0 EUR</v>
      </c>
      <c r="Q1048" t="s">
        <v>8331</v>
      </c>
      <c r="R1048" t="s">
        <v>8332</v>
      </c>
      <c r="S1048" s="12">
        <f>(((I1048/60)/60)/24)+DATE(1970,1,1)+(-8/24)</f>
        <v>42364.518055555549</v>
      </c>
      <c r="T1048" s="12">
        <f>(((J1048/60)/60)/24)+DATE(1970,1,1)+(-8/24)</f>
        <v>42319.518055555549</v>
      </c>
      <c r="U1048" s="8">
        <f t="shared" si="16"/>
        <v>45</v>
      </c>
    </row>
    <row r="1049" spans="1:21" ht="11.75" customHeight="1" x14ac:dyDescent="0.4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E1049/D1049*100%</f>
        <v>5.0000000000000001E-4</v>
      </c>
      <c r="P1049" s="9" t="str">
        <f>IFERROR(ROUND(E1049/L1049,0),0)&amp;" "&amp;H1049</f>
        <v>1 USD</v>
      </c>
      <c r="Q1049" t="s">
        <v>8331</v>
      </c>
      <c r="R1049" t="s">
        <v>8332</v>
      </c>
      <c r="S1049" s="12">
        <f>(((I1049/60)/60)/24)+DATE(1970,1,1)+(-8/24)</f>
        <v>41948.52679398148</v>
      </c>
      <c r="T1049" s="12">
        <f>(((J1049/60)/60)/24)+DATE(1970,1,1)+(-8/24)</f>
        <v>41918.485127314809</v>
      </c>
      <c r="U1049" s="8">
        <f t="shared" si="16"/>
        <v>30.041666666671517</v>
      </c>
    </row>
    <row r="1050" spans="1:21" ht="11.75" customHeight="1" x14ac:dyDescent="0.4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E1050/D1050*100%</f>
        <v>1.4133333333333333E-2</v>
      </c>
      <c r="P1050" s="9" t="str">
        <f>IFERROR(ROUND(E1050/L1050,0),0)&amp;" "&amp;H1050</f>
        <v>53 USD</v>
      </c>
      <c r="Q1050" t="s">
        <v>8331</v>
      </c>
      <c r="R1050" t="s">
        <v>8332</v>
      </c>
      <c r="S1050" s="12">
        <f>(((I1050/60)/60)/24)+DATE(1970,1,1)+(-8/24)</f>
        <v>42637.719780092586</v>
      </c>
      <c r="T1050" s="12">
        <f>(((J1050/60)/60)/24)+DATE(1970,1,1)+(-8/24)</f>
        <v>42597.719780092586</v>
      </c>
      <c r="U1050" s="8">
        <f t="shared" si="16"/>
        <v>40</v>
      </c>
    </row>
    <row r="1051" spans="1:21" ht="11.75" customHeight="1" x14ac:dyDescent="0.4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E1051/D1051*100%</f>
        <v>0</v>
      </c>
      <c r="P1051" s="9" t="str">
        <f>IFERROR(ROUND(E1051/L1051,0),0)&amp;" "&amp;H1051</f>
        <v>0 USD</v>
      </c>
      <c r="Q1051" t="s">
        <v>8331</v>
      </c>
      <c r="R1051" t="s">
        <v>8332</v>
      </c>
      <c r="S1051" s="12">
        <f>(((I1051/60)/60)/24)+DATE(1970,1,1)+(-8/24)</f>
        <v>42412.097743055558</v>
      </c>
      <c r="T1051" s="12">
        <f>(((J1051/60)/60)/24)+DATE(1970,1,1)+(-8/24)</f>
        <v>42382.097743055558</v>
      </c>
      <c r="U1051" s="8">
        <f t="shared" si="16"/>
        <v>30</v>
      </c>
    </row>
    <row r="1052" spans="1:21" ht="11.75" customHeight="1" x14ac:dyDescent="0.4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E1052/D1052*100%</f>
        <v>0</v>
      </c>
      <c r="P1052" s="9" t="str">
        <f>IFERROR(ROUND(E1052/L1052,0),0)&amp;" "&amp;H1052</f>
        <v>0 USD</v>
      </c>
      <c r="Q1052" t="s">
        <v>8331</v>
      </c>
      <c r="R1052" t="s">
        <v>8332</v>
      </c>
      <c r="S1052" s="12">
        <f>(((I1052/60)/60)/24)+DATE(1970,1,1)+(-8/24)</f>
        <v>42261.463854166665</v>
      </c>
      <c r="T1052" s="12">
        <f>(((J1052/60)/60)/24)+DATE(1970,1,1)+(-8/24)</f>
        <v>42231.463854166665</v>
      </c>
      <c r="U1052" s="8">
        <f t="shared" si="16"/>
        <v>30</v>
      </c>
    </row>
    <row r="1053" spans="1:21" ht="11.75" customHeight="1" x14ac:dyDescent="0.4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E1053/D1053*100%</f>
        <v>0</v>
      </c>
      <c r="P1053" s="9" t="str">
        <f>IFERROR(ROUND(E1053/L1053,0),0)&amp;" "&amp;H1053</f>
        <v>0 USD</v>
      </c>
      <c r="Q1053" t="s">
        <v>8331</v>
      </c>
      <c r="R1053" t="s">
        <v>8332</v>
      </c>
      <c r="S1053" s="12">
        <f>(((I1053/60)/60)/24)+DATE(1970,1,1)+(-8/24)</f>
        <v>41877.680844907409</v>
      </c>
      <c r="T1053" s="12">
        <f>(((J1053/60)/60)/24)+DATE(1970,1,1)+(-8/24)</f>
        <v>41849.680844907409</v>
      </c>
      <c r="U1053" s="8">
        <f t="shared" si="16"/>
        <v>28</v>
      </c>
    </row>
    <row r="1054" spans="1:21" ht="11.75" customHeight="1" x14ac:dyDescent="0.4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E1054/D1054*100%</f>
        <v>0</v>
      </c>
      <c r="P1054" s="9" t="str">
        <f>IFERROR(ROUND(E1054/L1054,0),0)&amp;" "&amp;H1054</f>
        <v>0 USD</v>
      </c>
      <c r="Q1054" t="s">
        <v>8331</v>
      </c>
      <c r="R1054" t="s">
        <v>8332</v>
      </c>
      <c r="S1054" s="12">
        <f>(((I1054/60)/60)/24)+DATE(1970,1,1)+(-8/24)</f>
        <v>42527.506249999999</v>
      </c>
      <c r="T1054" s="12">
        <f>(((J1054/60)/60)/24)+DATE(1970,1,1)+(-8/24)</f>
        <v>42483.464062499996</v>
      </c>
      <c r="U1054" s="8">
        <f t="shared" si="16"/>
        <v>44.04218750000291</v>
      </c>
    </row>
    <row r="1055" spans="1:21" ht="11.75" customHeight="1" x14ac:dyDescent="0.4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E1055/D1055*100%</f>
        <v>0.01</v>
      </c>
      <c r="P1055" s="9" t="str">
        <f>IFERROR(ROUND(E1055/L1055,0),0)&amp;" "&amp;H1055</f>
        <v>15 USD</v>
      </c>
      <c r="Q1055" t="s">
        <v>8331</v>
      </c>
      <c r="R1055" t="s">
        <v>8332</v>
      </c>
      <c r="S1055" s="12">
        <f>(((I1055/60)/60)/24)+DATE(1970,1,1)+(-8/24)</f>
        <v>42799.839490740742</v>
      </c>
      <c r="T1055" s="12">
        <f>(((J1055/60)/60)/24)+DATE(1970,1,1)+(-8/24)</f>
        <v>42774.839490740742</v>
      </c>
      <c r="U1055" s="8">
        <f t="shared" si="16"/>
        <v>25</v>
      </c>
    </row>
    <row r="1056" spans="1:21" ht="11.75" customHeight="1" x14ac:dyDescent="0.4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E1056/D1056*100%</f>
        <v>0</v>
      </c>
      <c r="P1056" s="9" t="str">
        <f>IFERROR(ROUND(E1056/L1056,0),0)&amp;" "&amp;H1056</f>
        <v>0 USD</v>
      </c>
      <c r="Q1056" t="s">
        <v>8331</v>
      </c>
      <c r="R1056" t="s">
        <v>8332</v>
      </c>
      <c r="S1056" s="12">
        <f>(((I1056/60)/60)/24)+DATE(1970,1,1)+(-8/24)</f>
        <v>41861.583333333328</v>
      </c>
      <c r="T1056" s="12">
        <f>(((J1056/60)/60)/24)+DATE(1970,1,1)+(-8/24)</f>
        <v>41831.518506944441</v>
      </c>
      <c r="U1056" s="8">
        <f t="shared" si="16"/>
        <v>30.064826388887013</v>
      </c>
    </row>
    <row r="1057" spans="1:21" ht="11.75" customHeight="1" x14ac:dyDescent="0.4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E1057/D1057*100%</f>
        <v>0</v>
      </c>
      <c r="P1057" s="9" t="str">
        <f>IFERROR(ROUND(E1057/L1057,0),0)&amp;" "&amp;H1057</f>
        <v>0 USD</v>
      </c>
      <c r="Q1057" t="s">
        <v>8331</v>
      </c>
      <c r="R1057" t="s">
        <v>8332</v>
      </c>
      <c r="S1057" s="12">
        <f>(((I1057/60)/60)/24)+DATE(1970,1,1)+(-8/24)</f>
        <v>42436.659085648142</v>
      </c>
      <c r="T1057" s="12">
        <f>(((J1057/60)/60)/24)+DATE(1970,1,1)+(-8/24)</f>
        <v>42406.659085648142</v>
      </c>
      <c r="U1057" s="8">
        <f t="shared" si="16"/>
        <v>30</v>
      </c>
    </row>
    <row r="1058" spans="1:21" ht="11.75" customHeight="1" x14ac:dyDescent="0.4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E1058/D1058*100%</f>
        <v>0</v>
      </c>
      <c r="P1058" s="9" t="str">
        <f>IFERROR(ROUND(E1058/L1058,0),0)&amp;" "&amp;H1058</f>
        <v>0 USD</v>
      </c>
      <c r="Q1058" t="s">
        <v>8331</v>
      </c>
      <c r="R1058" t="s">
        <v>8332</v>
      </c>
      <c r="S1058" s="12">
        <f>(((I1058/60)/60)/24)+DATE(1970,1,1)+(-8/24)</f>
        <v>42118.344641203708</v>
      </c>
      <c r="T1058" s="12">
        <f>(((J1058/60)/60)/24)+DATE(1970,1,1)+(-8/24)</f>
        <v>42058.386307870365</v>
      </c>
      <c r="U1058" s="8">
        <f t="shared" si="16"/>
        <v>59.958333333343035</v>
      </c>
    </row>
    <row r="1059" spans="1:21" ht="11.75" customHeight="1" x14ac:dyDescent="0.4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E1059/D1059*100%</f>
        <v>0</v>
      </c>
      <c r="P1059" s="9" t="str">
        <f>IFERROR(ROUND(E1059/L1059,0),0)&amp;" "&amp;H1059</f>
        <v>0 USD</v>
      </c>
      <c r="Q1059" t="s">
        <v>8331</v>
      </c>
      <c r="R1059" t="s">
        <v>8332</v>
      </c>
      <c r="S1059" s="12">
        <f>(((I1059/60)/60)/24)+DATE(1970,1,1)+(-8/24)</f>
        <v>42708.579664351848</v>
      </c>
      <c r="T1059" s="12">
        <f>(((J1059/60)/60)/24)+DATE(1970,1,1)+(-8/24)</f>
        <v>42678.537997685176</v>
      </c>
      <c r="U1059" s="8">
        <f t="shared" si="16"/>
        <v>30.041666666671517</v>
      </c>
    </row>
    <row r="1060" spans="1:21" ht="11.75" customHeight="1" x14ac:dyDescent="0.4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E1060/D1060*100%</f>
        <v>0</v>
      </c>
      <c r="P1060" s="9" t="str">
        <f>IFERROR(ROUND(E1060/L1060,0),0)&amp;" "&amp;H1060</f>
        <v>0 USD</v>
      </c>
      <c r="Q1060" t="s">
        <v>8331</v>
      </c>
      <c r="R1060" t="s">
        <v>8332</v>
      </c>
      <c r="S1060" s="12">
        <f>(((I1060/60)/60)/24)+DATE(1970,1,1)+(-8/24)</f>
        <v>42088.666666666664</v>
      </c>
      <c r="T1060" s="12">
        <f>(((J1060/60)/60)/24)+DATE(1970,1,1)+(-8/24)</f>
        <v>42047.567627314813</v>
      </c>
      <c r="U1060" s="8">
        <f t="shared" si="16"/>
        <v>41.099039351851388</v>
      </c>
    </row>
    <row r="1061" spans="1:21" ht="11.75" customHeight="1" x14ac:dyDescent="0.4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E1061/D1061*100%</f>
        <v>0</v>
      </c>
      <c r="P1061" s="9" t="str">
        <f>IFERROR(ROUND(E1061/L1061,0),0)&amp;" "&amp;H1061</f>
        <v>0 USD</v>
      </c>
      <c r="Q1061" t="s">
        <v>8331</v>
      </c>
      <c r="R1061" t="s">
        <v>8332</v>
      </c>
      <c r="S1061" s="12">
        <f>(((I1061/60)/60)/24)+DATE(1970,1,1)+(-8/24)</f>
        <v>42076.415000000001</v>
      </c>
      <c r="T1061" s="12">
        <f>(((J1061/60)/60)/24)+DATE(1970,1,1)+(-8/24)</f>
        <v>42046.456666666665</v>
      </c>
      <c r="U1061" s="8">
        <f t="shared" si="16"/>
        <v>29.958333333335759</v>
      </c>
    </row>
    <row r="1062" spans="1:21" ht="11.75" customHeight="1" x14ac:dyDescent="0.4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E1062/D1062*100%</f>
        <v>0.01</v>
      </c>
      <c r="P1062" s="9" t="str">
        <f>IFERROR(ROUND(E1062/L1062,0),0)&amp;" "&amp;H1062</f>
        <v>50 USD</v>
      </c>
      <c r="Q1062" t="s">
        <v>8331</v>
      </c>
      <c r="R1062" t="s">
        <v>8332</v>
      </c>
      <c r="S1062" s="12">
        <f>(((I1062/60)/60)/24)+DATE(1970,1,1)+(-8/24)</f>
        <v>42109.579780092587</v>
      </c>
      <c r="T1062" s="12">
        <f>(((J1062/60)/60)/24)+DATE(1970,1,1)+(-8/24)</f>
        <v>42079.579780092587</v>
      </c>
      <c r="U1062" s="8">
        <f t="shared" si="16"/>
        <v>30</v>
      </c>
    </row>
    <row r="1063" spans="1:21" ht="11.75" customHeight="1" x14ac:dyDescent="0.4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E1063/D1063*100%</f>
        <v>0</v>
      </c>
      <c r="P1063" s="9" t="str">
        <f>IFERROR(ROUND(E1063/L1063,0),0)&amp;" "&amp;H1063</f>
        <v>0 USD</v>
      </c>
      <c r="Q1063" t="s">
        <v>8331</v>
      </c>
      <c r="R1063" t="s">
        <v>8332</v>
      </c>
      <c r="S1063" s="12">
        <f>(((I1063/60)/60)/24)+DATE(1970,1,1)+(-8/24)</f>
        <v>42491.708333333336</v>
      </c>
      <c r="T1063" s="12">
        <f>(((J1063/60)/60)/24)+DATE(1970,1,1)+(-8/24)</f>
        <v>42431.943379629629</v>
      </c>
      <c r="U1063" s="8">
        <f t="shared" si="16"/>
        <v>59.764953703706851</v>
      </c>
    </row>
    <row r="1064" spans="1:21" ht="11.75" customHeight="1" x14ac:dyDescent="0.4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E1064/D1064*100%</f>
        <v>0.95477386934673369</v>
      </c>
      <c r="P1064" s="9" t="str">
        <f>IFERROR(ROUND(E1064/L1064,0),0)&amp;" "&amp;H1064</f>
        <v>48 USD</v>
      </c>
      <c r="Q1064" t="s">
        <v>8331</v>
      </c>
      <c r="R1064" t="s">
        <v>8332</v>
      </c>
      <c r="S1064" s="12">
        <f>(((I1064/60)/60)/24)+DATE(1970,1,1)+(-8/24)</f>
        <v>42563.473854166667</v>
      </c>
      <c r="T1064" s="12">
        <f>(((J1064/60)/60)/24)+DATE(1970,1,1)+(-8/24)</f>
        <v>42556.473854166667</v>
      </c>
      <c r="U1064" s="8">
        <f t="shared" si="16"/>
        <v>7</v>
      </c>
    </row>
    <row r="1065" spans="1:21" ht="11.75" customHeight="1" x14ac:dyDescent="0.4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E1065/D1065*100%</f>
        <v>0</v>
      </c>
      <c r="P1065" s="9" t="str">
        <f>IFERROR(ROUND(E1065/L1065,0),0)&amp;" "&amp;H1065</f>
        <v>0 USD</v>
      </c>
      <c r="Q1065" t="s">
        <v>8331</v>
      </c>
      <c r="R1065" t="s">
        <v>8332</v>
      </c>
      <c r="S1065" s="12">
        <f>(((I1065/60)/60)/24)+DATE(1970,1,1)+(-8/24)</f>
        <v>42612.697476851848</v>
      </c>
      <c r="T1065" s="12">
        <f>(((J1065/60)/60)/24)+DATE(1970,1,1)+(-8/24)</f>
        <v>42582.697476851848</v>
      </c>
      <c r="U1065" s="8">
        <f t="shared" si="16"/>
        <v>30</v>
      </c>
    </row>
    <row r="1066" spans="1:21" ht="11.75" customHeight="1" x14ac:dyDescent="0.4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E1066/D1066*100%</f>
        <v>8.9744444444444446E-2</v>
      </c>
      <c r="P1066" s="9" t="str">
        <f>IFERROR(ROUND(E1066/L1066,0),0)&amp;" "&amp;H1066</f>
        <v>66 USD</v>
      </c>
      <c r="Q1066" t="s">
        <v>8333</v>
      </c>
      <c r="R1066" t="s">
        <v>8334</v>
      </c>
      <c r="S1066" s="12">
        <f>(((I1066/60)/60)/24)+DATE(1970,1,1)+(-8/24)</f>
        <v>41461.894710648143</v>
      </c>
      <c r="T1066" s="12">
        <f>(((J1066/60)/60)/24)+DATE(1970,1,1)+(-8/24)</f>
        <v>41416.894710648143</v>
      </c>
      <c r="U1066" s="8">
        <f t="shared" si="16"/>
        <v>45</v>
      </c>
    </row>
    <row r="1067" spans="1:21" ht="11.75" customHeight="1" x14ac:dyDescent="0.4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E1067/D1067*100%</f>
        <v>2.7E-2</v>
      </c>
      <c r="P1067" s="9" t="str">
        <f>IFERROR(ROUND(E1067/L1067,0),0)&amp;" "&amp;H1067</f>
        <v>16 AUD</v>
      </c>
      <c r="Q1067" t="s">
        <v>8333</v>
      </c>
      <c r="R1067" t="s">
        <v>8334</v>
      </c>
      <c r="S1067" s="12">
        <f>(((I1067/60)/60)/24)+DATE(1970,1,1)+(-8/24)</f>
        <v>41689.047708333332</v>
      </c>
      <c r="T1067" s="12">
        <f>(((J1067/60)/60)/24)+DATE(1970,1,1)+(-8/24)</f>
        <v>41661.047708333332</v>
      </c>
      <c r="U1067" s="8">
        <f t="shared" si="16"/>
        <v>28</v>
      </c>
    </row>
    <row r="1068" spans="1:21" ht="11.75" customHeight="1" x14ac:dyDescent="0.4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E1068/D1068*100%</f>
        <v>3.3673333333333333E-2</v>
      </c>
      <c r="P1068" s="9" t="str">
        <f>IFERROR(ROUND(E1068/L1068,0),0)&amp;" "&amp;H1068</f>
        <v>34 USD</v>
      </c>
      <c r="Q1068" t="s">
        <v>8333</v>
      </c>
      <c r="R1068" t="s">
        <v>8334</v>
      </c>
      <c r="S1068" s="12">
        <f>(((I1068/60)/60)/24)+DATE(1970,1,1)+(-8/24)</f>
        <v>41490.629421296297</v>
      </c>
      <c r="T1068" s="12">
        <f>(((J1068/60)/60)/24)+DATE(1970,1,1)+(-8/24)</f>
        <v>41445.629421296297</v>
      </c>
      <c r="U1068" s="8">
        <f t="shared" si="16"/>
        <v>45</v>
      </c>
    </row>
    <row r="1069" spans="1:21" ht="11.75" customHeight="1" x14ac:dyDescent="0.4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E1069/D1069*100%</f>
        <v>0.26</v>
      </c>
      <c r="P1069" s="9" t="str">
        <f>IFERROR(ROUND(E1069/L1069,0),0)&amp;" "&amp;H1069</f>
        <v>13 USD</v>
      </c>
      <c r="Q1069" t="s">
        <v>8333</v>
      </c>
      <c r="R1069" t="s">
        <v>8334</v>
      </c>
      <c r="S1069" s="12">
        <f>(((I1069/60)/60)/24)+DATE(1970,1,1)+(-8/24)</f>
        <v>41629.522349537037</v>
      </c>
      <c r="T1069" s="12">
        <f>(((J1069/60)/60)/24)+DATE(1970,1,1)+(-8/24)</f>
        <v>41599.522349537037</v>
      </c>
      <c r="U1069" s="8">
        <f t="shared" si="16"/>
        <v>30</v>
      </c>
    </row>
    <row r="1070" spans="1:21" ht="11.75" customHeight="1" x14ac:dyDescent="0.4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E1070/D1070*100%</f>
        <v>1.5E-3</v>
      </c>
      <c r="P1070" s="9" t="str">
        <f>IFERROR(ROUND(E1070/L1070,0),0)&amp;" "&amp;H1070</f>
        <v>11 USD</v>
      </c>
      <c r="Q1070" t="s">
        <v>8333</v>
      </c>
      <c r="R1070" t="s">
        <v>8334</v>
      </c>
      <c r="S1070" s="12">
        <f>(((I1070/60)/60)/24)+DATE(1970,1,1)+(-8/24)</f>
        <v>42469.996111111112</v>
      </c>
      <c r="T1070" s="12">
        <f>(((J1070/60)/60)/24)+DATE(1970,1,1)+(-8/24)</f>
        <v>42440.037777777768</v>
      </c>
      <c r="U1070" s="8">
        <f t="shared" si="16"/>
        <v>29.958333333343035</v>
      </c>
    </row>
    <row r="1071" spans="1:21" ht="11.75" customHeight="1" x14ac:dyDescent="0.4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E1071/D1071*100%</f>
        <v>0.38636363636363635</v>
      </c>
      <c r="P1071" s="9" t="str">
        <f>IFERROR(ROUND(E1071/L1071,0),0)&amp;" "&amp;H1071</f>
        <v>40 USD</v>
      </c>
      <c r="Q1071" t="s">
        <v>8333</v>
      </c>
      <c r="R1071" t="s">
        <v>8334</v>
      </c>
      <c r="S1071" s="12">
        <f>(((I1071/60)/60)/24)+DATE(1970,1,1)+(-8/24)</f>
        <v>41603.93818287037</v>
      </c>
      <c r="T1071" s="12">
        <f>(((J1071/60)/60)/24)+DATE(1970,1,1)+(-8/24)</f>
        <v>41571.896516203698</v>
      </c>
      <c r="U1071" s="8">
        <f t="shared" si="16"/>
        <v>32.041666666671517</v>
      </c>
    </row>
    <row r="1072" spans="1:21" ht="11.75" customHeight="1" x14ac:dyDescent="0.4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E1072/D1072*100%</f>
        <v>7.0000000000000001E-3</v>
      </c>
      <c r="P1072" s="9" t="str">
        <f>IFERROR(ROUND(E1072/L1072,0),0)&amp;" "&amp;H1072</f>
        <v>35 USD</v>
      </c>
      <c r="Q1072" t="s">
        <v>8333</v>
      </c>
      <c r="R1072" t="s">
        <v>8334</v>
      </c>
      <c r="S1072" s="12">
        <f>(((I1072/60)/60)/24)+DATE(1970,1,1)+(-8/24)</f>
        <v>41182.678495370368</v>
      </c>
      <c r="T1072" s="12">
        <f>(((J1072/60)/60)/24)+DATE(1970,1,1)+(-8/24)</f>
        <v>41162.678495370368</v>
      </c>
      <c r="U1072" s="8">
        <f t="shared" si="16"/>
        <v>20</v>
      </c>
    </row>
    <row r="1073" spans="1:21" ht="11.75" customHeight="1" x14ac:dyDescent="0.4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E1073/D1073*100%</f>
        <v>0</v>
      </c>
      <c r="P1073" s="9" t="str">
        <f>IFERROR(ROUND(E1073/L1073,0),0)&amp;" "&amp;H1073</f>
        <v>0 NOK</v>
      </c>
      <c r="Q1073" t="s">
        <v>8333</v>
      </c>
      <c r="R1073" t="s">
        <v>8334</v>
      </c>
      <c r="S1073" s="12">
        <f>(((I1073/60)/60)/24)+DATE(1970,1,1)+(-8/24)</f>
        <v>42325.461724537039</v>
      </c>
      <c r="T1073" s="12">
        <f>(((J1073/60)/60)/24)+DATE(1970,1,1)+(-8/24)</f>
        <v>42295.420057870368</v>
      </c>
      <c r="U1073" s="8">
        <f t="shared" si="16"/>
        <v>30.041666666671517</v>
      </c>
    </row>
    <row r="1074" spans="1:21" ht="11.75" customHeight="1" x14ac:dyDescent="0.4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E1074/D1074*100%</f>
        <v>6.8000000000000005E-4</v>
      </c>
      <c r="P1074" s="9" t="str">
        <f>IFERROR(ROUND(E1074/L1074,0),0)&amp;" "&amp;H1074</f>
        <v>13 USD</v>
      </c>
      <c r="Q1074" t="s">
        <v>8333</v>
      </c>
      <c r="R1074" t="s">
        <v>8334</v>
      </c>
      <c r="S1074" s="12">
        <f>(((I1074/60)/60)/24)+DATE(1970,1,1)+(-8/24)</f>
        <v>41675.498807870368</v>
      </c>
      <c r="T1074" s="12">
        <f>(((J1074/60)/60)/24)+DATE(1970,1,1)+(-8/24)</f>
        <v>41645.498807870368</v>
      </c>
      <c r="U1074" s="8">
        <f t="shared" si="16"/>
        <v>30</v>
      </c>
    </row>
    <row r="1075" spans="1:21" ht="11.75" customHeight="1" x14ac:dyDescent="0.4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E1075/D1075*100%</f>
        <v>1.3333333333333334E-2</v>
      </c>
      <c r="P1075" s="9" t="str">
        <f>IFERROR(ROUND(E1075/L1075,0),0)&amp;" "&amp;H1075</f>
        <v>10 USD</v>
      </c>
      <c r="Q1075" t="s">
        <v>8333</v>
      </c>
      <c r="R1075" t="s">
        <v>8334</v>
      </c>
      <c r="S1075" s="12">
        <f>(((I1075/60)/60)/24)+DATE(1970,1,1)+(-8/24)</f>
        <v>40832.631261574068</v>
      </c>
      <c r="T1075" s="12">
        <f>(((J1075/60)/60)/24)+DATE(1970,1,1)+(-8/24)</f>
        <v>40802.631261574068</v>
      </c>
      <c r="U1075" s="8">
        <f t="shared" si="16"/>
        <v>30</v>
      </c>
    </row>
    <row r="1076" spans="1:21" ht="11.75" customHeight="1" x14ac:dyDescent="0.4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E1076/D1076*100%</f>
        <v>6.3092592592592589E-2</v>
      </c>
      <c r="P1076" s="9" t="str">
        <f>IFERROR(ROUND(E1076/L1076,0),0)&amp;" "&amp;H1076</f>
        <v>114 USD</v>
      </c>
      <c r="Q1076" t="s">
        <v>8333</v>
      </c>
      <c r="R1076" t="s">
        <v>8334</v>
      </c>
      <c r="S1076" s="12">
        <f>(((I1076/60)/60)/24)+DATE(1970,1,1)+(-8/24)</f>
        <v>41642.839641203704</v>
      </c>
      <c r="T1076" s="12">
        <f>(((J1076/60)/60)/24)+DATE(1970,1,1)+(-8/24)</f>
        <v>41612.839641203704</v>
      </c>
      <c r="U1076" s="8">
        <f t="shared" si="16"/>
        <v>30</v>
      </c>
    </row>
    <row r="1077" spans="1:21" ht="11.75" customHeight="1" x14ac:dyDescent="0.4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E1077/D1077*100%</f>
        <v>4.4999999999999998E-2</v>
      </c>
      <c r="P1077" s="9" t="str">
        <f>IFERROR(ROUND(E1077/L1077,0),0)&amp;" "&amp;H1077</f>
        <v>15 USD</v>
      </c>
      <c r="Q1077" t="s">
        <v>8333</v>
      </c>
      <c r="R1077" t="s">
        <v>8334</v>
      </c>
      <c r="S1077" s="12">
        <f>(((I1077/60)/60)/24)+DATE(1970,1,1)+(-8/24)</f>
        <v>41035.570787037032</v>
      </c>
      <c r="T1077" s="12">
        <f>(((J1077/60)/60)/24)+DATE(1970,1,1)+(-8/24)</f>
        <v>41005.570787037032</v>
      </c>
      <c r="U1077" s="8">
        <f t="shared" si="16"/>
        <v>30</v>
      </c>
    </row>
    <row r="1078" spans="1:21" ht="11.75" customHeight="1" x14ac:dyDescent="0.4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E1078/D1078*100%</f>
        <v>0.62765333333333329</v>
      </c>
      <c r="P1078" s="9" t="str">
        <f>IFERROR(ROUND(E1078/L1078,0),0)&amp;" "&amp;H1078</f>
        <v>48 USD</v>
      </c>
      <c r="Q1078" t="s">
        <v>8333</v>
      </c>
      <c r="R1078" t="s">
        <v>8334</v>
      </c>
      <c r="S1078" s="12">
        <f>(((I1078/60)/60)/24)+DATE(1970,1,1)+(-8/24)</f>
        <v>41893.044560185182</v>
      </c>
      <c r="T1078" s="12">
        <f>(((J1078/60)/60)/24)+DATE(1970,1,1)+(-8/24)</f>
        <v>41838.044560185182</v>
      </c>
      <c r="U1078" s="8">
        <f t="shared" si="16"/>
        <v>55</v>
      </c>
    </row>
    <row r="1079" spans="1:21" ht="11.75" customHeight="1" x14ac:dyDescent="0.4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E1079/D1079*100%</f>
        <v>0.29376000000000002</v>
      </c>
      <c r="P1079" s="9" t="str">
        <f>IFERROR(ROUND(E1079/L1079,0),0)&amp;" "&amp;H1079</f>
        <v>44 USD</v>
      </c>
      <c r="Q1079" t="s">
        <v>8333</v>
      </c>
      <c r="R1079" t="s">
        <v>8334</v>
      </c>
      <c r="S1079" s="12">
        <f>(((I1079/60)/60)/24)+DATE(1970,1,1)+(-8/24)</f>
        <v>42382.833460648144</v>
      </c>
      <c r="T1079" s="12">
        <f>(((J1079/60)/60)/24)+DATE(1970,1,1)+(-8/24)</f>
        <v>42352.833460648144</v>
      </c>
      <c r="U1079" s="8">
        <f t="shared" si="16"/>
        <v>30</v>
      </c>
    </row>
    <row r="1080" spans="1:21" ht="11.75" customHeight="1" x14ac:dyDescent="0.4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E1080/D1080*100%</f>
        <v>7.4999999999999997E-2</v>
      </c>
      <c r="P1080" s="9" t="str">
        <f>IFERROR(ROUND(E1080/L1080,0),0)&amp;" "&amp;H1080</f>
        <v>9 USD</v>
      </c>
      <c r="Q1080" t="s">
        <v>8333</v>
      </c>
      <c r="R1080" t="s">
        <v>8334</v>
      </c>
      <c r="S1080" s="12">
        <f>(((I1080/60)/60)/24)+DATE(1970,1,1)+(-8/24)</f>
        <v>40745.862511574072</v>
      </c>
      <c r="T1080" s="12">
        <f>(((J1080/60)/60)/24)+DATE(1970,1,1)+(-8/24)</f>
        <v>40700.862511574072</v>
      </c>
      <c r="U1080" s="8">
        <f t="shared" si="16"/>
        <v>45</v>
      </c>
    </row>
    <row r="1081" spans="1:21" ht="11.75" customHeight="1" x14ac:dyDescent="0.4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E1081/D1081*100%</f>
        <v>2.6076923076923077E-2</v>
      </c>
      <c r="P1081" s="9" t="str">
        <f>IFERROR(ROUND(E1081/L1081,0),0)&amp;" "&amp;H1081</f>
        <v>38 EUR</v>
      </c>
      <c r="Q1081" t="s">
        <v>8333</v>
      </c>
      <c r="R1081" t="s">
        <v>8334</v>
      </c>
      <c r="S1081" s="12">
        <f>(((I1081/60)/60)/24)+DATE(1970,1,1)+(-8/24)</f>
        <v>42504.23305555556</v>
      </c>
      <c r="T1081" s="12">
        <f>(((J1081/60)/60)/24)+DATE(1970,1,1)+(-8/24)</f>
        <v>42479.23305555556</v>
      </c>
      <c r="U1081" s="8">
        <f t="shared" si="16"/>
        <v>25</v>
      </c>
    </row>
    <row r="1082" spans="1:21" ht="11.75" customHeight="1" x14ac:dyDescent="0.4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E1082/D1082*100%</f>
        <v>9.1050000000000006E-2</v>
      </c>
      <c r="P1082" s="9" t="str">
        <f>IFERROR(ROUND(E1082/L1082,0),0)&amp;" "&amp;H1082</f>
        <v>19 USD</v>
      </c>
      <c r="Q1082" t="s">
        <v>8333</v>
      </c>
      <c r="R1082" t="s">
        <v>8334</v>
      </c>
      <c r="S1082" s="12">
        <f>(((I1082/60)/60)/24)+DATE(1970,1,1)+(-8/24)</f>
        <v>41769.804780092592</v>
      </c>
      <c r="T1082" s="12">
        <f>(((J1082/60)/60)/24)+DATE(1970,1,1)+(-8/24)</f>
        <v>41739.804780092592</v>
      </c>
      <c r="U1082" s="8">
        <f t="shared" si="16"/>
        <v>30</v>
      </c>
    </row>
    <row r="1083" spans="1:21" ht="11.75" customHeight="1" x14ac:dyDescent="0.4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E1083/D1083*100%</f>
        <v>1.7647058823529413E-4</v>
      </c>
      <c r="P1083" s="9" t="str">
        <f>IFERROR(ROUND(E1083/L1083,0),0)&amp;" "&amp;H1083</f>
        <v>3 USD</v>
      </c>
      <c r="Q1083" t="s">
        <v>8333</v>
      </c>
      <c r="R1083" t="s">
        <v>8334</v>
      </c>
      <c r="S1083" s="12">
        <f>(((I1083/60)/60)/24)+DATE(1970,1,1)+(-8/24)</f>
        <v>42032.593657407408</v>
      </c>
      <c r="T1083" s="12">
        <f>(((J1083/60)/60)/24)+DATE(1970,1,1)+(-8/24)</f>
        <v>42002.593657407408</v>
      </c>
      <c r="U1083" s="8">
        <f t="shared" si="16"/>
        <v>30</v>
      </c>
    </row>
    <row r="1084" spans="1:21" ht="11.75" customHeight="1" x14ac:dyDescent="0.4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E1084/D1084*100%</f>
        <v>5.5999999999999999E-3</v>
      </c>
      <c r="P1084" s="9" t="str">
        <f>IFERROR(ROUND(E1084/L1084,0),0)&amp;" "&amp;H1084</f>
        <v>19 USD</v>
      </c>
      <c r="Q1084" t="s">
        <v>8333</v>
      </c>
      <c r="R1084" t="s">
        <v>8334</v>
      </c>
      <c r="S1084" s="12">
        <f>(((I1084/60)/60)/24)+DATE(1970,1,1)+(-8/24)</f>
        <v>41131.572777777779</v>
      </c>
      <c r="T1084" s="12">
        <f>(((J1084/60)/60)/24)+DATE(1970,1,1)+(-8/24)</f>
        <v>41101.572777777779</v>
      </c>
      <c r="U1084" s="8">
        <f t="shared" si="16"/>
        <v>30</v>
      </c>
    </row>
    <row r="1085" spans="1:21" ht="11.75" customHeight="1" x14ac:dyDescent="0.4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E1085/D1085*100%</f>
        <v>8.2000000000000007E-3</v>
      </c>
      <c r="P1085" s="9" t="str">
        <f>IFERROR(ROUND(E1085/L1085,0),0)&amp;" "&amp;H1085</f>
        <v>410 CAD</v>
      </c>
      <c r="Q1085" t="s">
        <v>8333</v>
      </c>
      <c r="R1085" t="s">
        <v>8334</v>
      </c>
      <c r="S1085" s="12">
        <f>(((I1085/60)/60)/24)+DATE(1970,1,1)+(-8/24)</f>
        <v>41853.326192129629</v>
      </c>
      <c r="T1085" s="12">
        <f>(((J1085/60)/60)/24)+DATE(1970,1,1)+(-8/24)</f>
        <v>41793.326192129629</v>
      </c>
      <c r="U1085" s="8">
        <f t="shared" si="16"/>
        <v>60</v>
      </c>
    </row>
    <row r="1086" spans="1:21" ht="11.75" customHeight="1" x14ac:dyDescent="0.4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E1086/D1086*100%</f>
        <v>0</v>
      </c>
      <c r="P1086" s="9" t="str">
        <f>IFERROR(ROUND(E1086/L1086,0),0)&amp;" "&amp;H1086</f>
        <v>0 USD</v>
      </c>
      <c r="Q1086" t="s">
        <v>8333</v>
      </c>
      <c r="R1086" t="s">
        <v>8334</v>
      </c>
      <c r="S1086" s="12">
        <f>(((I1086/60)/60)/24)+DATE(1970,1,1)+(-8/24)</f>
        <v>41859.578749999993</v>
      </c>
      <c r="T1086" s="12">
        <f>(((J1086/60)/60)/24)+DATE(1970,1,1)+(-8/24)</f>
        <v>41829.578749999993</v>
      </c>
      <c r="U1086" s="8">
        <f t="shared" si="16"/>
        <v>30</v>
      </c>
    </row>
    <row r="1087" spans="1:21" ht="11.75" customHeight="1" x14ac:dyDescent="0.4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E1087/D1087*100%</f>
        <v>3.4200000000000001E-2</v>
      </c>
      <c r="P1087" s="9" t="str">
        <f>IFERROR(ROUND(E1087/L1087,0),0)&amp;" "&amp;H1087</f>
        <v>114 CAD</v>
      </c>
      <c r="Q1087" t="s">
        <v>8333</v>
      </c>
      <c r="R1087" t="s">
        <v>8334</v>
      </c>
      <c r="S1087" s="12">
        <f>(((I1087/60)/60)/24)+DATE(1970,1,1)+(-8/24)</f>
        <v>42443.296006944445</v>
      </c>
      <c r="T1087" s="12">
        <f>(((J1087/60)/60)/24)+DATE(1970,1,1)+(-8/24)</f>
        <v>42413.337673611109</v>
      </c>
      <c r="U1087" s="8">
        <f t="shared" si="16"/>
        <v>29.958333333335759</v>
      </c>
    </row>
    <row r="1088" spans="1:21" ht="11.75" customHeight="1" x14ac:dyDescent="0.4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E1088/D1088*100%</f>
        <v>8.3333333333333339E-4</v>
      </c>
      <c r="P1088" s="9" t="str">
        <f>IFERROR(ROUND(E1088/L1088,0),0)&amp;" "&amp;H1088</f>
        <v>8 USD</v>
      </c>
      <c r="Q1088" t="s">
        <v>8333</v>
      </c>
      <c r="R1088" t="s">
        <v>8334</v>
      </c>
      <c r="S1088" s="12">
        <f>(((I1088/60)/60)/24)+DATE(1970,1,1)+(-8/24)</f>
        <v>41875.533460648148</v>
      </c>
      <c r="T1088" s="12">
        <f>(((J1088/60)/60)/24)+DATE(1970,1,1)+(-8/24)</f>
        <v>41845.533460648148</v>
      </c>
      <c r="U1088" s="8">
        <f t="shared" si="16"/>
        <v>30</v>
      </c>
    </row>
    <row r="1089" spans="1:21" ht="11.75" customHeight="1" x14ac:dyDescent="0.4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E1089/D1089*100%</f>
        <v>0</v>
      </c>
      <c r="P1089" s="9" t="str">
        <f>IFERROR(ROUND(E1089/L1089,0),0)&amp;" "&amp;H1089</f>
        <v>0 USD</v>
      </c>
      <c r="Q1089" t="s">
        <v>8333</v>
      </c>
      <c r="R1089" t="s">
        <v>8334</v>
      </c>
      <c r="S1089" s="12">
        <f>(((I1089/60)/60)/24)+DATE(1970,1,1)+(-8/24)</f>
        <v>41805.380636574075</v>
      </c>
      <c r="T1089" s="12">
        <f>(((J1089/60)/60)/24)+DATE(1970,1,1)+(-8/24)</f>
        <v>41775.380636574075</v>
      </c>
      <c r="U1089" s="8">
        <f t="shared" si="16"/>
        <v>30</v>
      </c>
    </row>
    <row r="1090" spans="1:21" ht="11.75" customHeight="1" x14ac:dyDescent="0.4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E1090/D1090*100%</f>
        <v>0.14182977777777778</v>
      </c>
      <c r="P1090" s="9" t="str">
        <f>IFERROR(ROUND(E1090/L1090,0),0)&amp;" "&amp;H1090</f>
        <v>43 USD</v>
      </c>
      <c r="Q1090" t="s">
        <v>8333</v>
      </c>
      <c r="R1090" t="s">
        <v>8334</v>
      </c>
      <c r="S1090" s="12">
        <f>(((I1090/60)/60)/24)+DATE(1970,1,1)+(-8/24)</f>
        <v>41753.466053240736</v>
      </c>
      <c r="T1090" s="12">
        <f>(((J1090/60)/60)/24)+DATE(1970,1,1)+(-8/24)</f>
        <v>41723.466053240736</v>
      </c>
      <c r="U1090" s="8">
        <f t="shared" si="16"/>
        <v>30</v>
      </c>
    </row>
    <row r="1091" spans="1:21" ht="11.75" customHeight="1" x14ac:dyDescent="0.4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E1091/D1091*100%</f>
        <v>7.8266666666666665E-2</v>
      </c>
      <c r="P1091" s="9" t="str">
        <f>IFERROR(ROUND(E1091/L1091,0),0)&amp;" "&amp;H1091</f>
        <v>24 EUR</v>
      </c>
      <c r="Q1091" t="s">
        <v>8333</v>
      </c>
      <c r="R1091" t="s">
        <v>8334</v>
      </c>
      <c r="S1091" s="12">
        <f>(((I1091/60)/60)/24)+DATE(1970,1,1)+(-8/24)</f>
        <v>42180.856192129628</v>
      </c>
      <c r="T1091" s="12">
        <f>(((J1091/60)/60)/24)+DATE(1970,1,1)+(-8/24)</f>
        <v>42150.856192129628</v>
      </c>
      <c r="U1091" s="8">
        <f t="shared" ref="U1091:U1154" si="17">S1091-T1091</f>
        <v>30</v>
      </c>
    </row>
    <row r="1092" spans="1:21" ht="11.75" customHeight="1" x14ac:dyDescent="0.4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E1092/D1092*100%</f>
        <v>3.8464497269020693E-4</v>
      </c>
      <c r="P1092" s="9" t="str">
        <f>IFERROR(ROUND(E1092/L1092,0),0)&amp;" "&amp;H1092</f>
        <v>5 AUD</v>
      </c>
      <c r="Q1092" t="s">
        <v>8333</v>
      </c>
      <c r="R1092" t="s">
        <v>8334</v>
      </c>
      <c r="S1092" s="12">
        <f>(((I1092/60)/60)/24)+DATE(1970,1,1)+(-8/24)</f>
        <v>42152.852465277778</v>
      </c>
      <c r="T1092" s="12">
        <f>(((J1092/60)/60)/24)+DATE(1970,1,1)+(-8/24)</f>
        <v>42122.852465277778</v>
      </c>
      <c r="U1092" s="8">
        <f t="shared" si="17"/>
        <v>30</v>
      </c>
    </row>
    <row r="1093" spans="1:21" ht="11.75" customHeight="1" x14ac:dyDescent="0.4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E1093/D1093*100%</f>
        <v>0.125</v>
      </c>
      <c r="P1093" s="9" t="str">
        <f>IFERROR(ROUND(E1093/L1093,0),0)&amp;" "&amp;H1093</f>
        <v>13 GBP</v>
      </c>
      <c r="Q1093" t="s">
        <v>8333</v>
      </c>
      <c r="R1093" t="s">
        <v>8334</v>
      </c>
      <c r="S1093" s="12">
        <f>(((I1093/60)/60)/24)+DATE(1970,1,1)+(-8/24)</f>
        <v>42470.44527777777</v>
      </c>
      <c r="T1093" s="12">
        <f>(((J1093/60)/60)/24)+DATE(1970,1,1)+(-8/24)</f>
        <v>42440.486944444441</v>
      </c>
      <c r="U1093" s="8">
        <f t="shared" si="17"/>
        <v>29.958333333328483</v>
      </c>
    </row>
    <row r="1094" spans="1:21" ht="11.75" customHeight="1" x14ac:dyDescent="0.4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E1094/D1094*100%</f>
        <v>1.0500000000000001E-2</v>
      </c>
      <c r="P1094" s="9" t="str">
        <f>IFERROR(ROUND(E1094/L1094,0),0)&amp;" "&amp;H1094</f>
        <v>3 USD</v>
      </c>
      <c r="Q1094" t="s">
        <v>8333</v>
      </c>
      <c r="R1094" t="s">
        <v>8334</v>
      </c>
      <c r="S1094" s="12">
        <f>(((I1094/60)/60)/24)+DATE(1970,1,1)+(-8/24)</f>
        <v>41279.692569444444</v>
      </c>
      <c r="T1094" s="12">
        <f>(((J1094/60)/60)/24)+DATE(1970,1,1)+(-8/24)</f>
        <v>41249.692569444444</v>
      </c>
      <c r="U1094" s="8">
        <f t="shared" si="17"/>
        <v>30</v>
      </c>
    </row>
    <row r="1095" spans="1:21" ht="11.75" customHeight="1" x14ac:dyDescent="0.4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E1095/D1095*100%</f>
        <v>0.14083333333333334</v>
      </c>
      <c r="P1095" s="9" t="str">
        <f>IFERROR(ROUND(E1095/L1095,0),0)&amp;" "&amp;H1095</f>
        <v>11 CAD</v>
      </c>
      <c r="Q1095" t="s">
        <v>8333</v>
      </c>
      <c r="R1095" t="s">
        <v>8334</v>
      </c>
      <c r="S1095" s="12">
        <f>(((I1095/60)/60)/24)+DATE(1970,1,1)+(-8/24)</f>
        <v>42411.640474537031</v>
      </c>
      <c r="T1095" s="12">
        <f>(((J1095/60)/60)/24)+DATE(1970,1,1)+(-8/24)</f>
        <v>42396.640474537031</v>
      </c>
      <c r="U1095" s="8">
        <f t="shared" si="17"/>
        <v>15</v>
      </c>
    </row>
    <row r="1096" spans="1:21" ht="11.75" customHeight="1" x14ac:dyDescent="0.4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E1096/D1096*100%</f>
        <v>0.18300055555555556</v>
      </c>
      <c r="P1096" s="9" t="str">
        <f>IFERROR(ROUND(E1096/L1096,0),0)&amp;" "&amp;H1096</f>
        <v>122 USD</v>
      </c>
      <c r="Q1096" t="s">
        <v>8333</v>
      </c>
      <c r="R1096" t="s">
        <v>8334</v>
      </c>
      <c r="S1096" s="12">
        <f>(((I1096/60)/60)/24)+DATE(1970,1,1)+(-8/24)</f>
        <v>40825.380011574067</v>
      </c>
      <c r="T1096" s="12">
        <f>(((J1096/60)/60)/24)+DATE(1970,1,1)+(-8/24)</f>
        <v>40795.380011574067</v>
      </c>
      <c r="U1096" s="8">
        <f t="shared" si="17"/>
        <v>30</v>
      </c>
    </row>
    <row r="1097" spans="1:21" ht="11.75" customHeight="1" x14ac:dyDescent="0.4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E1097/D1097*100%</f>
        <v>5.0347999999999997E-2</v>
      </c>
      <c r="P1097" s="9" t="str">
        <f>IFERROR(ROUND(E1097/L1097,0),0)&amp;" "&amp;H1097</f>
        <v>268 USD</v>
      </c>
      <c r="Q1097" t="s">
        <v>8333</v>
      </c>
      <c r="R1097" t="s">
        <v>8334</v>
      </c>
      <c r="S1097" s="12">
        <f>(((I1097/60)/60)/24)+DATE(1970,1,1)+(-8/24)</f>
        <v>41516.203935185185</v>
      </c>
      <c r="T1097" s="12">
        <f>(((J1097/60)/60)/24)+DATE(1970,1,1)+(-8/24)</f>
        <v>41486.203935185185</v>
      </c>
      <c r="U1097" s="8">
        <f t="shared" si="17"/>
        <v>30</v>
      </c>
    </row>
    <row r="1098" spans="1:21" ht="11.75" customHeight="1" x14ac:dyDescent="0.4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E1098/D1098*100%</f>
        <v>0.17933333333333334</v>
      </c>
      <c r="P1098" s="9" t="str">
        <f>IFERROR(ROUND(E1098/L1098,0),0)&amp;" "&amp;H1098</f>
        <v>74 USD</v>
      </c>
      <c r="Q1098" t="s">
        <v>8333</v>
      </c>
      <c r="R1098" t="s">
        <v>8334</v>
      </c>
      <c r="S1098" s="12">
        <f>(((I1098/60)/60)/24)+DATE(1970,1,1)+(-8/24)</f>
        <v>41915.8125</v>
      </c>
      <c r="T1098" s="12">
        <f>(((J1098/60)/60)/24)+DATE(1970,1,1)+(-8/24)</f>
        <v>41885.184652777774</v>
      </c>
      <c r="U1098" s="8">
        <f t="shared" si="17"/>
        <v>30.627847222225682</v>
      </c>
    </row>
    <row r="1099" spans="1:21" ht="11.75" customHeight="1" x14ac:dyDescent="0.4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E1099/D1099*100%</f>
        <v>4.6999999999999999E-4</v>
      </c>
      <c r="P1099" s="9" t="str">
        <f>IFERROR(ROUND(E1099/L1099,0),0)&amp;" "&amp;H1099</f>
        <v>7 USD</v>
      </c>
      <c r="Q1099" t="s">
        <v>8333</v>
      </c>
      <c r="R1099" t="s">
        <v>8334</v>
      </c>
      <c r="S1099" s="12">
        <f>(((I1099/60)/60)/24)+DATE(1970,1,1)+(-8/24)</f>
        <v>41700.459224537037</v>
      </c>
      <c r="T1099" s="12">
        <f>(((J1099/60)/60)/24)+DATE(1970,1,1)+(-8/24)</f>
        <v>41660.459224537037</v>
      </c>
      <c r="U1099" s="8">
        <f t="shared" si="17"/>
        <v>40</v>
      </c>
    </row>
    <row r="1100" spans="1:21" ht="11.75" customHeight="1" x14ac:dyDescent="0.4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E1100/D1100*100%</f>
        <v>7.2120000000000004E-2</v>
      </c>
      <c r="P1100" s="9" t="str">
        <f>IFERROR(ROUND(E1100/L1100,0),0)&amp;" "&amp;H1100</f>
        <v>82 USD</v>
      </c>
      <c r="Q1100" t="s">
        <v>8333</v>
      </c>
      <c r="R1100" t="s">
        <v>8334</v>
      </c>
      <c r="S1100" s="12">
        <f>(((I1100/60)/60)/24)+DATE(1970,1,1)+(-8/24)</f>
        <v>41742.429340277777</v>
      </c>
      <c r="T1100" s="12">
        <f>(((J1100/60)/60)/24)+DATE(1970,1,1)+(-8/24)</f>
        <v>41712.429340277777</v>
      </c>
      <c r="U1100" s="8">
        <f t="shared" si="17"/>
        <v>30</v>
      </c>
    </row>
    <row r="1101" spans="1:21" ht="11.75" customHeight="1" x14ac:dyDescent="0.4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E1101/D1101*100%</f>
        <v>5.0000000000000001E-3</v>
      </c>
      <c r="P1101" s="9" t="str">
        <f>IFERROR(ROUND(E1101/L1101,0),0)&amp;" "&amp;H1101</f>
        <v>25 GBP</v>
      </c>
      <c r="Q1101" t="s">
        <v>8333</v>
      </c>
      <c r="R1101" t="s">
        <v>8334</v>
      </c>
      <c r="S1101" s="12">
        <f>(((I1101/60)/60)/24)+DATE(1970,1,1)+(-8/24)</f>
        <v>42137.503101851849</v>
      </c>
      <c r="T1101" s="12">
        <f>(((J1101/60)/60)/24)+DATE(1970,1,1)+(-8/24)</f>
        <v>42107.503101851849</v>
      </c>
      <c r="U1101" s="8">
        <f t="shared" si="17"/>
        <v>30</v>
      </c>
    </row>
    <row r="1102" spans="1:21" ht="11.75" customHeight="1" x14ac:dyDescent="0.4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E1102/D1102*100%</f>
        <v>2.5000000000000001E-2</v>
      </c>
      <c r="P1102" s="9" t="str">
        <f>IFERROR(ROUND(E1102/L1102,0),0)&amp;" "&amp;H1102</f>
        <v>10 EUR</v>
      </c>
      <c r="Q1102" t="s">
        <v>8333</v>
      </c>
      <c r="R1102" t="s">
        <v>8334</v>
      </c>
      <c r="S1102" s="12">
        <f>(((I1102/60)/60)/24)+DATE(1970,1,1)+(-8/24)</f>
        <v>42413.777442129627</v>
      </c>
      <c r="T1102" s="12">
        <f>(((J1102/60)/60)/24)+DATE(1970,1,1)+(-8/24)</f>
        <v>42383.777442129627</v>
      </c>
      <c r="U1102" s="8">
        <f t="shared" si="17"/>
        <v>30</v>
      </c>
    </row>
    <row r="1103" spans="1:21" ht="11.75" customHeight="1" x14ac:dyDescent="0.4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E1103/D1103*100%</f>
        <v>4.0999999999999999E-4</v>
      </c>
      <c r="P1103" s="9" t="str">
        <f>IFERROR(ROUND(E1103/L1103,0),0)&amp;" "&amp;H1103</f>
        <v>7 USD</v>
      </c>
      <c r="Q1103" t="s">
        <v>8333</v>
      </c>
      <c r="R1103" t="s">
        <v>8334</v>
      </c>
      <c r="S1103" s="12">
        <f>(((I1103/60)/60)/24)+DATE(1970,1,1)+(-8/24)</f>
        <v>42565.424999999996</v>
      </c>
      <c r="T1103" s="12">
        <f>(((J1103/60)/60)/24)+DATE(1970,1,1)+(-8/24)</f>
        <v>42538.439097222225</v>
      </c>
      <c r="U1103" s="8">
        <f t="shared" si="17"/>
        <v>26.985902777771116</v>
      </c>
    </row>
    <row r="1104" spans="1:21" ht="11.75" customHeight="1" x14ac:dyDescent="0.4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E1104/D1104*100%</f>
        <v>5.3124999999999999E-2</v>
      </c>
      <c r="P1104" s="9" t="str">
        <f>IFERROR(ROUND(E1104/L1104,0),0)&amp;" "&amp;H1104</f>
        <v>18 USD</v>
      </c>
      <c r="Q1104" t="s">
        <v>8333</v>
      </c>
      <c r="R1104" t="s">
        <v>8334</v>
      </c>
      <c r="S1104" s="12">
        <f>(((I1104/60)/60)/24)+DATE(1970,1,1)+(-8/24)</f>
        <v>41616.915972222218</v>
      </c>
      <c r="T1104" s="12">
        <f>(((J1104/60)/60)/24)+DATE(1970,1,1)+(-8/24)</f>
        <v>41576.712094907409</v>
      </c>
      <c r="U1104" s="8">
        <f t="shared" si="17"/>
        <v>40.203877314808778</v>
      </c>
    </row>
    <row r="1105" spans="1:21" ht="11.75" customHeight="1" x14ac:dyDescent="0.4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E1105/D1105*100%</f>
        <v>1.6199999999999999E-2</v>
      </c>
      <c r="P1105" s="9" t="str">
        <f>IFERROR(ROUND(E1105/L1105,0),0)&amp;" "&amp;H1105</f>
        <v>16 USD</v>
      </c>
      <c r="Q1105" t="s">
        <v>8333</v>
      </c>
      <c r="R1105" t="s">
        <v>8334</v>
      </c>
      <c r="S1105" s="12">
        <f>(((I1105/60)/60)/24)+DATE(1970,1,1)+(-8/24)</f>
        <v>42538.888773148145</v>
      </c>
      <c r="T1105" s="12">
        <f>(((J1105/60)/60)/24)+DATE(1970,1,1)+(-8/24)</f>
        <v>42478.888773148145</v>
      </c>
      <c r="U1105" s="8">
        <f t="shared" si="17"/>
        <v>60</v>
      </c>
    </row>
    <row r="1106" spans="1:21" ht="11.75" customHeight="1" x14ac:dyDescent="0.4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E1106/D1106*100%</f>
        <v>4.9516666666666667E-2</v>
      </c>
      <c r="P1106" s="9" t="str">
        <f>IFERROR(ROUND(E1106/L1106,0),0)&amp;" "&amp;H1106</f>
        <v>80 GBP</v>
      </c>
      <c r="Q1106" t="s">
        <v>8333</v>
      </c>
      <c r="R1106" t="s">
        <v>8334</v>
      </c>
      <c r="S1106" s="12">
        <f>(((I1106/60)/60)/24)+DATE(1970,1,1)+(-8/24)</f>
        <v>41801.076631944445</v>
      </c>
      <c r="T1106" s="12">
        <f>(((J1106/60)/60)/24)+DATE(1970,1,1)+(-8/24)</f>
        <v>41771.076631944445</v>
      </c>
      <c r="U1106" s="8">
        <f t="shared" si="17"/>
        <v>30</v>
      </c>
    </row>
    <row r="1107" spans="1:21" ht="11.75" customHeight="1" x14ac:dyDescent="0.4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E1107/D1107*100%</f>
        <v>1.5900000000000001E-3</v>
      </c>
      <c r="P1107" s="9" t="str">
        <f>IFERROR(ROUND(E1107/L1107,0),0)&amp;" "&amp;H1107</f>
        <v>72 USD</v>
      </c>
      <c r="Q1107" t="s">
        <v>8333</v>
      </c>
      <c r="R1107" t="s">
        <v>8334</v>
      </c>
      <c r="S1107" s="12">
        <f>(((I1107/60)/60)/24)+DATE(1970,1,1)+(-8/24)</f>
        <v>41721.760729166665</v>
      </c>
      <c r="T1107" s="12">
        <f>(((J1107/60)/60)/24)+DATE(1970,1,1)+(-8/24)</f>
        <v>41691.802395833329</v>
      </c>
      <c r="U1107" s="8">
        <f t="shared" si="17"/>
        <v>29.958333333335759</v>
      </c>
    </row>
    <row r="1108" spans="1:21" ht="11.75" customHeight="1" x14ac:dyDescent="0.4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E1108/D1108*100%</f>
        <v>0.41249999999999998</v>
      </c>
      <c r="P1108" s="9" t="str">
        <f>IFERROR(ROUND(E1108/L1108,0),0)&amp;" "&amp;H1108</f>
        <v>24 USD</v>
      </c>
      <c r="Q1108" t="s">
        <v>8333</v>
      </c>
      <c r="R1108" t="s">
        <v>8334</v>
      </c>
      <c r="S1108" s="12">
        <f>(((I1108/60)/60)/24)+DATE(1970,1,1)+(-8/24)</f>
        <v>41003.365451388883</v>
      </c>
      <c r="T1108" s="12">
        <f>(((J1108/60)/60)/24)+DATE(1970,1,1)+(-8/24)</f>
        <v>40973.407118055555</v>
      </c>
      <c r="U1108" s="8">
        <f t="shared" si="17"/>
        <v>29.958333333328483</v>
      </c>
    </row>
    <row r="1109" spans="1:21" ht="11.75" customHeight="1" x14ac:dyDescent="0.4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E1109/D1109*100%</f>
        <v>0</v>
      </c>
      <c r="P1109" s="9" t="str">
        <f>IFERROR(ROUND(E1109/L1109,0),0)&amp;" "&amp;H1109</f>
        <v>0 USD</v>
      </c>
      <c r="Q1109" t="s">
        <v>8333</v>
      </c>
      <c r="R1109" t="s">
        <v>8334</v>
      </c>
      <c r="S1109" s="12">
        <f>(((I1109/60)/60)/24)+DATE(1970,1,1)+(-8/24)</f>
        <v>41843.528055555551</v>
      </c>
      <c r="T1109" s="12">
        <f>(((J1109/60)/60)/24)+DATE(1970,1,1)+(-8/24)</f>
        <v>41813.528055555551</v>
      </c>
      <c r="U1109" s="8">
        <f t="shared" si="17"/>
        <v>30</v>
      </c>
    </row>
    <row r="1110" spans="1:21" ht="11.75" customHeight="1" x14ac:dyDescent="0.4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E1110/D1110*100%</f>
        <v>2.93E-2</v>
      </c>
      <c r="P1110" s="9" t="str">
        <f>IFERROR(ROUND(E1110/L1110,0),0)&amp;" "&amp;H1110</f>
        <v>35 USD</v>
      </c>
      <c r="Q1110" t="s">
        <v>8333</v>
      </c>
      <c r="R1110" t="s">
        <v>8334</v>
      </c>
      <c r="S1110" s="12">
        <f>(((I1110/60)/60)/24)+DATE(1970,1,1)+(-8/24)</f>
        <v>41012.261979166666</v>
      </c>
      <c r="T1110" s="12">
        <f>(((J1110/60)/60)/24)+DATE(1970,1,1)+(-8/24)</f>
        <v>40952.30364583333</v>
      </c>
      <c r="U1110" s="8">
        <f t="shared" si="17"/>
        <v>59.958333333335759</v>
      </c>
    </row>
    <row r="1111" spans="1:21" ht="11.75" customHeight="1" x14ac:dyDescent="0.4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E1111/D1111*100%</f>
        <v>4.4999999999999997E-3</v>
      </c>
      <c r="P1111" s="9" t="str">
        <f>IFERROR(ROUND(E1111/L1111,0),0)&amp;" "&amp;H1111</f>
        <v>15 USD</v>
      </c>
      <c r="Q1111" t="s">
        <v>8333</v>
      </c>
      <c r="R1111" t="s">
        <v>8334</v>
      </c>
      <c r="S1111" s="12">
        <f>(((I1111/60)/60)/24)+DATE(1970,1,1)+(-8/24)</f>
        <v>42692.4605324074</v>
      </c>
      <c r="T1111" s="12">
        <f>(((J1111/60)/60)/24)+DATE(1970,1,1)+(-8/24)</f>
        <v>42662.418865740743</v>
      </c>
      <c r="U1111" s="8">
        <f t="shared" si="17"/>
        <v>30.041666666656965</v>
      </c>
    </row>
    <row r="1112" spans="1:21" ht="11.75" customHeight="1" x14ac:dyDescent="0.4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E1112/D1112*100%</f>
        <v>5.1000000000000004E-3</v>
      </c>
      <c r="P1112" s="9" t="str">
        <f>IFERROR(ROUND(E1112/L1112,0),0)&amp;" "&amp;H1112</f>
        <v>23 USD</v>
      </c>
      <c r="Q1112" t="s">
        <v>8333</v>
      </c>
      <c r="R1112" t="s">
        <v>8334</v>
      </c>
      <c r="S1112" s="12">
        <f>(((I1112/60)/60)/24)+DATE(1970,1,1)+(-8/24)</f>
        <v>41250.59979166666</v>
      </c>
      <c r="T1112" s="12">
        <f>(((J1112/60)/60)/24)+DATE(1970,1,1)+(-8/24)</f>
        <v>41220.59979166666</v>
      </c>
      <c r="U1112" s="8">
        <f t="shared" si="17"/>
        <v>30</v>
      </c>
    </row>
    <row r="1113" spans="1:21" ht="11.75" customHeight="1" x14ac:dyDescent="0.4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E1113/D1113*100%</f>
        <v>4.0000000000000002E-4</v>
      </c>
      <c r="P1113" s="9" t="str">
        <f>IFERROR(ROUND(E1113/L1113,0),0)&amp;" "&amp;H1113</f>
        <v>1 USD</v>
      </c>
      <c r="Q1113" t="s">
        <v>8333</v>
      </c>
      <c r="R1113" t="s">
        <v>8334</v>
      </c>
      <c r="S1113" s="12">
        <f>(((I1113/60)/60)/24)+DATE(1970,1,1)+(-8/24)</f>
        <v>42376.870254629634</v>
      </c>
      <c r="T1113" s="12">
        <f>(((J1113/60)/60)/24)+DATE(1970,1,1)+(-8/24)</f>
        <v>42346.870254629634</v>
      </c>
      <c r="U1113" s="8">
        <f t="shared" si="17"/>
        <v>30</v>
      </c>
    </row>
    <row r="1114" spans="1:21" ht="11.75" customHeight="1" x14ac:dyDescent="0.4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E1114/D1114*100%</f>
        <v>0.35537409090909089</v>
      </c>
      <c r="P1114" s="9" t="str">
        <f>IFERROR(ROUND(E1114/L1114,0),0)&amp;" "&amp;H1114</f>
        <v>100 USD</v>
      </c>
      <c r="Q1114" t="s">
        <v>8333</v>
      </c>
      <c r="R1114" t="s">
        <v>8334</v>
      </c>
      <c r="S1114" s="12">
        <f>(((I1114/60)/60)/24)+DATE(1970,1,1)+(-8/24)</f>
        <v>42023.020833333336</v>
      </c>
      <c r="T1114" s="12">
        <f>(((J1114/60)/60)/24)+DATE(1970,1,1)+(-8/24)</f>
        <v>41963.426053240742</v>
      </c>
      <c r="U1114" s="8">
        <f t="shared" si="17"/>
        <v>59.594780092593282</v>
      </c>
    </row>
    <row r="1115" spans="1:21" ht="11.75" customHeight="1" x14ac:dyDescent="0.4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E1115/D1115*100%</f>
        <v>5.0000000000000001E-3</v>
      </c>
      <c r="P1115" s="9" t="str">
        <f>IFERROR(ROUND(E1115/L1115,0),0)&amp;" "&amp;H1115</f>
        <v>5 GBP</v>
      </c>
      <c r="Q1115" t="s">
        <v>8333</v>
      </c>
      <c r="R1115" t="s">
        <v>8334</v>
      </c>
      <c r="S1115" s="12">
        <f>(((I1115/60)/60)/24)+DATE(1970,1,1)+(-8/24)</f>
        <v>41865.643749999996</v>
      </c>
      <c r="T1115" s="12">
        <f>(((J1115/60)/60)/24)+DATE(1970,1,1)+(-8/24)</f>
        <v>41835.643749999996</v>
      </c>
      <c r="U1115" s="8">
        <f t="shared" si="17"/>
        <v>30</v>
      </c>
    </row>
    <row r="1116" spans="1:21" ht="11.75" customHeight="1" x14ac:dyDescent="0.4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E1116/D1116*100%</f>
        <v>1.6666666666666668E-3</v>
      </c>
      <c r="P1116" s="9" t="str">
        <f>IFERROR(ROUND(E1116/L1116,0),0)&amp;" "&amp;H1116</f>
        <v>3 GBP</v>
      </c>
      <c r="Q1116" t="s">
        <v>8333</v>
      </c>
      <c r="R1116" t="s">
        <v>8334</v>
      </c>
      <c r="S1116" s="12">
        <f>(((I1116/60)/60)/24)+DATE(1970,1,1)+(-8/24)</f>
        <v>41556.01258101852</v>
      </c>
      <c r="T1116" s="12">
        <f>(((J1116/60)/60)/24)+DATE(1970,1,1)+(-8/24)</f>
        <v>41526.01258101852</v>
      </c>
      <c r="U1116" s="8">
        <f t="shared" si="17"/>
        <v>30</v>
      </c>
    </row>
    <row r="1117" spans="1:21" ht="11.75" customHeight="1" x14ac:dyDescent="0.4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E1117/D1117*100%</f>
        <v>1.325E-3</v>
      </c>
      <c r="P1117" s="9" t="str">
        <f>IFERROR(ROUND(E1117/L1117,0),0)&amp;" "&amp;H1117</f>
        <v>13 USD</v>
      </c>
      <c r="Q1117" t="s">
        <v>8333</v>
      </c>
      <c r="R1117" t="s">
        <v>8334</v>
      </c>
      <c r="S1117" s="12">
        <f>(((I1117/60)/60)/24)+DATE(1970,1,1)+(-8/24)</f>
        <v>42459.320543981477</v>
      </c>
      <c r="T1117" s="12">
        <f>(((J1117/60)/60)/24)+DATE(1970,1,1)+(-8/24)</f>
        <v>42429.362210648142</v>
      </c>
      <c r="U1117" s="8">
        <f t="shared" si="17"/>
        <v>29.958333333335759</v>
      </c>
    </row>
    <row r="1118" spans="1:21" ht="11.75" customHeight="1" x14ac:dyDescent="0.4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E1118/D1118*100%</f>
        <v>3.5704000000000004E-4</v>
      </c>
      <c r="P1118" s="9" t="str">
        <f>IFERROR(ROUND(E1118/L1118,0),0)&amp;" "&amp;H1118</f>
        <v>18 USD</v>
      </c>
      <c r="Q1118" t="s">
        <v>8333</v>
      </c>
      <c r="R1118" t="s">
        <v>8334</v>
      </c>
      <c r="S1118" s="12">
        <f>(((I1118/60)/60)/24)+DATE(1970,1,1)+(-8/24)</f>
        <v>41069.513981481476</v>
      </c>
      <c r="T1118" s="12">
        <f>(((J1118/60)/60)/24)+DATE(1970,1,1)+(-8/24)</f>
        <v>41009.513981481476</v>
      </c>
      <c r="U1118" s="8">
        <f t="shared" si="17"/>
        <v>60</v>
      </c>
    </row>
    <row r="1119" spans="1:21" ht="11.75" customHeight="1" x14ac:dyDescent="0.4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E1119/D1119*100%</f>
        <v>8.3000000000000004E-2</v>
      </c>
      <c r="P1119" s="9" t="str">
        <f>IFERROR(ROUND(E1119/L1119,0),0)&amp;" "&amp;H1119</f>
        <v>10 EUR</v>
      </c>
      <c r="Q1119" t="s">
        <v>8333</v>
      </c>
      <c r="R1119" t="s">
        <v>8334</v>
      </c>
      <c r="S1119" s="12">
        <f>(((I1119/60)/60)/24)+DATE(1970,1,1)+(-8/24)</f>
        <v>42363.265196759261</v>
      </c>
      <c r="T1119" s="12">
        <f>(((J1119/60)/60)/24)+DATE(1970,1,1)+(-8/24)</f>
        <v>42333.265196759261</v>
      </c>
      <c r="U1119" s="8">
        <f t="shared" si="17"/>
        <v>30</v>
      </c>
    </row>
    <row r="1120" spans="1:21" ht="11.75" customHeight="1" x14ac:dyDescent="0.4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E1120/D1120*100%</f>
        <v>2.4222222222222221E-2</v>
      </c>
      <c r="P1120" s="9" t="str">
        <f>IFERROR(ROUND(E1120/L1120,0),0)&amp;" "&amp;H1120</f>
        <v>36 AUD</v>
      </c>
      <c r="Q1120" t="s">
        <v>8333</v>
      </c>
      <c r="R1120" t="s">
        <v>8334</v>
      </c>
      <c r="S1120" s="12">
        <f>(((I1120/60)/60)/24)+DATE(1970,1,1)+(-8/24)</f>
        <v>41733.79142361111</v>
      </c>
      <c r="T1120" s="12">
        <f>(((J1120/60)/60)/24)+DATE(1970,1,1)+(-8/24)</f>
        <v>41703.833090277774</v>
      </c>
      <c r="U1120" s="8">
        <f t="shared" si="17"/>
        <v>29.958333333335759</v>
      </c>
    </row>
    <row r="1121" spans="1:21" ht="11.75" customHeight="1" x14ac:dyDescent="0.4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E1121/D1121*100%</f>
        <v>2.3809523809523812E-3</v>
      </c>
      <c r="P1121" s="9" t="str">
        <f>IFERROR(ROUND(E1121/L1121,0),0)&amp;" "&amp;H1121</f>
        <v>5 USD</v>
      </c>
      <c r="Q1121" t="s">
        <v>8333</v>
      </c>
      <c r="R1121" t="s">
        <v>8334</v>
      </c>
      <c r="S1121" s="12">
        <f>(((I1121/60)/60)/24)+DATE(1970,1,1)+(-8/24)</f>
        <v>41735.459074074075</v>
      </c>
      <c r="T1121" s="12">
        <f>(((J1121/60)/60)/24)+DATE(1970,1,1)+(-8/24)</f>
        <v>41722.459074074075</v>
      </c>
      <c r="U1121" s="8">
        <f t="shared" si="17"/>
        <v>13</v>
      </c>
    </row>
    <row r="1122" spans="1:21" ht="11.75" customHeight="1" x14ac:dyDescent="0.4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E1122/D1122*100%</f>
        <v>0</v>
      </c>
      <c r="P1122" s="9" t="str">
        <f>IFERROR(ROUND(E1122/L1122,0),0)&amp;" "&amp;H1122</f>
        <v>0 USD</v>
      </c>
      <c r="Q1122" t="s">
        <v>8333</v>
      </c>
      <c r="R1122" t="s">
        <v>8334</v>
      </c>
      <c r="S1122" s="12">
        <f>(((I1122/60)/60)/24)+DATE(1970,1,1)+(-8/24)</f>
        <v>40844.539351851847</v>
      </c>
      <c r="T1122" s="12">
        <f>(((J1122/60)/60)/24)+DATE(1970,1,1)+(-8/24)</f>
        <v>40799.539351851847</v>
      </c>
      <c r="U1122" s="8">
        <f t="shared" si="17"/>
        <v>45</v>
      </c>
    </row>
    <row r="1123" spans="1:21" ht="11.75" customHeight="1" x14ac:dyDescent="0.4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E1123/D1123*100%</f>
        <v>1.16E-4</v>
      </c>
      <c r="P1123" s="9" t="str">
        <f>IFERROR(ROUND(E1123/L1123,0),0)&amp;" "&amp;H1123</f>
        <v>6 USD</v>
      </c>
      <c r="Q1123" t="s">
        <v>8333</v>
      </c>
      <c r="R1123" t="s">
        <v>8334</v>
      </c>
      <c r="S1123" s="12">
        <f>(((I1123/60)/60)/24)+DATE(1970,1,1)+(-8/24)</f>
        <v>42442.559212962959</v>
      </c>
      <c r="T1123" s="12">
        <f>(((J1123/60)/60)/24)+DATE(1970,1,1)+(-8/24)</f>
        <v>42412.60087962963</v>
      </c>
      <c r="U1123" s="8">
        <f t="shared" si="17"/>
        <v>29.958333333328483</v>
      </c>
    </row>
    <row r="1124" spans="1:21" ht="11.75" customHeight="1" x14ac:dyDescent="0.4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E1124/D1124*100%</f>
        <v>0</v>
      </c>
      <c r="P1124" s="9" t="str">
        <f>IFERROR(ROUND(E1124/L1124,0),0)&amp;" "&amp;H1124</f>
        <v>0 GBP</v>
      </c>
      <c r="Q1124" t="s">
        <v>8333</v>
      </c>
      <c r="R1124" t="s">
        <v>8334</v>
      </c>
      <c r="S1124" s="12">
        <f>(((I1124/60)/60)/24)+DATE(1970,1,1)+(-8/24)</f>
        <v>41424.370659722219</v>
      </c>
      <c r="T1124" s="12">
        <f>(((J1124/60)/60)/24)+DATE(1970,1,1)+(-8/24)</f>
        <v>41410.370659722219</v>
      </c>
      <c r="U1124" s="8">
        <f t="shared" si="17"/>
        <v>14</v>
      </c>
    </row>
    <row r="1125" spans="1:21" ht="11.75" customHeight="1" x14ac:dyDescent="0.4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E1125/D1125*100%</f>
        <v>2.2000000000000001E-3</v>
      </c>
      <c r="P1125" s="9" t="str">
        <f>IFERROR(ROUND(E1125/L1125,0),0)&amp;" "&amp;H1125</f>
        <v>4 USD</v>
      </c>
      <c r="Q1125" t="s">
        <v>8333</v>
      </c>
      <c r="R1125" t="s">
        <v>8334</v>
      </c>
      <c r="S1125" s="12">
        <f>(((I1125/60)/60)/24)+DATE(1970,1,1)+(-8/24)</f>
        <v>41748.190370370365</v>
      </c>
      <c r="T1125" s="12">
        <f>(((J1125/60)/60)/24)+DATE(1970,1,1)+(-8/24)</f>
        <v>41718.190370370365</v>
      </c>
      <c r="U1125" s="8">
        <f t="shared" si="17"/>
        <v>30</v>
      </c>
    </row>
    <row r="1126" spans="1:21" ht="11.75" customHeight="1" x14ac:dyDescent="0.4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E1126/D1126*100%</f>
        <v>4.7222222222222223E-3</v>
      </c>
      <c r="P1126" s="9" t="str">
        <f>IFERROR(ROUND(E1126/L1126,0),0)&amp;" "&amp;H1126</f>
        <v>61 USD</v>
      </c>
      <c r="Q1126" t="s">
        <v>8333</v>
      </c>
      <c r="R1126" t="s">
        <v>8335</v>
      </c>
      <c r="S1126" s="12">
        <f>(((I1126/60)/60)/24)+DATE(1970,1,1)+(-8/24)</f>
        <v>42124.333923611113</v>
      </c>
      <c r="T1126" s="12">
        <f>(((J1126/60)/60)/24)+DATE(1970,1,1)+(-8/24)</f>
        <v>42094.333923611113</v>
      </c>
      <c r="U1126" s="8">
        <f t="shared" si="17"/>
        <v>30</v>
      </c>
    </row>
    <row r="1127" spans="1:21" ht="11.75" customHeight="1" x14ac:dyDescent="0.4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E1127/D1127*100%</f>
        <v>0</v>
      </c>
      <c r="P1127" s="9" t="str">
        <f>IFERROR(ROUND(E1127/L1127,0),0)&amp;" "&amp;H1127</f>
        <v>0 GBP</v>
      </c>
      <c r="Q1127" t="s">
        <v>8333</v>
      </c>
      <c r="R1127" t="s">
        <v>8335</v>
      </c>
      <c r="S1127" s="12">
        <f>(((I1127/60)/60)/24)+DATE(1970,1,1)+(-8/24)</f>
        <v>42272.290856481479</v>
      </c>
      <c r="T1127" s="12">
        <f>(((J1127/60)/60)/24)+DATE(1970,1,1)+(-8/24)</f>
        <v>42212.290856481479</v>
      </c>
      <c r="U1127" s="8">
        <f t="shared" si="17"/>
        <v>60</v>
      </c>
    </row>
    <row r="1128" spans="1:21" ht="11.75" customHeight="1" x14ac:dyDescent="0.4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E1128/D1128*100%</f>
        <v>5.0000000000000001E-3</v>
      </c>
      <c r="P1128" s="9" t="str">
        <f>IFERROR(ROUND(E1128/L1128,0),0)&amp;" "&amp;H1128</f>
        <v>5 USD</v>
      </c>
      <c r="Q1128" t="s">
        <v>8333</v>
      </c>
      <c r="R1128" t="s">
        <v>8335</v>
      </c>
      <c r="S1128" s="12">
        <f>(((I1128/60)/60)/24)+DATE(1970,1,1)+(-8/24)</f>
        <v>42564.99414351851</v>
      </c>
      <c r="T1128" s="12">
        <f>(((J1128/60)/60)/24)+DATE(1970,1,1)+(-8/24)</f>
        <v>42534.99414351851</v>
      </c>
      <c r="U1128" s="8">
        <f t="shared" si="17"/>
        <v>30</v>
      </c>
    </row>
    <row r="1129" spans="1:21" ht="11.75" customHeight="1" x14ac:dyDescent="0.4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E1129/D1129*100%</f>
        <v>1.6714285714285713E-2</v>
      </c>
      <c r="P1129" s="9" t="str">
        <f>IFERROR(ROUND(E1129/L1129,0),0)&amp;" "&amp;H1129</f>
        <v>25 USD</v>
      </c>
      <c r="Q1129" t="s">
        <v>8333</v>
      </c>
      <c r="R1129" t="s">
        <v>8335</v>
      </c>
      <c r="S1129" s="12">
        <f>(((I1129/60)/60)/24)+DATE(1970,1,1)+(-8/24)</f>
        <v>41957.562499999993</v>
      </c>
      <c r="T1129" s="12">
        <f>(((J1129/60)/60)/24)+DATE(1970,1,1)+(-8/24)</f>
        <v>41926.520833333328</v>
      </c>
      <c r="U1129" s="8">
        <f t="shared" si="17"/>
        <v>31.041666666664241</v>
      </c>
    </row>
    <row r="1130" spans="1:21" ht="11.75" customHeight="1" x14ac:dyDescent="0.4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E1130/D1130*100%</f>
        <v>1E-3</v>
      </c>
      <c r="P1130" s="9" t="str">
        <f>IFERROR(ROUND(E1130/L1130,0),0)&amp;" "&amp;H1130</f>
        <v>1 GBP</v>
      </c>
      <c r="Q1130" t="s">
        <v>8333</v>
      </c>
      <c r="R1130" t="s">
        <v>8335</v>
      </c>
      <c r="S1130" s="12">
        <f>(((I1130/60)/60)/24)+DATE(1970,1,1)+(-8/24)</f>
        <v>41858.316168981481</v>
      </c>
      <c r="T1130" s="12">
        <f>(((J1130/60)/60)/24)+DATE(1970,1,1)+(-8/24)</f>
        <v>41828.316168981481</v>
      </c>
      <c r="U1130" s="8">
        <f t="shared" si="17"/>
        <v>30</v>
      </c>
    </row>
    <row r="1131" spans="1:21" ht="11.75" customHeight="1" x14ac:dyDescent="0.4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E1131/D1131*100%</f>
        <v>1.0499999999999999E-3</v>
      </c>
      <c r="P1131" s="9" t="str">
        <f>IFERROR(ROUND(E1131/L1131,0),0)&amp;" "&amp;H1131</f>
        <v>11 USD</v>
      </c>
      <c r="Q1131" t="s">
        <v>8333</v>
      </c>
      <c r="R1131" t="s">
        <v>8335</v>
      </c>
      <c r="S1131" s="12">
        <f>(((I1131/60)/60)/24)+DATE(1970,1,1)+(-8/24)</f>
        <v>42525.931631944441</v>
      </c>
      <c r="T1131" s="12">
        <f>(((J1131/60)/60)/24)+DATE(1970,1,1)+(-8/24)</f>
        <v>42495.931631944441</v>
      </c>
      <c r="U1131" s="8">
        <f t="shared" si="17"/>
        <v>30</v>
      </c>
    </row>
    <row r="1132" spans="1:21" ht="11.75" customHeight="1" x14ac:dyDescent="0.4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E1132/D1132*100%</f>
        <v>2.2000000000000001E-3</v>
      </c>
      <c r="P1132" s="9" t="str">
        <f>IFERROR(ROUND(E1132/L1132,0),0)&amp;" "&amp;H1132</f>
        <v>4 USD</v>
      </c>
      <c r="Q1132" t="s">
        <v>8333</v>
      </c>
      <c r="R1132" t="s">
        <v>8335</v>
      </c>
      <c r="S1132" s="12">
        <f>(((I1132/60)/60)/24)+DATE(1970,1,1)+(-8/24)</f>
        <v>41968.704861111109</v>
      </c>
      <c r="T1132" s="12">
        <f>(((J1132/60)/60)/24)+DATE(1970,1,1)+(-8/24)</f>
        <v>41908.663194444445</v>
      </c>
      <c r="U1132" s="8">
        <f t="shared" si="17"/>
        <v>60.041666666664241</v>
      </c>
    </row>
    <row r="1133" spans="1:21" ht="11.75" customHeight="1" x14ac:dyDescent="0.4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E1133/D1133*100%</f>
        <v>0</v>
      </c>
      <c r="P1133" s="9" t="str">
        <f>IFERROR(ROUND(E1133/L1133,0),0)&amp;" "&amp;H1133</f>
        <v>0 AUD</v>
      </c>
      <c r="Q1133" t="s">
        <v>8333</v>
      </c>
      <c r="R1133" t="s">
        <v>8335</v>
      </c>
      <c r="S1133" s="12">
        <f>(((I1133/60)/60)/24)+DATE(1970,1,1)+(-8/24)</f>
        <v>42362.574861111112</v>
      </c>
      <c r="T1133" s="12">
        <f>(((J1133/60)/60)/24)+DATE(1970,1,1)+(-8/24)</f>
        <v>42332.574861111112</v>
      </c>
      <c r="U1133" s="8">
        <f t="shared" si="17"/>
        <v>30</v>
      </c>
    </row>
    <row r="1134" spans="1:21" ht="11.75" customHeight="1" x14ac:dyDescent="0.4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E1134/D1134*100%</f>
        <v>0.14380000000000001</v>
      </c>
      <c r="P1134" s="9" t="str">
        <f>IFERROR(ROUND(E1134/L1134,0),0)&amp;" "&amp;H1134</f>
        <v>111 CAD</v>
      </c>
      <c r="Q1134" t="s">
        <v>8333</v>
      </c>
      <c r="R1134" t="s">
        <v>8335</v>
      </c>
      <c r="S1134" s="12">
        <f>(((I1134/60)/60)/24)+DATE(1970,1,1)+(-8/24)</f>
        <v>42735.782071759262</v>
      </c>
      <c r="T1134" s="12">
        <f>(((J1134/60)/60)/24)+DATE(1970,1,1)+(-8/24)</f>
        <v>42705.782071759262</v>
      </c>
      <c r="U1134" s="8">
        <f t="shared" si="17"/>
        <v>30</v>
      </c>
    </row>
    <row r="1135" spans="1:21" ht="11.75" customHeight="1" x14ac:dyDescent="0.4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E1135/D1135*100%</f>
        <v>6.6666666666666671E-3</v>
      </c>
      <c r="P1135" s="9" t="str">
        <f>IFERROR(ROUND(E1135/L1135,0),0)&amp;" "&amp;H1135</f>
        <v>20 GBP</v>
      </c>
      <c r="Q1135" t="s">
        <v>8333</v>
      </c>
      <c r="R1135" t="s">
        <v>8335</v>
      </c>
      <c r="S1135" s="12">
        <f>(((I1135/60)/60)/24)+DATE(1970,1,1)+(-8/24)</f>
        <v>41851.073854166665</v>
      </c>
      <c r="T1135" s="12">
        <f>(((J1135/60)/60)/24)+DATE(1970,1,1)+(-8/24)</f>
        <v>41821.073854166665</v>
      </c>
      <c r="U1135" s="8">
        <f t="shared" si="17"/>
        <v>30</v>
      </c>
    </row>
    <row r="1136" spans="1:21" ht="11.75" customHeight="1" x14ac:dyDescent="0.4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E1136/D1136*100%</f>
        <v>4.0000000000000003E-5</v>
      </c>
      <c r="P1136" s="9" t="str">
        <f>IFERROR(ROUND(E1136/L1136,0),0)&amp;" "&amp;H1136</f>
        <v>1 AUD</v>
      </c>
      <c r="Q1136" t="s">
        <v>8333</v>
      </c>
      <c r="R1136" t="s">
        <v>8335</v>
      </c>
      <c r="S1136" s="12">
        <f>(((I1136/60)/60)/24)+DATE(1970,1,1)+(-8/24)</f>
        <v>41971.856249999997</v>
      </c>
      <c r="T1136" s="12">
        <f>(((J1136/60)/60)/24)+DATE(1970,1,1)+(-8/24)</f>
        <v>41957.95171296296</v>
      </c>
      <c r="U1136" s="8">
        <f t="shared" si="17"/>
        <v>13.904537037036789</v>
      </c>
    </row>
    <row r="1137" spans="1:21" ht="11.75" customHeight="1" x14ac:dyDescent="0.4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E1137/D1137*100%</f>
        <v>0.05</v>
      </c>
      <c r="P1137" s="9" t="str">
        <f>IFERROR(ROUND(E1137/L1137,0),0)&amp;" "&amp;H1137</f>
        <v>50 EUR</v>
      </c>
      <c r="Q1137" t="s">
        <v>8333</v>
      </c>
      <c r="R1137" t="s">
        <v>8335</v>
      </c>
      <c r="S1137" s="12">
        <f>(((I1137/60)/60)/24)+DATE(1970,1,1)+(-8/24)</f>
        <v>42588.656180555547</v>
      </c>
      <c r="T1137" s="12">
        <f>(((J1137/60)/60)/24)+DATE(1970,1,1)+(-8/24)</f>
        <v>42558.656180555547</v>
      </c>
      <c r="U1137" s="8">
        <f t="shared" si="17"/>
        <v>30</v>
      </c>
    </row>
    <row r="1138" spans="1:21" ht="11.75" customHeight="1" x14ac:dyDescent="0.4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E1138/D1138*100%</f>
        <v>6.4439140811455853E-2</v>
      </c>
      <c r="P1138" s="9" t="str">
        <f>IFERROR(ROUND(E1138/L1138,0),0)&amp;" "&amp;H1138</f>
        <v>45 EUR</v>
      </c>
      <c r="Q1138" t="s">
        <v>8333</v>
      </c>
      <c r="R1138" t="s">
        <v>8335</v>
      </c>
      <c r="S1138" s="12">
        <f>(((I1138/60)/60)/24)+DATE(1970,1,1)+(-8/24)</f>
        <v>42357.338298611103</v>
      </c>
      <c r="T1138" s="12">
        <f>(((J1138/60)/60)/24)+DATE(1970,1,1)+(-8/24)</f>
        <v>42327.338298611103</v>
      </c>
      <c r="U1138" s="8">
        <f t="shared" si="17"/>
        <v>30</v>
      </c>
    </row>
    <row r="1139" spans="1:21" ht="11.75" customHeight="1" x14ac:dyDescent="0.4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E1139/D1139*100%</f>
        <v>0.39500000000000002</v>
      </c>
      <c r="P1139" s="9" t="str">
        <f>IFERROR(ROUND(E1139/L1139,0),0)&amp;" "&amp;H1139</f>
        <v>253 USD</v>
      </c>
      <c r="Q1139" t="s">
        <v>8333</v>
      </c>
      <c r="R1139" t="s">
        <v>8335</v>
      </c>
      <c r="S1139" s="12">
        <f>(((I1139/60)/60)/24)+DATE(1970,1,1)+(-8/24)</f>
        <v>42483.486354166664</v>
      </c>
      <c r="T1139" s="12">
        <f>(((J1139/60)/60)/24)+DATE(1970,1,1)+(-8/24)</f>
        <v>42453.486354166664</v>
      </c>
      <c r="U1139" s="8">
        <f t="shared" si="17"/>
        <v>30</v>
      </c>
    </row>
    <row r="1140" spans="1:21" ht="11.75" customHeight="1" x14ac:dyDescent="0.4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E1140/D1140*100%</f>
        <v>3.5714285714285713E-3</v>
      </c>
      <c r="P1140" s="9" t="str">
        <f>IFERROR(ROUND(E1140/L1140,0),0)&amp;" "&amp;H1140</f>
        <v>31 USD</v>
      </c>
      <c r="Q1140" t="s">
        <v>8333</v>
      </c>
      <c r="R1140" t="s">
        <v>8335</v>
      </c>
      <c r="S1140" s="12">
        <f>(((I1140/60)/60)/24)+DATE(1970,1,1)+(-8/24)</f>
        <v>42756.573275462964</v>
      </c>
      <c r="T1140" s="12">
        <f>(((J1140/60)/60)/24)+DATE(1970,1,1)+(-8/24)</f>
        <v>42736.573275462964</v>
      </c>
      <c r="U1140" s="8">
        <f t="shared" si="17"/>
        <v>20</v>
      </c>
    </row>
    <row r="1141" spans="1:21" ht="11.75" customHeight="1" x14ac:dyDescent="0.4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E1141/D1141*100%</f>
        <v>6.2500000000000001E-4</v>
      </c>
      <c r="P1141" s="9" t="str">
        <f>IFERROR(ROUND(E1141/L1141,0),0)&amp;" "&amp;H1141</f>
        <v>5 USD</v>
      </c>
      <c r="Q1141" t="s">
        <v>8333</v>
      </c>
      <c r="R1141" t="s">
        <v>8335</v>
      </c>
      <c r="S1141" s="12">
        <f>(((I1141/60)/60)/24)+DATE(1970,1,1)+(-8/24)</f>
        <v>42005.014189814807</v>
      </c>
      <c r="T1141" s="12">
        <f>(((J1141/60)/60)/24)+DATE(1970,1,1)+(-8/24)</f>
        <v>41975.014189814807</v>
      </c>
      <c r="U1141" s="8">
        <f t="shared" si="17"/>
        <v>30</v>
      </c>
    </row>
    <row r="1142" spans="1:21" ht="11.75" customHeight="1" x14ac:dyDescent="0.4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E1142/D1142*100%</f>
        <v>0</v>
      </c>
      <c r="P1142" s="9" t="str">
        <f>IFERROR(ROUND(E1142/L1142,0),0)&amp;" "&amp;H1142</f>
        <v>0 GBP</v>
      </c>
      <c r="Q1142" t="s">
        <v>8333</v>
      </c>
      <c r="R1142" t="s">
        <v>8335</v>
      </c>
      <c r="S1142" s="12">
        <f>(((I1142/60)/60)/24)+DATE(1970,1,1)+(-8/24)</f>
        <v>42222.128715277773</v>
      </c>
      <c r="T1142" s="12">
        <f>(((J1142/60)/60)/24)+DATE(1970,1,1)+(-8/24)</f>
        <v>42192.128715277773</v>
      </c>
      <c r="U1142" s="8">
        <f t="shared" si="17"/>
        <v>30</v>
      </c>
    </row>
    <row r="1143" spans="1:21" ht="11.75" customHeight="1" x14ac:dyDescent="0.4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E1143/D1143*100%</f>
        <v>0</v>
      </c>
      <c r="P1143" s="9" t="str">
        <f>IFERROR(ROUND(E1143/L1143,0),0)&amp;" "&amp;H1143</f>
        <v>0 EUR</v>
      </c>
      <c r="Q1143" t="s">
        <v>8333</v>
      </c>
      <c r="R1143" t="s">
        <v>8335</v>
      </c>
      <c r="S1143" s="12">
        <f>(((I1143/60)/60)/24)+DATE(1970,1,1)+(-8/24)</f>
        <v>42194.366319444445</v>
      </c>
      <c r="T1143" s="12">
        <f>(((J1143/60)/60)/24)+DATE(1970,1,1)+(-8/24)</f>
        <v>42164.366319444445</v>
      </c>
      <c r="U1143" s="8">
        <f t="shared" si="17"/>
        <v>30</v>
      </c>
    </row>
    <row r="1144" spans="1:21" ht="11.75" customHeight="1" x14ac:dyDescent="0.4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E1144/D1144*100%</f>
        <v>0</v>
      </c>
      <c r="P1144" s="9" t="str">
        <f>IFERROR(ROUND(E1144/L1144,0),0)&amp;" "&amp;H1144</f>
        <v>0 USD</v>
      </c>
      <c r="Q1144" t="s">
        <v>8333</v>
      </c>
      <c r="R1144" t="s">
        <v>8335</v>
      </c>
      <c r="S1144" s="12">
        <f>(((I1144/60)/60)/24)+DATE(1970,1,1)+(-8/24)</f>
        <v>42051.672766203708</v>
      </c>
      <c r="T1144" s="12">
        <f>(((J1144/60)/60)/24)+DATE(1970,1,1)+(-8/24)</f>
        <v>42021.672766203708</v>
      </c>
      <c r="U1144" s="8">
        <f t="shared" si="17"/>
        <v>30</v>
      </c>
    </row>
    <row r="1145" spans="1:21" ht="11.75" customHeight="1" x14ac:dyDescent="0.4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E1145/D1145*100%</f>
        <v>4.1333333333333335E-3</v>
      </c>
      <c r="P1145" s="9" t="str">
        <f>IFERROR(ROUND(E1145/L1145,0),0)&amp;" "&amp;H1145</f>
        <v>23 USD</v>
      </c>
      <c r="Q1145" t="s">
        <v>8333</v>
      </c>
      <c r="R1145" t="s">
        <v>8335</v>
      </c>
      <c r="S1145" s="12">
        <f>(((I1145/60)/60)/24)+DATE(1970,1,1)+(-8/24)</f>
        <v>42354.860254629624</v>
      </c>
      <c r="T1145" s="12">
        <f>(((J1145/60)/60)/24)+DATE(1970,1,1)+(-8/24)</f>
        <v>42324.860254629624</v>
      </c>
      <c r="U1145" s="8">
        <f t="shared" si="17"/>
        <v>30</v>
      </c>
    </row>
    <row r="1146" spans="1:21" ht="11.75" customHeight="1" x14ac:dyDescent="0.4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E1146/D1146*100%</f>
        <v>0</v>
      </c>
      <c r="P1146" s="9" t="str">
        <f>IFERROR(ROUND(E1146/L1146,0),0)&amp;" "&amp;H1146</f>
        <v>0 USD</v>
      </c>
      <c r="Q1146" t="s">
        <v>8336</v>
      </c>
      <c r="R1146" t="s">
        <v>8337</v>
      </c>
      <c r="S1146" s="12">
        <f>(((I1146/60)/60)/24)+DATE(1970,1,1)+(-8/24)</f>
        <v>42122.848611111105</v>
      </c>
      <c r="T1146" s="12">
        <f>(((J1146/60)/60)/24)+DATE(1970,1,1)+(-8/24)</f>
        <v>42092.848611111105</v>
      </c>
      <c r="U1146" s="8">
        <f t="shared" si="17"/>
        <v>30</v>
      </c>
    </row>
    <row r="1147" spans="1:21" ht="11.75" customHeight="1" x14ac:dyDescent="0.4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E1147/D1147*100%</f>
        <v>1.25E-3</v>
      </c>
      <c r="P1147" s="9" t="str">
        <f>IFERROR(ROUND(E1147/L1147,0),0)&amp;" "&amp;H1147</f>
        <v>100 USD</v>
      </c>
      <c r="Q1147" t="s">
        <v>8336</v>
      </c>
      <c r="R1147" t="s">
        <v>8337</v>
      </c>
      <c r="S1147" s="12">
        <f>(((I1147/60)/60)/24)+DATE(1970,1,1)+(-8/24)</f>
        <v>41914.414259259262</v>
      </c>
      <c r="T1147" s="12">
        <f>(((J1147/60)/60)/24)+DATE(1970,1,1)+(-8/24)</f>
        <v>41854.414259259262</v>
      </c>
      <c r="U1147" s="8">
        <f t="shared" si="17"/>
        <v>60</v>
      </c>
    </row>
    <row r="1148" spans="1:21" ht="11.75" customHeight="1" x14ac:dyDescent="0.4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E1148/D1148*100%</f>
        <v>8.8333333333333333E-2</v>
      </c>
      <c r="P1148" s="9" t="str">
        <f>IFERROR(ROUND(E1148/L1148,0),0)&amp;" "&amp;H1148</f>
        <v>44 USD</v>
      </c>
      <c r="Q1148" t="s">
        <v>8336</v>
      </c>
      <c r="R1148" t="s">
        <v>8337</v>
      </c>
      <c r="S1148" s="12">
        <f>(((I1148/60)/60)/24)+DATE(1970,1,1)+(-8/24)</f>
        <v>41761.620057870365</v>
      </c>
      <c r="T1148" s="12">
        <f>(((J1148/60)/60)/24)+DATE(1970,1,1)+(-8/24)</f>
        <v>41723.620057870365</v>
      </c>
      <c r="U1148" s="8">
        <f t="shared" si="17"/>
        <v>38</v>
      </c>
    </row>
    <row r="1149" spans="1:21" ht="11.75" customHeight="1" x14ac:dyDescent="0.4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E1149/D1149*100%</f>
        <v>0</v>
      </c>
      <c r="P1149" s="9" t="str">
        <f>IFERROR(ROUND(E1149/L1149,0),0)&amp;" "&amp;H1149</f>
        <v>0 CAD</v>
      </c>
      <c r="Q1149" t="s">
        <v>8336</v>
      </c>
      <c r="R1149" t="s">
        <v>8337</v>
      </c>
      <c r="S1149" s="12">
        <f>(((I1149/60)/60)/24)+DATE(1970,1,1)+(-8/24)</f>
        <v>41931.638692129629</v>
      </c>
      <c r="T1149" s="12">
        <f>(((J1149/60)/60)/24)+DATE(1970,1,1)+(-8/24)</f>
        <v>41871.638692129629</v>
      </c>
      <c r="U1149" s="8">
        <f t="shared" si="17"/>
        <v>60</v>
      </c>
    </row>
    <row r="1150" spans="1:21" ht="11.75" customHeight="1" x14ac:dyDescent="0.4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E1150/D1150*100%</f>
        <v>4.8666666666666667E-3</v>
      </c>
      <c r="P1150" s="9" t="str">
        <f>IFERROR(ROUND(E1150/L1150,0),0)&amp;" "&amp;H1150</f>
        <v>24 USD</v>
      </c>
      <c r="Q1150" t="s">
        <v>8336</v>
      </c>
      <c r="R1150" t="s">
        <v>8337</v>
      </c>
      <c r="S1150" s="12">
        <f>(((I1150/60)/60)/24)+DATE(1970,1,1)+(-8/24)</f>
        <v>42704.87940972222</v>
      </c>
      <c r="T1150" s="12">
        <f>(((J1150/60)/60)/24)+DATE(1970,1,1)+(-8/24)</f>
        <v>42674.837743055548</v>
      </c>
      <c r="U1150" s="8">
        <f t="shared" si="17"/>
        <v>30.041666666671517</v>
      </c>
    </row>
    <row r="1151" spans="1:21" ht="11.75" customHeight="1" x14ac:dyDescent="0.4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E1151/D1151*100%</f>
        <v>1.5E-3</v>
      </c>
      <c r="P1151" s="9" t="str">
        <f>IFERROR(ROUND(E1151/L1151,0),0)&amp;" "&amp;H1151</f>
        <v>38 USD</v>
      </c>
      <c r="Q1151" t="s">
        <v>8336</v>
      </c>
      <c r="R1151" t="s">
        <v>8337</v>
      </c>
      <c r="S1151" s="12">
        <f>(((I1151/60)/60)/24)+DATE(1970,1,1)+(-8/24)</f>
        <v>42537.376921296294</v>
      </c>
      <c r="T1151" s="12">
        <f>(((J1151/60)/60)/24)+DATE(1970,1,1)+(-8/24)</f>
        <v>42507.376921296294</v>
      </c>
      <c r="U1151" s="8">
        <f t="shared" si="17"/>
        <v>30</v>
      </c>
    </row>
    <row r="1152" spans="1:21" ht="11.75" customHeight="1" x14ac:dyDescent="0.4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E1152/D1152*100%</f>
        <v>0.1008</v>
      </c>
      <c r="P1152" s="9" t="str">
        <f>IFERROR(ROUND(E1152/L1152,0),0)&amp;" "&amp;H1152</f>
        <v>42 USD</v>
      </c>
      <c r="Q1152" t="s">
        <v>8336</v>
      </c>
      <c r="R1152" t="s">
        <v>8337</v>
      </c>
      <c r="S1152" s="12">
        <f>(((I1152/60)/60)/24)+DATE(1970,1,1)+(-8/24)</f>
        <v>42377.62123842592</v>
      </c>
      <c r="T1152" s="12">
        <f>(((J1152/60)/60)/24)+DATE(1970,1,1)+(-8/24)</f>
        <v>42317.62123842592</v>
      </c>
      <c r="U1152" s="8">
        <f t="shared" si="17"/>
        <v>60</v>
      </c>
    </row>
    <row r="1153" spans="1:21" ht="11.75" customHeight="1" x14ac:dyDescent="0.4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E1153/D1153*100%</f>
        <v>0</v>
      </c>
      <c r="P1153" s="9" t="str">
        <f>IFERROR(ROUND(E1153/L1153,0),0)&amp;" "&amp;H1153</f>
        <v>0 USD</v>
      </c>
      <c r="Q1153" t="s">
        <v>8336</v>
      </c>
      <c r="R1153" t="s">
        <v>8337</v>
      </c>
      <c r="S1153" s="12">
        <f>(((I1153/60)/60)/24)+DATE(1970,1,1)+(-8/24)</f>
        <v>42253.769247685181</v>
      </c>
      <c r="T1153" s="12">
        <f>(((J1153/60)/60)/24)+DATE(1970,1,1)+(-8/24)</f>
        <v>42223.769247685181</v>
      </c>
      <c r="U1153" s="8">
        <f t="shared" si="17"/>
        <v>30</v>
      </c>
    </row>
    <row r="1154" spans="1:21" ht="11.75" customHeight="1" x14ac:dyDescent="0.4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E1154/D1154*100%</f>
        <v>5.6937500000000002E-2</v>
      </c>
      <c r="P1154" s="9" t="str">
        <f>IFERROR(ROUND(E1154/L1154,0),0)&amp;" "&amp;H1154</f>
        <v>61 USD</v>
      </c>
      <c r="Q1154" t="s">
        <v>8336</v>
      </c>
      <c r="R1154" t="s">
        <v>8337</v>
      </c>
      <c r="S1154" s="12">
        <f>(((I1154/60)/60)/24)+DATE(1970,1,1)+(-8/24)</f>
        <v>42139.376296296294</v>
      </c>
      <c r="T1154" s="12">
        <f>(((J1154/60)/60)/24)+DATE(1970,1,1)+(-8/24)</f>
        <v>42109.376296296294</v>
      </c>
      <c r="U1154" s="8">
        <f t="shared" si="17"/>
        <v>30</v>
      </c>
    </row>
    <row r="1155" spans="1:21" ht="11.75" customHeight="1" x14ac:dyDescent="0.4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E1155/D1155*100%</f>
        <v>6.2500000000000003E-3</v>
      </c>
      <c r="P1155" s="9" t="str">
        <f>IFERROR(ROUND(E1155/L1155,0),0)&amp;" "&amp;H1155</f>
        <v>50 USD</v>
      </c>
      <c r="Q1155" t="s">
        <v>8336</v>
      </c>
      <c r="R1155" t="s">
        <v>8337</v>
      </c>
      <c r="S1155" s="12">
        <f>(((I1155/60)/60)/24)+DATE(1970,1,1)+(-8/24)</f>
        <v>42173.380844907406</v>
      </c>
      <c r="T1155" s="12">
        <f>(((J1155/60)/60)/24)+DATE(1970,1,1)+(-8/24)</f>
        <v>42143.380844907406</v>
      </c>
      <c r="U1155" s="8">
        <f t="shared" ref="U1155:U1218" si="18">S1155-T1155</f>
        <v>30</v>
      </c>
    </row>
    <row r="1156" spans="1:21" ht="11.75" customHeight="1" x14ac:dyDescent="0.4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E1156/D1156*100%</f>
        <v>6.5000000000000002E-2</v>
      </c>
      <c r="P1156" s="9" t="str">
        <f>IFERROR(ROUND(E1156/L1156,0),0)&amp;" "&amp;H1156</f>
        <v>108 USD</v>
      </c>
      <c r="Q1156" t="s">
        <v>8336</v>
      </c>
      <c r="R1156" t="s">
        <v>8337</v>
      </c>
      <c r="S1156" s="12">
        <f>(((I1156/60)/60)/24)+DATE(1970,1,1)+(-8/24)</f>
        <v>42252.775532407402</v>
      </c>
      <c r="T1156" s="12">
        <f>(((J1156/60)/60)/24)+DATE(1970,1,1)+(-8/24)</f>
        <v>42222.775532407402</v>
      </c>
      <c r="U1156" s="8">
        <f t="shared" si="18"/>
        <v>30</v>
      </c>
    </row>
    <row r="1157" spans="1:21" ht="11.75" customHeight="1" x14ac:dyDescent="0.4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E1157/D1157*100%</f>
        <v>7.5199999999999998E-3</v>
      </c>
      <c r="P1157" s="9" t="str">
        <f>IFERROR(ROUND(E1157/L1157,0),0)&amp;" "&amp;H1157</f>
        <v>24 USD</v>
      </c>
      <c r="Q1157" t="s">
        <v>8336</v>
      </c>
      <c r="R1157" t="s">
        <v>8337</v>
      </c>
      <c r="S1157" s="12">
        <f>(((I1157/60)/60)/24)+DATE(1970,1,1)+(-8/24)</f>
        <v>41865.430648148147</v>
      </c>
      <c r="T1157" s="12">
        <f>(((J1157/60)/60)/24)+DATE(1970,1,1)+(-8/24)</f>
        <v>41835.430648148147</v>
      </c>
      <c r="U1157" s="8">
        <f t="shared" si="18"/>
        <v>30</v>
      </c>
    </row>
    <row r="1158" spans="1:21" ht="11.75" customHeight="1" x14ac:dyDescent="0.4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E1158/D1158*100%</f>
        <v>0</v>
      </c>
      <c r="P1158" s="9" t="str">
        <f>IFERROR(ROUND(E1158/L1158,0),0)&amp;" "&amp;H1158</f>
        <v>0 USD</v>
      </c>
      <c r="Q1158" t="s">
        <v>8336</v>
      </c>
      <c r="R1158" t="s">
        <v>8337</v>
      </c>
      <c r="S1158" s="12">
        <f>(((I1158/60)/60)/24)+DATE(1970,1,1)+(-8/24)</f>
        <v>42058.737986111104</v>
      </c>
      <c r="T1158" s="12">
        <f>(((J1158/60)/60)/24)+DATE(1970,1,1)+(-8/24)</f>
        <v>42028.737986111104</v>
      </c>
      <c r="U1158" s="8">
        <f t="shared" si="18"/>
        <v>30</v>
      </c>
    </row>
    <row r="1159" spans="1:21" ht="11.75" customHeight="1" x14ac:dyDescent="0.4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E1159/D1159*100%</f>
        <v>1.5100000000000001E-2</v>
      </c>
      <c r="P1159" s="9" t="str">
        <f>IFERROR(ROUND(E1159/L1159,0),0)&amp;" "&amp;H1159</f>
        <v>50 USD</v>
      </c>
      <c r="Q1159" t="s">
        <v>8336</v>
      </c>
      <c r="R1159" t="s">
        <v>8337</v>
      </c>
      <c r="S1159" s="12">
        <f>(((I1159/60)/60)/24)+DATE(1970,1,1)+(-8/24)</f>
        <v>41978.336574074077</v>
      </c>
      <c r="T1159" s="12">
        <f>(((J1159/60)/60)/24)+DATE(1970,1,1)+(-8/24)</f>
        <v>41918.294907407406</v>
      </c>
      <c r="U1159" s="8">
        <f t="shared" si="18"/>
        <v>60.041666666671517</v>
      </c>
    </row>
    <row r="1160" spans="1:21" ht="11.75" customHeight="1" x14ac:dyDescent="0.4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E1160/D1160*100%</f>
        <v>4.6666666666666671E-3</v>
      </c>
      <c r="P1160" s="9" t="str">
        <f>IFERROR(ROUND(E1160/L1160,0),0)&amp;" "&amp;H1160</f>
        <v>12 USD</v>
      </c>
      <c r="Q1160" t="s">
        <v>8336</v>
      </c>
      <c r="R1160" t="s">
        <v>8337</v>
      </c>
      <c r="S1160" s="12">
        <f>(((I1160/60)/60)/24)+DATE(1970,1,1)+(-8/24)</f>
        <v>41981.758425925924</v>
      </c>
      <c r="T1160" s="12">
        <f>(((J1160/60)/60)/24)+DATE(1970,1,1)+(-8/24)</f>
        <v>41951.758425925924</v>
      </c>
      <c r="U1160" s="8">
        <f t="shared" si="18"/>
        <v>30</v>
      </c>
    </row>
    <row r="1161" spans="1:21" ht="11.75" customHeight="1" x14ac:dyDescent="0.4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E1161/D1161*100%</f>
        <v>0</v>
      </c>
      <c r="P1161" s="9" t="str">
        <f>IFERROR(ROUND(E1161/L1161,0),0)&amp;" "&amp;H1161</f>
        <v>0 USD</v>
      </c>
      <c r="Q1161" t="s">
        <v>8336</v>
      </c>
      <c r="R1161" t="s">
        <v>8337</v>
      </c>
      <c r="S1161" s="12">
        <f>(((I1161/60)/60)/24)+DATE(1970,1,1)+(-8/24)</f>
        <v>42185.322916666664</v>
      </c>
      <c r="T1161" s="12">
        <f>(((J1161/60)/60)/24)+DATE(1970,1,1)+(-8/24)</f>
        <v>42154.393113425926</v>
      </c>
      <c r="U1161" s="8">
        <f t="shared" si="18"/>
        <v>30.929803240738693</v>
      </c>
    </row>
    <row r="1162" spans="1:21" ht="11.75" customHeight="1" x14ac:dyDescent="0.4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E1162/D1162*100%</f>
        <v>3.85E-2</v>
      </c>
      <c r="P1162" s="9" t="str">
        <f>IFERROR(ROUND(E1162/L1162,0),0)&amp;" "&amp;H1162</f>
        <v>61 USD</v>
      </c>
      <c r="Q1162" t="s">
        <v>8336</v>
      </c>
      <c r="R1162" t="s">
        <v>8337</v>
      </c>
      <c r="S1162" s="12">
        <f>(((I1162/60)/60)/24)+DATE(1970,1,1)+(-8/24)</f>
        <v>42090.77993055556</v>
      </c>
      <c r="T1162" s="12">
        <f>(((J1162/60)/60)/24)+DATE(1970,1,1)+(-8/24)</f>
        <v>42060.821597222217</v>
      </c>
      <c r="U1162" s="8">
        <f t="shared" si="18"/>
        <v>29.958333333343035</v>
      </c>
    </row>
    <row r="1163" spans="1:21" ht="11.75" customHeight="1" x14ac:dyDescent="0.4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E1163/D1163*100%</f>
        <v>0</v>
      </c>
      <c r="P1163" s="9" t="str">
        <f>IFERROR(ROUND(E1163/L1163,0),0)&amp;" "&amp;H1163</f>
        <v>0 USD</v>
      </c>
      <c r="Q1163" t="s">
        <v>8336</v>
      </c>
      <c r="R1163" t="s">
        <v>8337</v>
      </c>
      <c r="S1163" s="12">
        <f>(((I1163/60)/60)/24)+DATE(1970,1,1)+(-8/24)</f>
        <v>42143.296168981477</v>
      </c>
      <c r="T1163" s="12">
        <f>(((J1163/60)/60)/24)+DATE(1970,1,1)+(-8/24)</f>
        <v>42122.296168981477</v>
      </c>
      <c r="U1163" s="8">
        <f t="shared" si="18"/>
        <v>21</v>
      </c>
    </row>
    <row r="1164" spans="1:21" ht="11.75" customHeight="1" x14ac:dyDescent="0.4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E1164/D1164*100%</f>
        <v>5.8333333333333338E-4</v>
      </c>
      <c r="P1164" s="9" t="str">
        <f>IFERROR(ROUND(E1164/L1164,0),0)&amp;" "&amp;H1164</f>
        <v>18 USD</v>
      </c>
      <c r="Q1164" t="s">
        <v>8336</v>
      </c>
      <c r="R1164" t="s">
        <v>8337</v>
      </c>
      <c r="S1164" s="12">
        <f>(((I1164/60)/60)/24)+DATE(1970,1,1)+(-8/24)</f>
        <v>41907.350277777776</v>
      </c>
      <c r="T1164" s="12">
        <f>(((J1164/60)/60)/24)+DATE(1970,1,1)+(-8/24)</f>
        <v>41876.350277777776</v>
      </c>
      <c r="U1164" s="8">
        <f t="shared" si="18"/>
        <v>31</v>
      </c>
    </row>
    <row r="1165" spans="1:21" ht="11.75" customHeight="1" x14ac:dyDescent="0.4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E1165/D1165*100%</f>
        <v>0</v>
      </c>
      <c r="P1165" s="9" t="str">
        <f>IFERROR(ROUND(E1165/L1165,0),0)&amp;" "&amp;H1165</f>
        <v>0 USD</v>
      </c>
      <c r="Q1165" t="s">
        <v>8336</v>
      </c>
      <c r="R1165" t="s">
        <v>8337</v>
      </c>
      <c r="S1165" s="12">
        <f>(((I1165/60)/60)/24)+DATE(1970,1,1)+(-8/24)</f>
        <v>41860.390277777777</v>
      </c>
      <c r="T1165" s="12">
        <f>(((J1165/60)/60)/24)+DATE(1970,1,1)+(-8/24)</f>
        <v>41830.390277777777</v>
      </c>
      <c r="U1165" s="8">
        <f t="shared" si="18"/>
        <v>30</v>
      </c>
    </row>
    <row r="1166" spans="1:21" ht="11.75" customHeight="1" x14ac:dyDescent="0.4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E1166/D1166*100%</f>
        <v>0</v>
      </c>
      <c r="P1166" s="9" t="str">
        <f>IFERROR(ROUND(E1166/L1166,0),0)&amp;" "&amp;H1166</f>
        <v>0 USD</v>
      </c>
      <c r="Q1166" t="s">
        <v>8336</v>
      </c>
      <c r="R1166" t="s">
        <v>8337</v>
      </c>
      <c r="S1166" s="12">
        <f>(((I1166/60)/60)/24)+DATE(1970,1,1)+(-8/24)</f>
        <v>42539.39099537037</v>
      </c>
      <c r="T1166" s="12">
        <f>(((J1166/60)/60)/24)+DATE(1970,1,1)+(-8/24)</f>
        <v>42509.39099537037</v>
      </c>
      <c r="U1166" s="8">
        <f t="shared" si="18"/>
        <v>30</v>
      </c>
    </row>
    <row r="1167" spans="1:21" ht="11.75" customHeight="1" x14ac:dyDescent="0.4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E1167/D1167*100%</f>
        <v>0.20705000000000001</v>
      </c>
      <c r="P1167" s="9" t="str">
        <f>IFERROR(ROUND(E1167/L1167,0),0)&amp;" "&amp;H1167</f>
        <v>83 USD</v>
      </c>
      <c r="Q1167" t="s">
        <v>8336</v>
      </c>
      <c r="R1167" t="s">
        <v>8337</v>
      </c>
      <c r="S1167" s="12">
        <f>(((I1167/60)/60)/24)+DATE(1970,1,1)+(-8/24)</f>
        <v>41825.881134259253</v>
      </c>
      <c r="T1167" s="12">
        <f>(((J1167/60)/60)/24)+DATE(1970,1,1)+(-8/24)</f>
        <v>41791.881134259253</v>
      </c>
      <c r="U1167" s="8">
        <f t="shared" si="18"/>
        <v>34</v>
      </c>
    </row>
    <row r="1168" spans="1:21" ht="11.75" customHeight="1" x14ac:dyDescent="0.4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E1168/D1168*100%</f>
        <v>0.19139999999999999</v>
      </c>
      <c r="P1168" s="9" t="str">
        <f>IFERROR(ROUND(E1168/L1168,0),0)&amp;" "&amp;H1168</f>
        <v>359 USD</v>
      </c>
      <c r="Q1168" t="s">
        <v>8336</v>
      </c>
      <c r="R1168" t="s">
        <v>8337</v>
      </c>
      <c r="S1168" s="12">
        <f>(((I1168/60)/60)/24)+DATE(1970,1,1)+(-8/24)</f>
        <v>42180.833333333336</v>
      </c>
      <c r="T1168" s="12">
        <f>(((J1168/60)/60)/24)+DATE(1970,1,1)+(-8/24)</f>
        <v>42150.152106481481</v>
      </c>
      <c r="U1168" s="8">
        <f t="shared" si="18"/>
        <v>30.681226851855172</v>
      </c>
    </row>
    <row r="1169" spans="1:21" ht="11.75" customHeight="1" x14ac:dyDescent="0.4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E1169/D1169*100%</f>
        <v>1.6316666666666667E-2</v>
      </c>
      <c r="P1169" s="9" t="str">
        <f>IFERROR(ROUND(E1169/L1169,0),0)&amp;" "&amp;H1169</f>
        <v>61 USD</v>
      </c>
      <c r="Q1169" t="s">
        <v>8336</v>
      </c>
      <c r="R1169" t="s">
        <v>8337</v>
      </c>
      <c r="S1169" s="12">
        <f>(((I1169/60)/60)/24)+DATE(1970,1,1)+(-8/24)</f>
        <v>41894.401562499996</v>
      </c>
      <c r="T1169" s="12">
        <f>(((J1169/60)/60)/24)+DATE(1970,1,1)+(-8/24)</f>
        <v>41863.401562499996</v>
      </c>
      <c r="U1169" s="8">
        <f t="shared" si="18"/>
        <v>31</v>
      </c>
    </row>
    <row r="1170" spans="1:21" ht="11.75" customHeight="1" x14ac:dyDescent="0.4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E1170/D1170*100%</f>
        <v>5.6666666666666664E-2</v>
      </c>
      <c r="P1170" s="9" t="str">
        <f>IFERROR(ROUND(E1170/L1170,0),0)&amp;" "&amp;H1170</f>
        <v>340 USD</v>
      </c>
      <c r="Q1170" t="s">
        <v>8336</v>
      </c>
      <c r="R1170" t="s">
        <v>8337</v>
      </c>
      <c r="S1170" s="12">
        <f>(((I1170/60)/60)/24)+DATE(1970,1,1)+(-8/24)</f>
        <v>42634.720659722218</v>
      </c>
      <c r="T1170" s="12">
        <f>(((J1170/60)/60)/24)+DATE(1970,1,1)+(-8/24)</f>
        <v>42604.720659722218</v>
      </c>
      <c r="U1170" s="8">
        <f t="shared" si="18"/>
        <v>30</v>
      </c>
    </row>
    <row r="1171" spans="1:21" ht="11.75" customHeight="1" x14ac:dyDescent="0.4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E1171/D1171*100%</f>
        <v>1.6999999999999999E-3</v>
      </c>
      <c r="P1171" s="9" t="str">
        <f>IFERROR(ROUND(E1171/L1171,0),0)&amp;" "&amp;H1171</f>
        <v>6 USD</v>
      </c>
      <c r="Q1171" t="s">
        <v>8336</v>
      </c>
      <c r="R1171" t="s">
        <v>8337</v>
      </c>
      <c r="S1171" s="12">
        <f>(((I1171/60)/60)/24)+DATE(1970,1,1)+(-8/24)</f>
        <v>42057.020405092589</v>
      </c>
      <c r="T1171" s="12">
        <f>(((J1171/60)/60)/24)+DATE(1970,1,1)+(-8/24)</f>
        <v>42027.020405092589</v>
      </c>
      <c r="U1171" s="8">
        <f t="shared" si="18"/>
        <v>30</v>
      </c>
    </row>
    <row r="1172" spans="1:21" ht="11.75" customHeight="1" x14ac:dyDescent="0.4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E1172/D1172*100%</f>
        <v>4.0000000000000001E-3</v>
      </c>
      <c r="P1172" s="9" t="str">
        <f>IFERROR(ROUND(E1172/L1172,0),0)&amp;" "&amp;H1172</f>
        <v>50 GBP</v>
      </c>
      <c r="Q1172" t="s">
        <v>8336</v>
      </c>
      <c r="R1172" t="s">
        <v>8337</v>
      </c>
      <c r="S1172" s="12">
        <f>(((I1172/60)/60)/24)+DATE(1970,1,1)+(-8/24)</f>
        <v>42154.559849537036</v>
      </c>
      <c r="T1172" s="12">
        <f>(((J1172/60)/60)/24)+DATE(1970,1,1)+(-8/24)</f>
        <v>42124.559849537036</v>
      </c>
      <c r="U1172" s="8">
        <f t="shared" si="18"/>
        <v>30</v>
      </c>
    </row>
    <row r="1173" spans="1:21" ht="11.75" customHeight="1" x14ac:dyDescent="0.4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E1173/D1173*100%</f>
        <v>1E-3</v>
      </c>
      <c r="P1173" s="9" t="str">
        <f>IFERROR(ROUND(E1173/L1173,0),0)&amp;" "&amp;H1173</f>
        <v>25 USD</v>
      </c>
      <c r="Q1173" t="s">
        <v>8336</v>
      </c>
      <c r="R1173" t="s">
        <v>8337</v>
      </c>
      <c r="S1173" s="12">
        <f>(((I1173/60)/60)/24)+DATE(1970,1,1)+(-8/24)</f>
        <v>41956.513043981475</v>
      </c>
      <c r="T1173" s="12">
        <f>(((J1173/60)/60)/24)+DATE(1970,1,1)+(-8/24)</f>
        <v>41938.471377314811</v>
      </c>
      <c r="U1173" s="8">
        <f t="shared" si="18"/>
        <v>18.041666666664241</v>
      </c>
    </row>
    <row r="1174" spans="1:21" ht="11.75" customHeight="1" x14ac:dyDescent="0.4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E1174/D1174*100%</f>
        <v>0</v>
      </c>
      <c r="P1174" s="9" t="str">
        <f>IFERROR(ROUND(E1174/L1174,0),0)&amp;" "&amp;H1174</f>
        <v>0 USD</v>
      </c>
      <c r="Q1174" t="s">
        <v>8336</v>
      </c>
      <c r="R1174" t="s">
        <v>8337</v>
      </c>
      <c r="S1174" s="12">
        <f>(((I1174/60)/60)/24)+DATE(1970,1,1)+(-8/24)</f>
        <v>41871.348981481482</v>
      </c>
      <c r="T1174" s="12">
        <f>(((J1174/60)/60)/24)+DATE(1970,1,1)+(-8/24)</f>
        <v>41841.348981481482</v>
      </c>
      <c r="U1174" s="8">
        <f t="shared" si="18"/>
        <v>30</v>
      </c>
    </row>
    <row r="1175" spans="1:21" ht="11.75" customHeight="1" x14ac:dyDescent="0.4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E1175/D1175*100%</f>
        <v>2.4000000000000001E-4</v>
      </c>
      <c r="P1175" s="9" t="str">
        <f>IFERROR(ROUND(E1175/L1175,0),0)&amp;" "&amp;H1175</f>
        <v>30 USD</v>
      </c>
      <c r="Q1175" t="s">
        <v>8336</v>
      </c>
      <c r="R1175" t="s">
        <v>8337</v>
      </c>
      <c r="S1175" s="12">
        <f>(((I1175/60)/60)/24)+DATE(1970,1,1)+(-8/24)</f>
        <v>42218.85251157407</v>
      </c>
      <c r="T1175" s="12">
        <f>(((J1175/60)/60)/24)+DATE(1970,1,1)+(-8/24)</f>
        <v>42183.85251157407</v>
      </c>
      <c r="U1175" s="8">
        <f t="shared" si="18"/>
        <v>35</v>
      </c>
    </row>
    <row r="1176" spans="1:21" ht="11.75" customHeight="1" x14ac:dyDescent="0.4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E1176/D1176*100%</f>
        <v>5.906666666666667E-2</v>
      </c>
      <c r="P1176" s="9" t="str">
        <f>IFERROR(ROUND(E1176/L1176,0),0)&amp;" "&amp;H1176</f>
        <v>47 USD</v>
      </c>
      <c r="Q1176" t="s">
        <v>8336</v>
      </c>
      <c r="R1176" t="s">
        <v>8337</v>
      </c>
      <c r="S1176" s="12">
        <f>(((I1176/60)/60)/24)+DATE(1970,1,1)+(-8/24)</f>
        <v>42498.508414351854</v>
      </c>
      <c r="T1176" s="12">
        <f>(((J1176/60)/60)/24)+DATE(1970,1,1)+(-8/24)</f>
        <v>42468.508414351854</v>
      </c>
      <c r="U1176" s="8">
        <f t="shared" si="18"/>
        <v>30</v>
      </c>
    </row>
    <row r="1177" spans="1:21" ht="11.75" customHeight="1" x14ac:dyDescent="0.4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E1177/D1177*100%</f>
        <v>2.9250000000000002E-2</v>
      </c>
      <c r="P1177" s="9" t="str">
        <f>IFERROR(ROUND(E1177/L1177,0),0)&amp;" "&amp;H1177</f>
        <v>65 USD</v>
      </c>
      <c r="Q1177" t="s">
        <v>8336</v>
      </c>
      <c r="R1177" t="s">
        <v>8337</v>
      </c>
      <c r="S1177" s="12">
        <f>(((I1177/60)/60)/24)+DATE(1970,1,1)+(-8/24)</f>
        <v>42200.395127314812</v>
      </c>
      <c r="T1177" s="12">
        <f>(((J1177/60)/60)/24)+DATE(1970,1,1)+(-8/24)</f>
        <v>42170.395127314812</v>
      </c>
      <c r="U1177" s="8">
        <f t="shared" si="18"/>
        <v>30</v>
      </c>
    </row>
    <row r="1178" spans="1:21" ht="11.75" customHeight="1" x14ac:dyDescent="0.4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E1178/D1178*100%</f>
        <v>5.7142857142857142E-5</v>
      </c>
      <c r="P1178" s="9" t="str">
        <f>IFERROR(ROUND(E1178/L1178,0),0)&amp;" "&amp;H1178</f>
        <v>10 AUD</v>
      </c>
      <c r="Q1178" t="s">
        <v>8336</v>
      </c>
      <c r="R1178" t="s">
        <v>8337</v>
      </c>
      <c r="S1178" s="12">
        <f>(((I1178/60)/60)/24)+DATE(1970,1,1)+(-8/24)</f>
        <v>42800.208333333336</v>
      </c>
      <c r="T1178" s="12">
        <f>(((J1178/60)/60)/24)+DATE(1970,1,1)+(-8/24)</f>
        <v>42745.686319444438</v>
      </c>
      <c r="U1178" s="8">
        <f t="shared" si="18"/>
        <v>54.522013888898073</v>
      </c>
    </row>
    <row r="1179" spans="1:21" ht="11.75" customHeight="1" x14ac:dyDescent="0.4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E1179/D1179*100%</f>
        <v>0</v>
      </c>
      <c r="P1179" s="9" t="str">
        <f>IFERROR(ROUND(E1179/L1179,0),0)&amp;" "&amp;H1179</f>
        <v>0 GBP</v>
      </c>
      <c r="Q1179" t="s">
        <v>8336</v>
      </c>
      <c r="R1179" t="s">
        <v>8337</v>
      </c>
      <c r="S1179" s="12">
        <f>(((I1179/60)/60)/24)+DATE(1970,1,1)+(-8/24)</f>
        <v>41927.327499999999</v>
      </c>
      <c r="T1179" s="12">
        <f>(((J1179/60)/60)/24)+DATE(1970,1,1)+(-8/24)</f>
        <v>41897.327499999999</v>
      </c>
      <c r="U1179" s="8">
        <f t="shared" si="18"/>
        <v>30</v>
      </c>
    </row>
    <row r="1180" spans="1:21" ht="11.75" customHeight="1" x14ac:dyDescent="0.4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E1180/D1180*100%</f>
        <v>6.666666666666667E-5</v>
      </c>
      <c r="P1180" s="9" t="str">
        <f>IFERROR(ROUND(E1180/L1180,0),0)&amp;" "&amp;H1180</f>
        <v>5 USD</v>
      </c>
      <c r="Q1180" t="s">
        <v>8336</v>
      </c>
      <c r="R1180" t="s">
        <v>8337</v>
      </c>
      <c r="S1180" s="12">
        <f>(((I1180/60)/60)/24)+DATE(1970,1,1)+(-8/24)</f>
        <v>41867.57236111111</v>
      </c>
      <c r="T1180" s="12">
        <f>(((J1180/60)/60)/24)+DATE(1970,1,1)+(-8/24)</f>
        <v>41837.57236111111</v>
      </c>
      <c r="U1180" s="8">
        <f t="shared" si="18"/>
        <v>30</v>
      </c>
    </row>
    <row r="1181" spans="1:21" ht="11.75" customHeight="1" x14ac:dyDescent="0.4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E1181/D1181*100%</f>
        <v>5.3333333333333337E-2</v>
      </c>
      <c r="P1181" s="9" t="str">
        <f>IFERROR(ROUND(E1181/L1181,0),0)&amp;" "&amp;H1181</f>
        <v>640 CAD</v>
      </c>
      <c r="Q1181" t="s">
        <v>8336</v>
      </c>
      <c r="R1181" t="s">
        <v>8337</v>
      </c>
      <c r="S1181" s="12">
        <f>(((I1181/60)/60)/24)+DATE(1970,1,1)+(-8/24)</f>
        <v>42305.386886574073</v>
      </c>
      <c r="T1181" s="12">
        <f>(((J1181/60)/60)/24)+DATE(1970,1,1)+(-8/24)</f>
        <v>42275.386886574073</v>
      </c>
      <c r="U1181" s="8">
        <f t="shared" si="18"/>
        <v>30</v>
      </c>
    </row>
    <row r="1182" spans="1:21" ht="11.75" customHeight="1" x14ac:dyDescent="0.4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E1182/D1182*100%</f>
        <v>0.11749999999999999</v>
      </c>
      <c r="P1182" s="9" t="str">
        <f>IFERROR(ROUND(E1182/L1182,0),0)&amp;" "&amp;H1182</f>
        <v>69 USD</v>
      </c>
      <c r="Q1182" t="s">
        <v>8336</v>
      </c>
      <c r="R1182" t="s">
        <v>8337</v>
      </c>
      <c r="S1182" s="12">
        <f>(((I1182/60)/60)/24)+DATE(1970,1,1)+(-8/24)</f>
        <v>41818.473541666666</v>
      </c>
      <c r="T1182" s="12">
        <f>(((J1182/60)/60)/24)+DATE(1970,1,1)+(-8/24)</f>
        <v>41781.473541666666</v>
      </c>
      <c r="U1182" s="8">
        <f t="shared" si="18"/>
        <v>37</v>
      </c>
    </row>
    <row r="1183" spans="1:21" ht="11.75" customHeight="1" x14ac:dyDescent="0.4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E1183/D1183*100%</f>
        <v>8.0000000000000007E-5</v>
      </c>
      <c r="P1183" s="9" t="str">
        <f>IFERROR(ROUND(E1183/L1183,0),0)&amp;" "&amp;H1183</f>
        <v>1 USD</v>
      </c>
      <c r="Q1183" t="s">
        <v>8336</v>
      </c>
      <c r="R1183" t="s">
        <v>8337</v>
      </c>
      <c r="S1183" s="12">
        <f>(((I1183/60)/60)/24)+DATE(1970,1,1)+(-8/24)</f>
        <v>42064.006030092591</v>
      </c>
      <c r="T1183" s="12">
        <f>(((J1183/60)/60)/24)+DATE(1970,1,1)+(-8/24)</f>
        <v>42034.006030092591</v>
      </c>
      <c r="U1183" s="8">
        <f t="shared" si="18"/>
        <v>30</v>
      </c>
    </row>
    <row r="1184" spans="1:21" ht="11.75" customHeight="1" x14ac:dyDescent="0.4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E1184/D1184*100%</f>
        <v>4.2000000000000003E-2</v>
      </c>
      <c r="P1184" s="9" t="str">
        <f>IFERROR(ROUND(E1184/L1184,0),0)&amp;" "&amp;H1184</f>
        <v>11 USD</v>
      </c>
      <c r="Q1184" t="s">
        <v>8336</v>
      </c>
      <c r="R1184" t="s">
        <v>8337</v>
      </c>
      <c r="S1184" s="12">
        <f>(((I1184/60)/60)/24)+DATE(1970,1,1)+(-8/24)</f>
        <v>42747.362499999996</v>
      </c>
      <c r="T1184" s="12">
        <f>(((J1184/60)/60)/24)+DATE(1970,1,1)+(-8/24)</f>
        <v>42728.494074074071</v>
      </c>
      <c r="U1184" s="8">
        <f t="shared" si="18"/>
        <v>18.868425925924385</v>
      </c>
    </row>
    <row r="1185" spans="1:21" ht="11.75" customHeight="1" x14ac:dyDescent="0.4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E1185/D1185*100%</f>
        <v>0.04</v>
      </c>
      <c r="P1185" s="9" t="str">
        <f>IFERROR(ROUND(E1185/L1185,0),0)&amp;" "&amp;H1185</f>
        <v>33 USD</v>
      </c>
      <c r="Q1185" t="s">
        <v>8336</v>
      </c>
      <c r="R1185" t="s">
        <v>8337</v>
      </c>
      <c r="S1185" s="12">
        <f>(((I1185/60)/60)/24)+DATE(1970,1,1)+(-8/24)</f>
        <v>42675.832638888889</v>
      </c>
      <c r="T1185" s="12">
        <f>(((J1185/60)/60)/24)+DATE(1970,1,1)+(-8/24)</f>
        <v>42656.528043981474</v>
      </c>
      <c r="U1185" s="8">
        <f t="shared" si="18"/>
        <v>19.304594907414867</v>
      </c>
    </row>
    <row r="1186" spans="1:21" ht="11.75" customHeight="1" x14ac:dyDescent="0.4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E1186/D1186*100%</f>
        <v>1.0493636363636363</v>
      </c>
      <c r="P1186" s="9" t="str">
        <f>IFERROR(ROUND(E1186/L1186,0),0)&amp;" "&amp;H1186</f>
        <v>62 GBP</v>
      </c>
      <c r="Q1186" t="s">
        <v>8338</v>
      </c>
      <c r="R1186" t="s">
        <v>8339</v>
      </c>
      <c r="S1186" s="12">
        <f>(((I1186/60)/60)/24)+DATE(1970,1,1)+(-8/24)</f>
        <v>42772.266331018516</v>
      </c>
      <c r="T1186" s="12">
        <f>(((J1186/60)/60)/24)+DATE(1970,1,1)+(-8/24)</f>
        <v>42741.266331018516</v>
      </c>
      <c r="U1186" s="8">
        <f t="shared" si="18"/>
        <v>31</v>
      </c>
    </row>
    <row r="1187" spans="1:21" ht="11.75" customHeight="1" x14ac:dyDescent="0.4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E1187/D1187*100%</f>
        <v>1.0544</v>
      </c>
      <c r="P1187" s="9" t="str">
        <f>IFERROR(ROUND(E1187/L1187,0),0)&amp;" "&amp;H1187</f>
        <v>119 USD</v>
      </c>
      <c r="Q1187" t="s">
        <v>8338</v>
      </c>
      <c r="R1187" t="s">
        <v>8339</v>
      </c>
      <c r="S1187" s="12">
        <f>(((I1187/60)/60)/24)+DATE(1970,1,1)+(-8/24)</f>
        <v>42162.833333333336</v>
      </c>
      <c r="T1187" s="12">
        <f>(((J1187/60)/60)/24)+DATE(1970,1,1)+(-8/24)</f>
        <v>42130.531817129631</v>
      </c>
      <c r="U1187" s="8">
        <f t="shared" si="18"/>
        <v>32.301516203704523</v>
      </c>
    </row>
    <row r="1188" spans="1:21" ht="11.75" customHeight="1" x14ac:dyDescent="0.4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E1188/D1188*100%</f>
        <v>1.0673333333333332</v>
      </c>
      <c r="P1188" s="9" t="str">
        <f>IFERROR(ROUND(E1188/L1188,0),0)&amp;" "&amp;H1188</f>
        <v>65 GBP</v>
      </c>
      <c r="Q1188" t="s">
        <v>8338</v>
      </c>
      <c r="R1188" t="s">
        <v>8339</v>
      </c>
      <c r="S1188" s="12">
        <f>(((I1188/60)/60)/24)+DATE(1970,1,1)+(-8/24)</f>
        <v>42156.612499999996</v>
      </c>
      <c r="T1188" s="12">
        <f>(((J1188/60)/60)/24)+DATE(1970,1,1)+(-8/24)</f>
        <v>42123.530034722215</v>
      </c>
      <c r="U1188" s="8">
        <f t="shared" si="18"/>
        <v>33.082465277781012</v>
      </c>
    </row>
    <row r="1189" spans="1:21" ht="11.75" customHeight="1" x14ac:dyDescent="0.4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E1189/D1189*100%</f>
        <v>1.0412571428571429</v>
      </c>
      <c r="P1189" s="9" t="str">
        <f>IFERROR(ROUND(E1189/L1189,0),0)&amp;" "&amp;H1189</f>
        <v>130 USD</v>
      </c>
      <c r="Q1189" t="s">
        <v>8338</v>
      </c>
      <c r="R1189" t="s">
        <v>8339</v>
      </c>
      <c r="S1189" s="12">
        <f>(((I1189/60)/60)/24)+DATE(1970,1,1)+(-8/24)</f>
        <v>42141.416666666664</v>
      </c>
      <c r="T1189" s="12">
        <f>(((J1189/60)/60)/24)+DATE(1970,1,1)+(-8/24)</f>
        <v>42109.561608796292</v>
      </c>
      <c r="U1189" s="8">
        <f t="shared" si="18"/>
        <v>31.855057870372548</v>
      </c>
    </row>
    <row r="1190" spans="1:21" ht="11.75" customHeight="1" x14ac:dyDescent="0.4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E1190/D1190*100%</f>
        <v>1.6054999999999999</v>
      </c>
      <c r="P1190" s="9" t="str">
        <f>IFERROR(ROUND(E1190/L1190,0),0)&amp;" "&amp;H1190</f>
        <v>38 CAD</v>
      </c>
      <c r="Q1190" t="s">
        <v>8338</v>
      </c>
      <c r="R1190" t="s">
        <v>8339</v>
      </c>
      <c r="S1190" s="12">
        <f>(((I1190/60)/60)/24)+DATE(1970,1,1)+(-8/24)</f>
        <v>42732.367361111108</v>
      </c>
      <c r="T1190" s="12">
        <f>(((J1190/60)/60)/24)+DATE(1970,1,1)+(-8/24)</f>
        <v>42711.367361111108</v>
      </c>
      <c r="U1190" s="8">
        <f t="shared" si="18"/>
        <v>21</v>
      </c>
    </row>
    <row r="1191" spans="1:21" ht="11.75" customHeight="1" x14ac:dyDescent="0.4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E1191/D1191*100%</f>
        <v>1.0777777777777777</v>
      </c>
      <c r="P1191" s="9" t="str">
        <f>IFERROR(ROUND(E1191/L1191,0),0)&amp;" "&amp;H1191</f>
        <v>113 USD</v>
      </c>
      <c r="Q1191" t="s">
        <v>8338</v>
      </c>
      <c r="R1191" t="s">
        <v>8339</v>
      </c>
      <c r="S1191" s="12">
        <f>(((I1191/60)/60)/24)+DATE(1970,1,1)+(-8/24)</f>
        <v>42550.645775462959</v>
      </c>
      <c r="T1191" s="12">
        <f>(((J1191/60)/60)/24)+DATE(1970,1,1)+(-8/24)</f>
        <v>42529.645775462959</v>
      </c>
      <c r="U1191" s="8">
        <f t="shared" si="18"/>
        <v>21</v>
      </c>
    </row>
    <row r="1192" spans="1:21" ht="11.75" customHeight="1" x14ac:dyDescent="0.4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E1192/D1192*100%</f>
        <v>1.35</v>
      </c>
      <c r="P1192" s="9" t="str">
        <f>IFERROR(ROUND(E1192/L1192,0),0)&amp;" "&amp;H1192</f>
        <v>52 USD</v>
      </c>
      <c r="Q1192" t="s">
        <v>8338</v>
      </c>
      <c r="R1192" t="s">
        <v>8339</v>
      </c>
      <c r="S1192" s="12">
        <f>(((I1192/60)/60)/24)+DATE(1970,1,1)+(-8/24)</f>
        <v>41882.332465277774</v>
      </c>
      <c r="T1192" s="12">
        <f>(((J1192/60)/60)/24)+DATE(1970,1,1)+(-8/24)</f>
        <v>41852.332465277774</v>
      </c>
      <c r="U1192" s="8">
        <f t="shared" si="18"/>
        <v>30</v>
      </c>
    </row>
    <row r="1193" spans="1:21" ht="11.75" customHeight="1" x14ac:dyDescent="0.4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E1193/D1193*100%</f>
        <v>1.0907407407407408</v>
      </c>
      <c r="P1193" s="9" t="str">
        <f>IFERROR(ROUND(E1193/L1193,0),0)&amp;" "&amp;H1193</f>
        <v>89 USD</v>
      </c>
      <c r="Q1193" t="s">
        <v>8338</v>
      </c>
      <c r="R1193" t="s">
        <v>8339</v>
      </c>
      <c r="S1193" s="12">
        <f>(((I1193/60)/60)/24)+DATE(1970,1,1)+(-8/24)</f>
        <v>42449.228703703695</v>
      </c>
      <c r="T1193" s="12">
        <f>(((J1193/60)/60)/24)+DATE(1970,1,1)+(-8/24)</f>
        <v>42419.270370370366</v>
      </c>
      <c r="U1193" s="8">
        <f t="shared" si="18"/>
        <v>29.958333333328483</v>
      </c>
    </row>
    <row r="1194" spans="1:21" ht="11.75" customHeight="1" x14ac:dyDescent="0.4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E1194/D1194*100%</f>
        <v>2.9</v>
      </c>
      <c r="P1194" s="9" t="str">
        <f>IFERROR(ROUND(E1194/L1194,0),0)&amp;" "&amp;H1194</f>
        <v>19 GBP</v>
      </c>
      <c r="Q1194" t="s">
        <v>8338</v>
      </c>
      <c r="R1194" t="s">
        <v>8339</v>
      </c>
      <c r="S1194" s="12">
        <f>(((I1194/60)/60)/24)+DATE(1970,1,1)+(-8/24)</f>
        <v>42777.173356481479</v>
      </c>
      <c r="T1194" s="12">
        <f>(((J1194/60)/60)/24)+DATE(1970,1,1)+(-8/24)</f>
        <v>42747.173356481479</v>
      </c>
      <c r="U1194" s="8">
        <f t="shared" si="18"/>
        <v>30</v>
      </c>
    </row>
    <row r="1195" spans="1:21" ht="11.75" customHeight="1" x14ac:dyDescent="0.4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E1195/D1195*100%</f>
        <v>1.0395714285714286</v>
      </c>
      <c r="P1195" s="9" t="str">
        <f>IFERROR(ROUND(E1195/L1195,0),0)&amp;" "&amp;H1195</f>
        <v>80 USD</v>
      </c>
      <c r="Q1195" t="s">
        <v>8338</v>
      </c>
      <c r="R1195" t="s">
        <v>8339</v>
      </c>
      <c r="S1195" s="12">
        <f>(((I1195/60)/60)/24)+DATE(1970,1,1)+(-8/24)</f>
        <v>42469.401076388887</v>
      </c>
      <c r="T1195" s="12">
        <f>(((J1195/60)/60)/24)+DATE(1970,1,1)+(-8/24)</f>
        <v>42409.442743055559</v>
      </c>
      <c r="U1195" s="8">
        <f t="shared" si="18"/>
        <v>59.958333333328483</v>
      </c>
    </row>
    <row r="1196" spans="1:21" ht="11.75" customHeight="1" x14ac:dyDescent="0.4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E1196/D1196*100%</f>
        <v>3.2223999999999999</v>
      </c>
      <c r="P1196" s="9" t="str">
        <f>IFERROR(ROUND(E1196/L1196,0),0)&amp;" "&amp;H1196</f>
        <v>56 EUR</v>
      </c>
      <c r="Q1196" t="s">
        <v>8338</v>
      </c>
      <c r="R1196" t="s">
        <v>8339</v>
      </c>
      <c r="S1196" s="12">
        <f>(((I1196/60)/60)/24)+DATE(1970,1,1)+(-8/24)</f>
        <v>42102.15484953703</v>
      </c>
      <c r="T1196" s="12">
        <f>(((J1196/60)/60)/24)+DATE(1970,1,1)+(-8/24)</f>
        <v>42072.15484953703</v>
      </c>
      <c r="U1196" s="8">
        <f t="shared" si="18"/>
        <v>30</v>
      </c>
    </row>
    <row r="1197" spans="1:21" ht="11.75" customHeight="1" x14ac:dyDescent="0.4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E1197/D1197*100%</f>
        <v>1.35</v>
      </c>
      <c r="P1197" s="9" t="str">
        <f>IFERROR(ROUND(E1197/L1197,0),0)&amp;" "&amp;H1197</f>
        <v>79 EUR</v>
      </c>
      <c r="Q1197" t="s">
        <v>8338</v>
      </c>
      <c r="R1197" t="s">
        <v>8339</v>
      </c>
      <c r="S1197" s="12">
        <f>(((I1197/60)/60)/24)+DATE(1970,1,1)+(-8/24)</f>
        <v>42358.041666666664</v>
      </c>
      <c r="T1197" s="12">
        <f>(((J1197/60)/60)/24)+DATE(1970,1,1)+(-8/24)</f>
        <v>42298.014502314814</v>
      </c>
      <c r="U1197" s="8">
        <f t="shared" si="18"/>
        <v>60.027164351849933</v>
      </c>
    </row>
    <row r="1198" spans="1:21" ht="11.75" customHeight="1" x14ac:dyDescent="0.4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E1198/D1198*100%</f>
        <v>2.6991034482758622</v>
      </c>
      <c r="P1198" s="9" t="str">
        <f>IFERROR(ROUND(E1198/L1198,0),0)&amp;" "&amp;H1198</f>
        <v>76 GBP</v>
      </c>
      <c r="Q1198" t="s">
        <v>8338</v>
      </c>
      <c r="R1198" t="s">
        <v>8339</v>
      </c>
      <c r="S1198" s="12">
        <f>(((I1198/60)/60)/24)+DATE(1970,1,1)+(-8/24)</f>
        <v>42356.485405092586</v>
      </c>
      <c r="T1198" s="12">
        <f>(((J1198/60)/60)/24)+DATE(1970,1,1)+(-8/24)</f>
        <v>42326.485405092586</v>
      </c>
      <c r="U1198" s="8">
        <f t="shared" si="18"/>
        <v>30</v>
      </c>
    </row>
    <row r="1199" spans="1:21" ht="11.75" customHeight="1" x14ac:dyDescent="0.4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E1199/D1199*100%</f>
        <v>2.5329333333333333</v>
      </c>
      <c r="P1199" s="9" t="str">
        <f>IFERROR(ROUND(E1199/L1199,0),0)&amp;" "&amp;H1199</f>
        <v>121 USD</v>
      </c>
      <c r="Q1199" t="s">
        <v>8338</v>
      </c>
      <c r="R1199" t="s">
        <v>8339</v>
      </c>
      <c r="S1199" s="12">
        <f>(((I1199/60)/60)/24)+DATE(1970,1,1)+(-8/24)</f>
        <v>42533.915972222218</v>
      </c>
      <c r="T1199" s="12">
        <f>(((J1199/60)/60)/24)+DATE(1970,1,1)+(-8/24)</f>
        <v>42503.331412037034</v>
      </c>
      <c r="U1199" s="8">
        <f t="shared" si="18"/>
        <v>30.584560185183364</v>
      </c>
    </row>
    <row r="1200" spans="1:21" ht="11.75" customHeight="1" x14ac:dyDescent="0.4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E1200/D1200*100%</f>
        <v>2.6059999999999999</v>
      </c>
      <c r="P1200" s="9" t="str">
        <f>IFERROR(ROUND(E1200/L1200,0),0)&amp;" "&amp;H1200</f>
        <v>55 USD</v>
      </c>
      <c r="Q1200" t="s">
        <v>8338</v>
      </c>
      <c r="R1200" t="s">
        <v>8339</v>
      </c>
      <c r="S1200" s="12">
        <f>(((I1200/60)/60)/24)+DATE(1970,1,1)+(-8/24)</f>
        <v>42368.791666666664</v>
      </c>
      <c r="T1200" s="12">
        <f>(((J1200/60)/60)/24)+DATE(1970,1,1)+(-8/24)</f>
        <v>42333.285717592589</v>
      </c>
      <c r="U1200" s="8">
        <f t="shared" si="18"/>
        <v>35.505949074075033</v>
      </c>
    </row>
    <row r="1201" spans="1:21" ht="11.75" customHeight="1" x14ac:dyDescent="0.4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E1201/D1201*100%</f>
        <v>1.0131677953348381</v>
      </c>
      <c r="P1201" s="9" t="str">
        <f>IFERROR(ROUND(E1201/L1201,0),0)&amp;" "&amp;H1201</f>
        <v>299 GBP</v>
      </c>
      <c r="Q1201" t="s">
        <v>8338</v>
      </c>
      <c r="R1201" t="s">
        <v>8339</v>
      </c>
      <c r="S1201" s="12">
        <f>(((I1201/60)/60)/24)+DATE(1970,1,1)+(-8/24)</f>
        <v>42193.437499999993</v>
      </c>
      <c r="T1201" s="12">
        <f>(((J1201/60)/60)/24)+DATE(1970,1,1)+(-8/24)</f>
        <v>42161.437499999993</v>
      </c>
      <c r="U1201" s="8">
        <f t="shared" si="18"/>
        <v>32</v>
      </c>
    </row>
    <row r="1202" spans="1:21" ht="11.75" customHeight="1" x14ac:dyDescent="0.4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E1202/D1202*100%</f>
        <v>1.2560416666666667</v>
      </c>
      <c r="P1202" s="9" t="str">
        <f>IFERROR(ROUND(E1202/L1202,0),0)&amp;" "&amp;H1202</f>
        <v>59 USD</v>
      </c>
      <c r="Q1202" t="s">
        <v>8338</v>
      </c>
      <c r="R1202" t="s">
        <v>8339</v>
      </c>
      <c r="S1202" s="12">
        <f>(((I1202/60)/60)/24)+DATE(1970,1,1)+(-8/24)</f>
        <v>42110.144166666665</v>
      </c>
      <c r="T1202" s="12">
        <f>(((J1202/60)/60)/24)+DATE(1970,1,1)+(-8/24)</f>
        <v>42089.144166666665</v>
      </c>
      <c r="U1202" s="8">
        <f t="shared" si="18"/>
        <v>21</v>
      </c>
    </row>
    <row r="1203" spans="1:21" ht="11.75" customHeight="1" x14ac:dyDescent="0.4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E1203/D1203*100%</f>
        <v>1.0243783333333334</v>
      </c>
      <c r="P1203" s="9" t="str">
        <f>IFERROR(ROUND(E1203/L1203,0),0)&amp;" "&amp;H1203</f>
        <v>55 GBP</v>
      </c>
      <c r="Q1203" t="s">
        <v>8338</v>
      </c>
      <c r="R1203" t="s">
        <v>8339</v>
      </c>
      <c r="S1203" s="12">
        <f>(((I1203/60)/60)/24)+DATE(1970,1,1)+(-8/24)</f>
        <v>42566.273680555554</v>
      </c>
      <c r="T1203" s="12">
        <f>(((J1203/60)/60)/24)+DATE(1970,1,1)+(-8/24)</f>
        <v>42536.273680555554</v>
      </c>
      <c r="U1203" s="8">
        <f t="shared" si="18"/>
        <v>30</v>
      </c>
    </row>
    <row r="1204" spans="1:21" ht="11.75" customHeight="1" x14ac:dyDescent="0.4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E1204/D1204*100%</f>
        <v>1.99244</v>
      </c>
      <c r="P1204" s="9" t="str">
        <f>IFERROR(ROUND(E1204/L1204,0),0)&amp;" "&amp;H1204</f>
        <v>184 AUD</v>
      </c>
      <c r="Q1204" t="s">
        <v>8338</v>
      </c>
      <c r="R1204" t="s">
        <v>8339</v>
      </c>
      <c r="S1204" s="12">
        <f>(((I1204/60)/60)/24)+DATE(1970,1,1)+(-8/24)</f>
        <v>42181.955486111103</v>
      </c>
      <c r="T1204" s="12">
        <f>(((J1204/60)/60)/24)+DATE(1970,1,1)+(-8/24)</f>
        <v>42151.955486111103</v>
      </c>
      <c r="U1204" s="8">
        <f t="shared" si="18"/>
        <v>30</v>
      </c>
    </row>
    <row r="1205" spans="1:21" ht="11.75" customHeight="1" x14ac:dyDescent="0.4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E1205/D1205*100%</f>
        <v>1.0245398773006136</v>
      </c>
      <c r="P1205" s="9" t="str">
        <f>IFERROR(ROUND(E1205/L1205,0),0)&amp;" "&amp;H1205</f>
        <v>165 USD</v>
      </c>
      <c r="Q1205" t="s">
        <v>8338</v>
      </c>
      <c r="R1205" t="s">
        <v>8339</v>
      </c>
      <c r="S1205" s="12">
        <f>(((I1205/60)/60)/24)+DATE(1970,1,1)+(-8/24)</f>
        <v>42155.2815625</v>
      </c>
      <c r="T1205" s="12">
        <f>(((J1205/60)/60)/24)+DATE(1970,1,1)+(-8/24)</f>
        <v>42125.2815625</v>
      </c>
      <c r="U1205" s="8">
        <f t="shared" si="18"/>
        <v>30</v>
      </c>
    </row>
    <row r="1206" spans="1:21" ht="11.75" customHeight="1" x14ac:dyDescent="0.4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E1206/D1206*100%</f>
        <v>1.0294615384615384</v>
      </c>
      <c r="P1206" s="9" t="str">
        <f>IFERROR(ROUND(E1206/L1206,0),0)&amp;" "&amp;H1206</f>
        <v>235 USD</v>
      </c>
      <c r="Q1206" t="s">
        <v>8338</v>
      </c>
      <c r="R1206" t="s">
        <v>8339</v>
      </c>
      <c r="S1206" s="12">
        <f>(((I1206/60)/60)/24)+DATE(1970,1,1)+(-8/24)</f>
        <v>42341.874999999993</v>
      </c>
      <c r="T1206" s="12">
        <f>(((J1206/60)/60)/24)+DATE(1970,1,1)+(-8/24)</f>
        <v>42297.414733796293</v>
      </c>
      <c r="U1206" s="8">
        <f t="shared" si="18"/>
        <v>44.460266203699575</v>
      </c>
    </row>
    <row r="1207" spans="1:21" ht="11.75" customHeight="1" x14ac:dyDescent="0.4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E1207/D1207*100%</f>
        <v>1.0086153846153847</v>
      </c>
      <c r="P1207" s="9" t="str">
        <f>IFERROR(ROUND(E1207/L1207,0),0)&amp;" "&amp;H1207</f>
        <v>211 EUR</v>
      </c>
      <c r="Q1207" t="s">
        <v>8338</v>
      </c>
      <c r="R1207" t="s">
        <v>8339</v>
      </c>
      <c r="S1207" s="12">
        <f>(((I1207/60)/60)/24)+DATE(1970,1,1)+(-8/24)</f>
        <v>42168.173043981478</v>
      </c>
      <c r="T1207" s="12">
        <f>(((J1207/60)/60)/24)+DATE(1970,1,1)+(-8/24)</f>
        <v>42138.173043981478</v>
      </c>
      <c r="U1207" s="8">
        <f t="shared" si="18"/>
        <v>30</v>
      </c>
    </row>
    <row r="1208" spans="1:21" ht="11.75" customHeight="1" x14ac:dyDescent="0.4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E1208/D1208*100%</f>
        <v>1.1499999999999999</v>
      </c>
      <c r="P1208" s="9" t="str">
        <f>IFERROR(ROUND(E1208/L1208,0),0)&amp;" "&amp;H1208</f>
        <v>32 EUR</v>
      </c>
      <c r="Q1208" t="s">
        <v>8338</v>
      </c>
      <c r="R1208" t="s">
        <v>8339</v>
      </c>
      <c r="S1208" s="12">
        <f>(((I1208/60)/60)/24)+DATE(1970,1,1)+(-8/24)</f>
        <v>42805.228472222218</v>
      </c>
      <c r="T1208" s="12">
        <f>(((J1208/60)/60)/24)+DATE(1970,1,1)+(-8/24)</f>
        <v>42772.442743055559</v>
      </c>
      <c r="U1208" s="8">
        <f t="shared" si="18"/>
        <v>32.785729166658712</v>
      </c>
    </row>
    <row r="1209" spans="1:21" ht="11.75" customHeight="1" x14ac:dyDescent="0.4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E1209/D1209*100%</f>
        <v>1.0416766467065868</v>
      </c>
      <c r="P1209" s="9" t="str">
        <f>IFERROR(ROUND(E1209/L1209,0),0)&amp;" "&amp;H1209</f>
        <v>123 EUR</v>
      </c>
      <c r="Q1209" t="s">
        <v>8338</v>
      </c>
      <c r="R1209" t="s">
        <v>8339</v>
      </c>
      <c r="S1209" s="12">
        <f>(((I1209/60)/60)/24)+DATE(1970,1,1)+(-8/24)</f>
        <v>42460.083333333336</v>
      </c>
      <c r="T1209" s="12">
        <f>(((J1209/60)/60)/24)+DATE(1970,1,1)+(-8/24)</f>
        <v>42430.096909722219</v>
      </c>
      <c r="U1209" s="8">
        <f t="shared" si="18"/>
        <v>29.986423611117061</v>
      </c>
    </row>
    <row r="1210" spans="1:21" ht="11.75" customHeight="1" x14ac:dyDescent="0.4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E1210/D1210*100%</f>
        <v>1.5529999999999999</v>
      </c>
      <c r="P1210" s="9" t="str">
        <f>IFERROR(ROUND(E1210/L1210,0),0)&amp;" "&amp;H1210</f>
        <v>207 USD</v>
      </c>
      <c r="Q1210" t="s">
        <v>8338</v>
      </c>
      <c r="R1210" t="s">
        <v>8339</v>
      </c>
      <c r="S1210" s="12">
        <f>(((I1210/60)/60)/24)+DATE(1970,1,1)+(-8/24)</f>
        <v>42453.334074074075</v>
      </c>
      <c r="T1210" s="12">
        <f>(((J1210/60)/60)/24)+DATE(1970,1,1)+(-8/24)</f>
        <v>42423.375740740739</v>
      </c>
      <c r="U1210" s="8">
        <f t="shared" si="18"/>
        <v>29.958333333335759</v>
      </c>
    </row>
    <row r="1211" spans="1:21" ht="11.75" customHeight="1" x14ac:dyDescent="0.4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E1211/D1211*100%</f>
        <v>1.06</v>
      </c>
      <c r="P1211" s="9" t="str">
        <f>IFERROR(ROUND(E1211/L1211,0),0)&amp;" "&amp;H1211</f>
        <v>138 USD</v>
      </c>
      <c r="Q1211" t="s">
        <v>8338</v>
      </c>
      <c r="R1211" t="s">
        <v>8339</v>
      </c>
      <c r="S1211" s="12">
        <f>(((I1211/60)/60)/24)+DATE(1970,1,1)+(-8/24)</f>
        <v>42791.512789351851</v>
      </c>
      <c r="T1211" s="12">
        <f>(((J1211/60)/60)/24)+DATE(1970,1,1)+(-8/24)</f>
        <v>42761.512789351851</v>
      </c>
      <c r="U1211" s="8">
        <f t="shared" si="18"/>
        <v>30</v>
      </c>
    </row>
    <row r="1212" spans="1:21" ht="11.75" customHeight="1" x14ac:dyDescent="0.4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E1212/D1212*100%</f>
        <v>2.5431499999999998</v>
      </c>
      <c r="P1212" s="9" t="str">
        <f>IFERROR(ROUND(E1212/L1212,0),0)&amp;" "&amp;H1212</f>
        <v>494 SEK</v>
      </c>
      <c r="Q1212" t="s">
        <v>8338</v>
      </c>
      <c r="R1212" t="s">
        <v>8339</v>
      </c>
      <c r="S1212" s="12">
        <f>(((I1212/60)/60)/24)+DATE(1970,1,1)+(-8/24)</f>
        <v>42155.541666666664</v>
      </c>
      <c r="T1212" s="12">
        <f>(((J1212/60)/60)/24)+DATE(1970,1,1)+(-8/24)</f>
        <v>42132.608472222222</v>
      </c>
      <c r="U1212" s="8">
        <f t="shared" si="18"/>
        <v>22.933194444442051</v>
      </c>
    </row>
    <row r="1213" spans="1:21" ht="11.75" customHeight="1" x14ac:dyDescent="0.4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E1213/D1213*100%</f>
        <v>1.0109999999999999</v>
      </c>
      <c r="P1213" s="9" t="str">
        <f>IFERROR(ROUND(E1213/L1213,0),0)&amp;" "&amp;H1213</f>
        <v>169 CAD</v>
      </c>
      <c r="Q1213" t="s">
        <v>8338</v>
      </c>
      <c r="R1213" t="s">
        <v>8339</v>
      </c>
      <c r="S1213" s="12">
        <f>(((I1213/60)/60)/24)+DATE(1970,1,1)+(-8/24)</f>
        <v>42530.533113425925</v>
      </c>
      <c r="T1213" s="12">
        <f>(((J1213/60)/60)/24)+DATE(1970,1,1)+(-8/24)</f>
        <v>42515.533113425925</v>
      </c>
      <c r="U1213" s="8">
        <f t="shared" si="18"/>
        <v>15</v>
      </c>
    </row>
    <row r="1214" spans="1:21" ht="11.75" customHeight="1" x14ac:dyDescent="0.4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E1214/D1214*100%</f>
        <v>1.2904</v>
      </c>
      <c r="P1214" s="9" t="str">
        <f>IFERROR(ROUND(E1214/L1214,0),0)&amp;" "&amp;H1214</f>
        <v>39 USD</v>
      </c>
      <c r="Q1214" t="s">
        <v>8338</v>
      </c>
      <c r="R1214" t="s">
        <v>8339</v>
      </c>
      <c r="S1214" s="12">
        <f>(((I1214/60)/60)/24)+DATE(1970,1,1)+(-8/24)</f>
        <v>42334.708333333336</v>
      </c>
      <c r="T1214" s="12">
        <f>(((J1214/60)/60)/24)+DATE(1970,1,1)+(-8/24)</f>
        <v>42318.616840277777</v>
      </c>
      <c r="U1214" s="8">
        <f t="shared" si="18"/>
        <v>16.091493055559113</v>
      </c>
    </row>
    <row r="1215" spans="1:21" ht="11.75" customHeight="1" x14ac:dyDescent="0.4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E1215/D1215*100%</f>
        <v>1.0223076923076924</v>
      </c>
      <c r="P1215" s="9" t="str">
        <f>IFERROR(ROUND(E1215/L1215,0),0)&amp;" "&amp;H1215</f>
        <v>62 GBP</v>
      </c>
      <c r="Q1215" t="s">
        <v>8338</v>
      </c>
      <c r="R1215" t="s">
        <v>8339</v>
      </c>
      <c r="S1215" s="12">
        <f>(((I1215/60)/60)/24)+DATE(1970,1,1)+(-8/24)</f>
        <v>42766.422453703701</v>
      </c>
      <c r="T1215" s="12">
        <f>(((J1215/60)/60)/24)+DATE(1970,1,1)+(-8/24)</f>
        <v>42731.422453703701</v>
      </c>
      <c r="U1215" s="8">
        <f t="shared" si="18"/>
        <v>35</v>
      </c>
    </row>
    <row r="1216" spans="1:21" ht="11.75" customHeight="1" x14ac:dyDescent="0.4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E1216/D1216*100%</f>
        <v>1.3180000000000001</v>
      </c>
      <c r="P1216" s="9" t="str">
        <f>IFERROR(ROUND(E1216/L1216,0),0)&amp;" "&amp;H1216</f>
        <v>105 USD</v>
      </c>
      <c r="Q1216" t="s">
        <v>8338</v>
      </c>
      <c r="R1216" t="s">
        <v>8339</v>
      </c>
      <c r="S1216" s="12">
        <f>(((I1216/60)/60)/24)+DATE(1970,1,1)+(-8/24)</f>
        <v>42164.507002314807</v>
      </c>
      <c r="T1216" s="12">
        <f>(((J1216/60)/60)/24)+DATE(1970,1,1)+(-8/24)</f>
        <v>42104.507002314807</v>
      </c>
      <c r="U1216" s="8">
        <f t="shared" si="18"/>
        <v>60</v>
      </c>
    </row>
    <row r="1217" spans="1:21" ht="11.75" customHeight="1" x14ac:dyDescent="0.4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E1217/D1217*100%</f>
        <v>7.8608020000000005</v>
      </c>
      <c r="P1217" s="9" t="str">
        <f>IFERROR(ROUND(E1217/L1217,0),0)&amp;" "&amp;H1217</f>
        <v>72 USD</v>
      </c>
      <c r="Q1217" t="s">
        <v>8338</v>
      </c>
      <c r="R1217" t="s">
        <v>8339</v>
      </c>
      <c r="S1217" s="12">
        <f>(((I1217/60)/60)/24)+DATE(1970,1,1)+(-8/24)</f>
        <v>41789.589768518512</v>
      </c>
      <c r="T1217" s="12">
        <f>(((J1217/60)/60)/24)+DATE(1970,1,1)+(-8/24)</f>
        <v>41759.589768518512</v>
      </c>
      <c r="U1217" s="8">
        <f t="shared" si="18"/>
        <v>30</v>
      </c>
    </row>
    <row r="1218" spans="1:21" ht="11.75" customHeight="1" x14ac:dyDescent="0.4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E1218/D1218*100%</f>
        <v>1.4570000000000001</v>
      </c>
      <c r="P1218" s="9" t="str">
        <f>IFERROR(ROUND(E1218/L1218,0),0)&amp;" "&amp;H1218</f>
        <v>92 USD</v>
      </c>
      <c r="Q1218" t="s">
        <v>8338</v>
      </c>
      <c r="R1218" t="s">
        <v>8339</v>
      </c>
      <c r="S1218" s="12">
        <f>(((I1218/60)/60)/24)+DATE(1970,1,1)+(-8/24)</f>
        <v>42279.627083333333</v>
      </c>
      <c r="T1218" s="12">
        <f>(((J1218/60)/60)/24)+DATE(1970,1,1)+(-8/24)</f>
        <v>42247.283067129632</v>
      </c>
      <c r="U1218" s="8">
        <f t="shared" si="18"/>
        <v>32.344016203700448</v>
      </c>
    </row>
    <row r="1219" spans="1:21" ht="11.75" customHeight="1" x14ac:dyDescent="0.4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E1219/D1219*100%</f>
        <v>1.026</v>
      </c>
      <c r="P1219" s="9" t="str">
        <f>IFERROR(ROUND(E1219/L1219,0),0)&amp;" "&amp;H1219</f>
        <v>149 USD</v>
      </c>
      <c r="Q1219" t="s">
        <v>8338</v>
      </c>
      <c r="R1219" t="s">
        <v>8339</v>
      </c>
      <c r="S1219" s="12">
        <f>(((I1219/60)/60)/24)+DATE(1970,1,1)+(-8/24)</f>
        <v>42565.4761574074</v>
      </c>
      <c r="T1219" s="12">
        <f>(((J1219/60)/60)/24)+DATE(1970,1,1)+(-8/24)</f>
        <v>42535.4761574074</v>
      </c>
      <c r="U1219" s="8">
        <f t="shared" ref="U1219:U1282" si="19">S1219-T1219</f>
        <v>30</v>
      </c>
    </row>
    <row r="1220" spans="1:21" ht="11.75" customHeight="1" x14ac:dyDescent="0.4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E1220/D1220*100%</f>
        <v>1.7227777777777777</v>
      </c>
      <c r="P1220" s="9" t="str">
        <f>IFERROR(ROUND(E1220/L1220,0),0)&amp;" "&amp;H1220</f>
        <v>174 USD</v>
      </c>
      <c r="Q1220" t="s">
        <v>8338</v>
      </c>
      <c r="R1220" t="s">
        <v>8339</v>
      </c>
      <c r="S1220" s="12">
        <f>(((I1220/60)/60)/24)+DATE(1970,1,1)+(-8/24)</f>
        <v>42308.791666666664</v>
      </c>
      <c r="T1220" s="12">
        <f>(((J1220/60)/60)/24)+DATE(1970,1,1)+(-8/24)</f>
        <v>42278.328703703701</v>
      </c>
      <c r="U1220" s="8">
        <f t="shared" si="19"/>
        <v>30.462962962963502</v>
      </c>
    </row>
    <row r="1221" spans="1:21" ht="11.75" customHeight="1" x14ac:dyDescent="0.4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E1221/D1221*100%</f>
        <v>1.5916819571865444</v>
      </c>
      <c r="P1221" s="9" t="str">
        <f>IFERROR(ROUND(E1221/L1221,0),0)&amp;" "&amp;H1221</f>
        <v>103 USD</v>
      </c>
      <c r="Q1221" t="s">
        <v>8338</v>
      </c>
      <c r="R1221" t="s">
        <v>8339</v>
      </c>
      <c r="S1221" s="12">
        <f>(((I1221/60)/60)/24)+DATE(1970,1,1)+(-8/24)</f>
        <v>42663.128622685181</v>
      </c>
      <c r="T1221" s="12">
        <f>(((J1221/60)/60)/24)+DATE(1970,1,1)+(-8/24)</f>
        <v>42633.128622685181</v>
      </c>
      <c r="U1221" s="8">
        <f t="shared" si="19"/>
        <v>30</v>
      </c>
    </row>
    <row r="1222" spans="1:21" ht="11.75" customHeight="1" x14ac:dyDescent="0.4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E1222/D1222*100%</f>
        <v>1.0376666666666667</v>
      </c>
      <c r="P1222" s="9" t="str">
        <f>IFERROR(ROUND(E1222/L1222,0),0)&amp;" "&amp;H1222</f>
        <v>111 EUR</v>
      </c>
      <c r="Q1222" t="s">
        <v>8338</v>
      </c>
      <c r="R1222" t="s">
        <v>8339</v>
      </c>
      <c r="S1222" s="12">
        <f>(((I1222/60)/60)/24)+DATE(1970,1,1)+(-8/24)</f>
        <v>42241.295277777775</v>
      </c>
      <c r="T1222" s="12">
        <f>(((J1222/60)/60)/24)+DATE(1970,1,1)+(-8/24)</f>
        <v>42211.295277777775</v>
      </c>
      <c r="U1222" s="8">
        <f t="shared" si="19"/>
        <v>30</v>
      </c>
    </row>
    <row r="1223" spans="1:21" ht="11.75" customHeight="1" x14ac:dyDescent="0.4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E1223/D1223*100%</f>
        <v>1.1140954545454547</v>
      </c>
      <c r="P1223" s="9" t="str">
        <f>IFERROR(ROUND(E1223/L1223,0),0)&amp;" "&amp;H1223</f>
        <v>24 GBP</v>
      </c>
      <c r="Q1223" t="s">
        <v>8338</v>
      </c>
      <c r="R1223" t="s">
        <v>8339</v>
      </c>
      <c r="S1223" s="12">
        <f>(((I1223/60)/60)/24)+DATE(1970,1,1)+(-8/24)</f>
        <v>42707.666666666664</v>
      </c>
      <c r="T1223" s="12">
        <f>(((J1223/60)/60)/24)+DATE(1970,1,1)+(-8/24)</f>
        <v>42680.142222222225</v>
      </c>
      <c r="U1223" s="8">
        <f t="shared" si="19"/>
        <v>27.524444444439723</v>
      </c>
    </row>
    <row r="1224" spans="1:21" ht="11.75" customHeight="1" x14ac:dyDescent="0.4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E1224/D1224*100%</f>
        <v>2.80375</v>
      </c>
      <c r="P1224" s="9" t="str">
        <f>IFERROR(ROUND(E1224/L1224,0),0)&amp;" "&amp;H1224</f>
        <v>81 CAD</v>
      </c>
      <c r="Q1224" t="s">
        <v>8338</v>
      </c>
      <c r="R1224" t="s">
        <v>8339</v>
      </c>
      <c r="S1224" s="12">
        <f>(((I1224/60)/60)/24)+DATE(1970,1,1)+(-8/24)</f>
        <v>42460.833333333336</v>
      </c>
      <c r="T1224" s="12">
        <f>(((J1224/60)/60)/24)+DATE(1970,1,1)+(-8/24)</f>
        <v>42430.387118055551</v>
      </c>
      <c r="U1224" s="8">
        <f t="shared" si="19"/>
        <v>30.446215277785086</v>
      </c>
    </row>
    <row r="1225" spans="1:21" ht="11.75" customHeight="1" x14ac:dyDescent="0.4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E1225/D1225*100%</f>
        <v>1.1210606060606061</v>
      </c>
      <c r="P1225" s="9" t="str">
        <f>IFERROR(ROUND(E1225/L1225,0),0)&amp;" "&amp;H1225</f>
        <v>116 USD</v>
      </c>
      <c r="Q1225" t="s">
        <v>8338</v>
      </c>
      <c r="R1225" t="s">
        <v>8339</v>
      </c>
      <c r="S1225" s="12">
        <f>(((I1225/60)/60)/24)+DATE(1970,1,1)+(-8/24)</f>
        <v>42683.885520833333</v>
      </c>
      <c r="T1225" s="12">
        <f>(((J1225/60)/60)/24)+DATE(1970,1,1)+(-8/24)</f>
        <v>42653.843854166662</v>
      </c>
      <c r="U1225" s="8">
        <f t="shared" si="19"/>
        <v>30.041666666671517</v>
      </c>
    </row>
    <row r="1226" spans="1:21" ht="11.75" customHeight="1" x14ac:dyDescent="0.4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E1226/D1226*100%</f>
        <v>7.0666666666666669E-2</v>
      </c>
      <c r="P1226" s="9" t="str">
        <f>IFERROR(ROUND(E1226/L1226,0),0)&amp;" "&amp;H1226</f>
        <v>59 USD</v>
      </c>
      <c r="Q1226" t="s">
        <v>8325</v>
      </c>
      <c r="R1226" t="s">
        <v>8340</v>
      </c>
      <c r="S1226" s="12">
        <f>(((I1226/60)/60)/24)+DATE(1970,1,1)+(-8/24)</f>
        <v>41796.216458333329</v>
      </c>
      <c r="T1226" s="12">
        <f>(((J1226/60)/60)/24)+DATE(1970,1,1)+(-8/24)</f>
        <v>41736.216458333329</v>
      </c>
      <c r="U1226" s="8">
        <f t="shared" si="19"/>
        <v>60</v>
      </c>
    </row>
    <row r="1227" spans="1:21" ht="11.75" customHeight="1" x14ac:dyDescent="0.4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E1227/D1227*100%</f>
        <v>4.3999999999999997E-2</v>
      </c>
      <c r="P1227" s="9" t="str">
        <f>IFERROR(ROUND(E1227/L1227,0),0)&amp;" "&amp;H1227</f>
        <v>44 USD</v>
      </c>
      <c r="Q1227" t="s">
        <v>8325</v>
      </c>
      <c r="R1227" t="s">
        <v>8340</v>
      </c>
      <c r="S1227" s="12">
        <f>(((I1227/60)/60)/24)+DATE(1970,1,1)+(-8/24)</f>
        <v>41569.572662037033</v>
      </c>
      <c r="T1227" s="12">
        <f>(((J1227/60)/60)/24)+DATE(1970,1,1)+(-8/24)</f>
        <v>41509.572662037033</v>
      </c>
      <c r="U1227" s="8">
        <f t="shared" si="19"/>
        <v>60</v>
      </c>
    </row>
    <row r="1228" spans="1:21" ht="11.75" customHeight="1" x14ac:dyDescent="0.4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E1228/D1228*100%</f>
        <v>3.8739999999999997E-2</v>
      </c>
      <c r="P1228" s="9" t="str">
        <f>IFERROR(ROUND(E1228/L1228,0),0)&amp;" "&amp;H1228</f>
        <v>48 USD</v>
      </c>
      <c r="Q1228" t="s">
        <v>8325</v>
      </c>
      <c r="R1228" t="s">
        <v>8340</v>
      </c>
      <c r="S1228" s="12">
        <f>(((I1228/60)/60)/24)+DATE(1970,1,1)+(-8/24)</f>
        <v>41749.708333333328</v>
      </c>
      <c r="T1228" s="12">
        <f>(((J1228/60)/60)/24)+DATE(1970,1,1)+(-8/24)</f>
        <v>41715.541446759256</v>
      </c>
      <c r="U1228" s="8">
        <f t="shared" si="19"/>
        <v>34.166886574072123</v>
      </c>
    </row>
    <row r="1229" spans="1:21" ht="11.75" customHeight="1" x14ac:dyDescent="0.4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E1229/D1229*100%</f>
        <v>0</v>
      </c>
      <c r="P1229" s="9" t="str">
        <f>IFERROR(ROUND(E1229/L1229,0),0)&amp;" "&amp;H1229</f>
        <v>0 USD</v>
      </c>
      <c r="Q1229" t="s">
        <v>8325</v>
      </c>
      <c r="R1229" t="s">
        <v>8340</v>
      </c>
      <c r="S1229" s="12">
        <f>(((I1229/60)/60)/24)+DATE(1970,1,1)+(-8/24)</f>
        <v>41857.958333333328</v>
      </c>
      <c r="T1229" s="12">
        <f>(((J1229/60)/60)/24)+DATE(1970,1,1)+(-8/24)</f>
        <v>41827.585833333331</v>
      </c>
      <c r="U1229" s="8">
        <f t="shared" si="19"/>
        <v>30.372499999997672</v>
      </c>
    </row>
    <row r="1230" spans="1:21" ht="11.75" customHeight="1" x14ac:dyDescent="0.4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E1230/D1230*100%</f>
        <v>0.29299999999999998</v>
      </c>
      <c r="P1230" s="9" t="str">
        <f>IFERROR(ROUND(E1230/L1230,0),0)&amp;" "&amp;H1230</f>
        <v>61 USD</v>
      </c>
      <c r="Q1230" t="s">
        <v>8325</v>
      </c>
      <c r="R1230" t="s">
        <v>8340</v>
      </c>
      <c r="S1230" s="12">
        <f>(((I1230/60)/60)/24)+DATE(1970,1,1)+(-8/24)</f>
        <v>40814.395925925921</v>
      </c>
      <c r="T1230" s="12">
        <f>(((J1230/60)/60)/24)+DATE(1970,1,1)+(-8/24)</f>
        <v>40754.395925925921</v>
      </c>
      <c r="U1230" s="8">
        <f t="shared" si="19"/>
        <v>60</v>
      </c>
    </row>
    <row r="1231" spans="1:21" ht="11.75" customHeight="1" x14ac:dyDescent="0.4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E1231/D1231*100%</f>
        <v>9.0909090909090905E-3</v>
      </c>
      <c r="P1231" s="9" t="str">
        <f>IFERROR(ROUND(E1231/L1231,0),0)&amp;" "&amp;H1231</f>
        <v>25 USD</v>
      </c>
      <c r="Q1231" t="s">
        <v>8325</v>
      </c>
      <c r="R1231" t="s">
        <v>8340</v>
      </c>
      <c r="S1231" s="12">
        <f>(((I1231/60)/60)/24)+DATE(1970,1,1)+(-8/24)</f>
        <v>41015.333333333328</v>
      </c>
      <c r="T1231" s="12">
        <f>(((J1231/60)/60)/24)+DATE(1970,1,1)+(-8/24)</f>
        <v>40985.126469907402</v>
      </c>
      <c r="U1231" s="8">
        <f t="shared" si="19"/>
        <v>30.206863425926713</v>
      </c>
    </row>
    <row r="1232" spans="1:21" ht="11.75" customHeight="1" x14ac:dyDescent="0.4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E1232/D1232*100%</f>
        <v>0</v>
      </c>
      <c r="P1232" s="9" t="str">
        <f>IFERROR(ROUND(E1232/L1232,0),0)&amp;" "&amp;H1232</f>
        <v>0 USD</v>
      </c>
      <c r="Q1232" t="s">
        <v>8325</v>
      </c>
      <c r="R1232" t="s">
        <v>8340</v>
      </c>
      <c r="S1232" s="12">
        <f>(((I1232/60)/60)/24)+DATE(1970,1,1)+(-8/24)</f>
        <v>40598.639236111107</v>
      </c>
      <c r="T1232" s="12">
        <f>(((J1232/60)/60)/24)+DATE(1970,1,1)+(-8/24)</f>
        <v>40568.639236111107</v>
      </c>
      <c r="U1232" s="8">
        <f t="shared" si="19"/>
        <v>30</v>
      </c>
    </row>
    <row r="1233" spans="1:21" ht="11.75" customHeight="1" x14ac:dyDescent="0.4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E1233/D1233*100%</f>
        <v>0</v>
      </c>
      <c r="P1233" s="9" t="str">
        <f>IFERROR(ROUND(E1233/L1233,0),0)&amp;" "&amp;H1233</f>
        <v>0 USD</v>
      </c>
      <c r="Q1233" t="s">
        <v>8325</v>
      </c>
      <c r="R1233" t="s">
        <v>8340</v>
      </c>
      <c r="S1233" s="12">
        <f>(((I1233/60)/60)/24)+DATE(1970,1,1)+(-8/24)</f>
        <v>42243.708333333336</v>
      </c>
      <c r="T1233" s="12">
        <f>(((J1233/60)/60)/24)+DATE(1970,1,1)+(-8/24)</f>
        <v>42193.608425925922</v>
      </c>
      <c r="U1233" s="8">
        <f t="shared" si="19"/>
        <v>50.099907407413411</v>
      </c>
    </row>
    <row r="1234" spans="1:21" ht="11.75" customHeight="1" x14ac:dyDescent="0.4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E1234/D1234*100%</f>
        <v>8.0000000000000002E-3</v>
      </c>
      <c r="P1234" s="9" t="str">
        <f>IFERROR(ROUND(E1234/L1234,0),0)&amp;" "&amp;H1234</f>
        <v>40 USD</v>
      </c>
      <c r="Q1234" t="s">
        <v>8325</v>
      </c>
      <c r="R1234" t="s">
        <v>8340</v>
      </c>
      <c r="S1234" s="12">
        <f>(((I1234/60)/60)/24)+DATE(1970,1,1)+(-8/24)</f>
        <v>41553.514699074076</v>
      </c>
      <c r="T1234" s="12">
        <f>(((J1234/60)/60)/24)+DATE(1970,1,1)+(-8/24)</f>
        <v>41506.514699074076</v>
      </c>
      <c r="U1234" s="8">
        <f t="shared" si="19"/>
        <v>47</v>
      </c>
    </row>
    <row r="1235" spans="1:21" ht="11.75" customHeight="1" x14ac:dyDescent="0.4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E1235/D1235*100%</f>
        <v>0.11600000000000001</v>
      </c>
      <c r="P1235" s="9" t="str">
        <f>IFERROR(ROUND(E1235/L1235,0),0)&amp;" "&amp;H1235</f>
        <v>19 USD</v>
      </c>
      <c r="Q1235" t="s">
        <v>8325</v>
      </c>
      <c r="R1235" t="s">
        <v>8340</v>
      </c>
      <c r="S1235" s="12">
        <f>(((I1235/60)/60)/24)+DATE(1970,1,1)+(-8/24)</f>
        <v>40960.615439814814</v>
      </c>
      <c r="T1235" s="12">
        <f>(((J1235/60)/60)/24)+DATE(1970,1,1)+(-8/24)</f>
        <v>40939.615439814814</v>
      </c>
      <c r="U1235" s="8">
        <f t="shared" si="19"/>
        <v>21</v>
      </c>
    </row>
    <row r="1236" spans="1:21" ht="11.75" customHeight="1" x14ac:dyDescent="0.4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E1236/D1236*100%</f>
        <v>0</v>
      </c>
      <c r="P1236" s="9" t="str">
        <f>IFERROR(ROUND(E1236/L1236,0),0)&amp;" "&amp;H1236</f>
        <v>0 GBP</v>
      </c>
      <c r="Q1236" t="s">
        <v>8325</v>
      </c>
      <c r="R1236" t="s">
        <v>8340</v>
      </c>
      <c r="S1236" s="12">
        <f>(((I1236/60)/60)/24)+DATE(1970,1,1)+(-8/24)</f>
        <v>42037.455347222225</v>
      </c>
      <c r="T1236" s="12">
        <f>(((J1236/60)/60)/24)+DATE(1970,1,1)+(-8/24)</f>
        <v>42007.455347222225</v>
      </c>
      <c r="U1236" s="8">
        <f t="shared" si="19"/>
        <v>30</v>
      </c>
    </row>
    <row r="1237" spans="1:21" ht="11.75" customHeight="1" x14ac:dyDescent="0.4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E1237/D1237*100%</f>
        <v>2.787363950092912E-2</v>
      </c>
      <c r="P1237" s="9" t="str">
        <f>IFERROR(ROUND(E1237/L1237,0),0)&amp;" "&amp;H1237</f>
        <v>35 USD</v>
      </c>
      <c r="Q1237" t="s">
        <v>8325</v>
      </c>
      <c r="R1237" t="s">
        <v>8340</v>
      </c>
      <c r="S1237" s="12">
        <f>(((I1237/60)/60)/24)+DATE(1970,1,1)+(-8/24)</f>
        <v>41622.802071759259</v>
      </c>
      <c r="T1237" s="12">
        <f>(((J1237/60)/60)/24)+DATE(1970,1,1)+(-8/24)</f>
        <v>41582.802071759259</v>
      </c>
      <c r="U1237" s="8">
        <f t="shared" si="19"/>
        <v>40</v>
      </c>
    </row>
    <row r="1238" spans="1:21" ht="11.75" customHeight="1" x14ac:dyDescent="0.4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E1238/D1238*100%</f>
        <v>0</v>
      </c>
      <c r="P1238" s="9" t="str">
        <f>IFERROR(ROUND(E1238/L1238,0),0)&amp;" "&amp;H1238</f>
        <v>0 USD</v>
      </c>
      <c r="Q1238" t="s">
        <v>8325</v>
      </c>
      <c r="R1238" t="s">
        <v>8340</v>
      </c>
      <c r="S1238" s="12">
        <f>(((I1238/60)/60)/24)+DATE(1970,1,1)+(-8/24)</f>
        <v>41118.333333333328</v>
      </c>
      <c r="T1238" s="12">
        <f>(((J1238/60)/60)/24)+DATE(1970,1,1)+(-8/24)</f>
        <v>41110.34680555555</v>
      </c>
      <c r="U1238" s="8">
        <f t="shared" si="19"/>
        <v>7.9865277777789743</v>
      </c>
    </row>
    <row r="1239" spans="1:21" ht="11.75" customHeight="1" x14ac:dyDescent="0.4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E1239/D1239*100%</f>
        <v>0</v>
      </c>
      <c r="P1239" s="9" t="str">
        <f>IFERROR(ROUND(E1239/L1239,0),0)&amp;" "&amp;H1239</f>
        <v>0 USD</v>
      </c>
      <c r="Q1239" t="s">
        <v>8325</v>
      </c>
      <c r="R1239" t="s">
        <v>8340</v>
      </c>
      <c r="S1239" s="12">
        <f>(((I1239/60)/60)/24)+DATE(1970,1,1)+(-8/24)</f>
        <v>41144.949826388889</v>
      </c>
      <c r="T1239" s="12">
        <f>(((J1239/60)/60)/24)+DATE(1970,1,1)+(-8/24)</f>
        <v>41124.949826388889</v>
      </c>
      <c r="U1239" s="8">
        <f t="shared" si="19"/>
        <v>20</v>
      </c>
    </row>
    <row r="1240" spans="1:21" ht="11.75" customHeight="1" x14ac:dyDescent="0.4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E1240/D1240*100%</f>
        <v>0.17799999999999999</v>
      </c>
      <c r="P1240" s="9" t="str">
        <f>IFERROR(ROUND(E1240/L1240,0),0)&amp;" "&amp;H1240</f>
        <v>59 USD</v>
      </c>
      <c r="Q1240" t="s">
        <v>8325</v>
      </c>
      <c r="R1240" t="s">
        <v>8340</v>
      </c>
      <c r="S1240" s="12">
        <f>(((I1240/60)/60)/24)+DATE(1970,1,1)+(-8/24)</f>
        <v>40761.277037037034</v>
      </c>
      <c r="T1240" s="12">
        <f>(((J1240/60)/60)/24)+DATE(1970,1,1)+(-8/24)</f>
        <v>40731.277037037034</v>
      </c>
      <c r="U1240" s="8">
        <f t="shared" si="19"/>
        <v>30</v>
      </c>
    </row>
    <row r="1241" spans="1:21" ht="11.75" customHeight="1" x14ac:dyDescent="0.4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E1241/D1241*100%</f>
        <v>0</v>
      </c>
      <c r="P1241" s="9" t="str">
        <f>IFERROR(ROUND(E1241/L1241,0),0)&amp;" "&amp;H1241</f>
        <v>0 USD</v>
      </c>
      <c r="Q1241" t="s">
        <v>8325</v>
      </c>
      <c r="R1241" t="s">
        <v>8340</v>
      </c>
      <c r="S1241" s="12">
        <f>(((I1241/60)/60)/24)+DATE(1970,1,1)+(-8/24)</f>
        <v>40913.629247685181</v>
      </c>
      <c r="T1241" s="12">
        <f>(((J1241/60)/60)/24)+DATE(1970,1,1)+(-8/24)</f>
        <v>40883.629247685181</v>
      </c>
      <c r="U1241" s="8">
        <f t="shared" si="19"/>
        <v>30</v>
      </c>
    </row>
    <row r="1242" spans="1:21" ht="11.75" customHeight="1" x14ac:dyDescent="0.4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E1242/D1242*100%</f>
        <v>3.0124999999999999E-2</v>
      </c>
      <c r="P1242" s="9" t="str">
        <f>IFERROR(ROUND(E1242/L1242,0),0)&amp;" "&amp;H1242</f>
        <v>30 USD</v>
      </c>
      <c r="Q1242" t="s">
        <v>8325</v>
      </c>
      <c r="R1242" t="s">
        <v>8340</v>
      </c>
      <c r="S1242" s="12">
        <f>(((I1242/60)/60)/24)+DATE(1970,1,1)+(-8/24)</f>
        <v>41467.57708333333</v>
      </c>
      <c r="T1242" s="12">
        <f>(((J1242/60)/60)/24)+DATE(1970,1,1)+(-8/24)</f>
        <v>41408.706678240742</v>
      </c>
      <c r="U1242" s="8">
        <f t="shared" si="19"/>
        <v>58.870405092588044</v>
      </c>
    </row>
    <row r="1243" spans="1:21" ht="11.75" customHeight="1" x14ac:dyDescent="0.4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E1243/D1243*100%</f>
        <v>0.50739999999999996</v>
      </c>
      <c r="P1243" s="9" t="str">
        <f>IFERROR(ROUND(E1243/L1243,0),0)&amp;" "&amp;H1243</f>
        <v>75 USD</v>
      </c>
      <c r="Q1243" t="s">
        <v>8325</v>
      </c>
      <c r="R1243" t="s">
        <v>8340</v>
      </c>
      <c r="S1243" s="12">
        <f>(((I1243/60)/60)/24)+DATE(1970,1,1)+(-8/24)</f>
        <v>41945.915972222218</v>
      </c>
      <c r="T1243" s="12">
        <f>(((J1243/60)/60)/24)+DATE(1970,1,1)+(-8/24)</f>
        <v>41923.504398148143</v>
      </c>
      <c r="U1243" s="8">
        <f t="shared" si="19"/>
        <v>22.411574074074451</v>
      </c>
    </row>
    <row r="1244" spans="1:21" ht="11.75" customHeight="1" x14ac:dyDescent="0.4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E1244/D1244*100%</f>
        <v>5.4884742041712408E-3</v>
      </c>
      <c r="P1244" s="9" t="str">
        <f>IFERROR(ROUND(E1244/L1244,0),0)&amp;" "&amp;H1244</f>
        <v>5 USD</v>
      </c>
      <c r="Q1244" t="s">
        <v>8325</v>
      </c>
      <c r="R1244" t="s">
        <v>8340</v>
      </c>
      <c r="S1244" s="12">
        <f>(((I1244/60)/60)/24)+DATE(1970,1,1)+(-8/24)</f>
        <v>40797.220833333333</v>
      </c>
      <c r="T1244" s="12">
        <f>(((J1244/60)/60)/24)+DATE(1970,1,1)+(-8/24)</f>
        <v>40781.832199074073</v>
      </c>
      <c r="U1244" s="8">
        <f t="shared" si="19"/>
        <v>15.388634259259561</v>
      </c>
    </row>
    <row r="1245" spans="1:21" ht="11.75" customHeight="1" x14ac:dyDescent="0.4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E1245/D1245*100%</f>
        <v>0.14091666666666666</v>
      </c>
      <c r="P1245" s="9" t="str">
        <f>IFERROR(ROUND(E1245/L1245,0),0)&amp;" "&amp;H1245</f>
        <v>45 USD</v>
      </c>
      <c r="Q1245" t="s">
        <v>8325</v>
      </c>
      <c r="R1245" t="s">
        <v>8340</v>
      </c>
      <c r="S1245" s="12">
        <f>(((I1245/60)/60)/24)+DATE(1970,1,1)+(-8/24)</f>
        <v>40732.541666666664</v>
      </c>
      <c r="T1245" s="12">
        <f>(((J1245/60)/60)/24)+DATE(1970,1,1)+(-8/24)</f>
        <v>40671.545960648145</v>
      </c>
      <c r="U1245" s="8">
        <f t="shared" si="19"/>
        <v>60.995706018518831</v>
      </c>
    </row>
    <row r="1246" spans="1:21" ht="11.75" customHeight="1" x14ac:dyDescent="0.4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E1246/D1246*100%</f>
        <v>1.038</v>
      </c>
      <c r="P1246" s="9" t="str">
        <f>IFERROR(ROUND(E1246/L1246,0),0)&amp;" "&amp;H1246</f>
        <v>46 USD</v>
      </c>
      <c r="Q1246" t="s">
        <v>8325</v>
      </c>
      <c r="R1246" t="s">
        <v>8326</v>
      </c>
      <c r="S1246" s="12">
        <f>(((I1246/60)/60)/24)+DATE(1970,1,1)+(-8/24)</f>
        <v>41386.541666666664</v>
      </c>
      <c r="T1246" s="12">
        <f>(((J1246/60)/60)/24)+DATE(1970,1,1)+(-8/24)</f>
        <v>41355.492164351846</v>
      </c>
      <c r="U1246" s="8">
        <f t="shared" si="19"/>
        <v>31.049502314817801</v>
      </c>
    </row>
    <row r="1247" spans="1:21" ht="11.75" customHeight="1" x14ac:dyDescent="0.4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E1247/D1247*100%</f>
        <v>1.2024999999999999</v>
      </c>
      <c r="P1247" s="9" t="str">
        <f>IFERROR(ROUND(E1247/L1247,0),0)&amp;" "&amp;H1247</f>
        <v>141 USD</v>
      </c>
      <c r="Q1247" t="s">
        <v>8325</v>
      </c>
      <c r="R1247" t="s">
        <v>8326</v>
      </c>
      <c r="S1247" s="12">
        <f>(((I1247/60)/60)/24)+DATE(1970,1,1)+(-8/24)</f>
        <v>41804.266597222217</v>
      </c>
      <c r="T1247" s="12">
        <f>(((J1247/60)/60)/24)+DATE(1970,1,1)+(-8/24)</f>
        <v>41774.266597222217</v>
      </c>
      <c r="U1247" s="8">
        <f t="shared" si="19"/>
        <v>30</v>
      </c>
    </row>
    <row r="1248" spans="1:21" ht="11.75" customHeight="1" x14ac:dyDescent="0.4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E1248/D1248*100%</f>
        <v>1.17</v>
      </c>
      <c r="P1248" s="9" t="str">
        <f>IFERROR(ROUND(E1248/L1248,0),0)&amp;" "&amp;H1248</f>
        <v>75 USD</v>
      </c>
      <c r="Q1248" t="s">
        <v>8325</v>
      </c>
      <c r="R1248" t="s">
        <v>8326</v>
      </c>
      <c r="S1248" s="12">
        <f>(((I1248/60)/60)/24)+DATE(1970,1,1)+(-8/24)</f>
        <v>40882.751724537033</v>
      </c>
      <c r="T1248" s="12">
        <f>(((J1248/60)/60)/24)+DATE(1970,1,1)+(-8/24)</f>
        <v>40837.710057870368</v>
      </c>
      <c r="U1248" s="8">
        <f t="shared" si="19"/>
        <v>45.041666666664241</v>
      </c>
    </row>
    <row r="1249" spans="1:21" ht="11.75" customHeight="1" x14ac:dyDescent="0.4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E1249/D1249*100%</f>
        <v>1.2214285714285715</v>
      </c>
      <c r="P1249" s="9" t="str">
        <f>IFERROR(ROUND(E1249/L1249,0),0)&amp;" "&amp;H1249</f>
        <v>86 USD</v>
      </c>
      <c r="Q1249" t="s">
        <v>8325</v>
      </c>
      <c r="R1249" t="s">
        <v>8326</v>
      </c>
      <c r="S1249" s="12">
        <f>(((I1249/60)/60)/24)+DATE(1970,1,1)+(-8/24)</f>
        <v>41399.958969907406</v>
      </c>
      <c r="T1249" s="12">
        <f>(((J1249/60)/60)/24)+DATE(1970,1,1)+(-8/24)</f>
        <v>41369.958969907406</v>
      </c>
      <c r="U1249" s="8">
        <f t="shared" si="19"/>
        <v>30</v>
      </c>
    </row>
    <row r="1250" spans="1:21" ht="11.75" customHeight="1" x14ac:dyDescent="0.4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E1250/D1250*100%</f>
        <v>1.5164</v>
      </c>
      <c r="P1250" s="9" t="str">
        <f>IFERROR(ROUND(E1250/L1250,0),0)&amp;" "&amp;H1250</f>
        <v>64 USD</v>
      </c>
      <c r="Q1250" t="s">
        <v>8325</v>
      </c>
      <c r="R1250" t="s">
        <v>8326</v>
      </c>
      <c r="S1250" s="12">
        <f>(((I1250/60)/60)/24)+DATE(1970,1,1)+(-8/24)</f>
        <v>41802.957638888889</v>
      </c>
      <c r="T1250" s="12">
        <f>(((J1250/60)/60)/24)+DATE(1970,1,1)+(-8/24)</f>
        <v>41767.323530092588</v>
      </c>
      <c r="U1250" s="8">
        <f t="shared" si="19"/>
        <v>35.634108796301007</v>
      </c>
    </row>
    <row r="1251" spans="1:21" ht="11.75" customHeight="1" x14ac:dyDescent="0.4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E1251/D1251*100%</f>
        <v>1.0444</v>
      </c>
      <c r="P1251" s="9" t="str">
        <f>IFERROR(ROUND(E1251/L1251,0),0)&amp;" "&amp;H1251</f>
        <v>64 USD</v>
      </c>
      <c r="Q1251" t="s">
        <v>8325</v>
      </c>
      <c r="R1251" t="s">
        <v>8326</v>
      </c>
      <c r="S1251" s="12">
        <f>(((I1251/60)/60)/24)+DATE(1970,1,1)+(-8/24)</f>
        <v>41097.407534722224</v>
      </c>
      <c r="T1251" s="12">
        <f>(((J1251/60)/60)/24)+DATE(1970,1,1)+(-8/24)</f>
        <v>41067.407534722224</v>
      </c>
      <c r="U1251" s="8">
        <f t="shared" si="19"/>
        <v>30</v>
      </c>
    </row>
    <row r="1252" spans="1:21" ht="11.75" customHeight="1" x14ac:dyDescent="0.4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E1252/D1252*100%</f>
        <v>2.0015333333333332</v>
      </c>
      <c r="P1252" s="9" t="str">
        <f>IFERROR(ROUND(E1252/L1252,0),0)&amp;" "&amp;H1252</f>
        <v>118 USD</v>
      </c>
      <c r="Q1252" t="s">
        <v>8325</v>
      </c>
      <c r="R1252" t="s">
        <v>8326</v>
      </c>
      <c r="S1252" s="12">
        <f>(((I1252/60)/60)/24)+DATE(1970,1,1)+(-8/24)</f>
        <v>41888.309386574074</v>
      </c>
      <c r="T1252" s="12">
        <f>(((J1252/60)/60)/24)+DATE(1970,1,1)+(-8/24)</f>
        <v>41843.309386574074</v>
      </c>
      <c r="U1252" s="8">
        <f t="shared" si="19"/>
        <v>45</v>
      </c>
    </row>
    <row r="1253" spans="1:21" ht="11.75" customHeight="1" x14ac:dyDescent="0.4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E1253/D1253*100%</f>
        <v>1.018</v>
      </c>
      <c r="P1253" s="9" t="str">
        <f>IFERROR(ROUND(E1253/L1253,0),0)&amp;" "&amp;H1253</f>
        <v>83 USD</v>
      </c>
      <c r="Q1253" t="s">
        <v>8325</v>
      </c>
      <c r="R1253" t="s">
        <v>8326</v>
      </c>
      <c r="S1253" s="12">
        <f>(((I1253/60)/60)/24)+DATE(1970,1,1)+(-8/24)</f>
        <v>40811.481099537035</v>
      </c>
      <c r="T1253" s="12">
        <f>(((J1253/60)/60)/24)+DATE(1970,1,1)+(-8/24)</f>
        <v>40751.481099537035</v>
      </c>
      <c r="U1253" s="8">
        <f t="shared" si="19"/>
        <v>60</v>
      </c>
    </row>
    <row r="1254" spans="1:21" ht="11.75" customHeight="1" x14ac:dyDescent="0.4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E1254/D1254*100%</f>
        <v>1.3765714285714286</v>
      </c>
      <c r="P1254" s="9" t="str">
        <f>IFERROR(ROUND(E1254/L1254,0),0)&amp;" "&amp;H1254</f>
        <v>34 USD</v>
      </c>
      <c r="Q1254" t="s">
        <v>8325</v>
      </c>
      <c r="R1254" t="s">
        <v>8326</v>
      </c>
      <c r="S1254" s="12">
        <f>(((I1254/60)/60)/24)+DATE(1970,1,1)+(-8/24)</f>
        <v>41571.654733796291</v>
      </c>
      <c r="T1254" s="12">
        <f>(((J1254/60)/60)/24)+DATE(1970,1,1)+(-8/24)</f>
        <v>41543.654733796291</v>
      </c>
      <c r="U1254" s="8">
        <f t="shared" si="19"/>
        <v>28</v>
      </c>
    </row>
    <row r="1255" spans="1:21" ht="11.75" customHeight="1" x14ac:dyDescent="0.4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E1255/D1255*100%</f>
        <v>3038.3319999999999</v>
      </c>
      <c r="P1255" s="9" t="str">
        <f>IFERROR(ROUND(E1255/L1255,0),0)&amp;" "&amp;H1255</f>
        <v>43 USD</v>
      </c>
      <c r="Q1255" t="s">
        <v>8325</v>
      </c>
      <c r="R1255" t="s">
        <v>8326</v>
      </c>
      <c r="S1255" s="12">
        <f>(((I1255/60)/60)/24)+DATE(1970,1,1)+(-8/24)</f>
        <v>41885.450312499997</v>
      </c>
      <c r="T1255" s="12">
        <f>(((J1255/60)/60)/24)+DATE(1970,1,1)+(-8/24)</f>
        <v>41855.450312499997</v>
      </c>
      <c r="U1255" s="8">
        <f t="shared" si="19"/>
        <v>30</v>
      </c>
    </row>
    <row r="1256" spans="1:21" ht="11.75" customHeight="1" x14ac:dyDescent="0.4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E1256/D1256*100%</f>
        <v>1.9885074626865671</v>
      </c>
      <c r="P1256" s="9" t="str">
        <f>IFERROR(ROUND(E1256/L1256,0),0)&amp;" "&amp;H1256</f>
        <v>94 USD</v>
      </c>
      <c r="Q1256" t="s">
        <v>8325</v>
      </c>
      <c r="R1256" t="s">
        <v>8326</v>
      </c>
      <c r="S1256" s="12">
        <f>(((I1256/60)/60)/24)+DATE(1970,1,1)+(-8/24)</f>
        <v>40543.874305555553</v>
      </c>
      <c r="T1256" s="12">
        <f>(((J1256/60)/60)/24)+DATE(1970,1,1)+(-8/24)</f>
        <v>40487.288032407407</v>
      </c>
      <c r="U1256" s="8">
        <f t="shared" si="19"/>
        <v>56.586273148146574</v>
      </c>
    </row>
    <row r="1257" spans="1:21" ht="11.75" customHeight="1" x14ac:dyDescent="0.4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E1257/D1257*100%</f>
        <v>2.0236666666666667</v>
      </c>
      <c r="P1257" s="9" t="str">
        <f>IFERROR(ROUND(E1257/L1257,0),0)&amp;" "&amp;H1257</f>
        <v>56 USD</v>
      </c>
      <c r="Q1257" t="s">
        <v>8325</v>
      </c>
      <c r="R1257" t="s">
        <v>8326</v>
      </c>
      <c r="S1257" s="12">
        <f>(((I1257/60)/60)/24)+DATE(1970,1,1)+(-8/24)</f>
        <v>41609.553842592592</v>
      </c>
      <c r="T1257" s="12">
        <f>(((J1257/60)/60)/24)+DATE(1970,1,1)+(-8/24)</f>
        <v>41579.512175925927</v>
      </c>
      <c r="U1257" s="8">
        <f t="shared" si="19"/>
        <v>30.041666666664241</v>
      </c>
    </row>
    <row r="1258" spans="1:21" ht="11.75" customHeight="1" x14ac:dyDescent="0.4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E1258/D1258*100%</f>
        <v>1.1796376666666666</v>
      </c>
      <c r="P1258" s="9" t="str">
        <f>IFERROR(ROUND(E1258/L1258,0),0)&amp;" "&amp;H1258</f>
        <v>98 USD</v>
      </c>
      <c r="Q1258" t="s">
        <v>8325</v>
      </c>
      <c r="R1258" t="s">
        <v>8326</v>
      </c>
      <c r="S1258" s="12">
        <f>(((I1258/60)/60)/24)+DATE(1970,1,1)+(-8/24)</f>
        <v>40951.586006944446</v>
      </c>
      <c r="T1258" s="12">
        <f>(((J1258/60)/60)/24)+DATE(1970,1,1)+(-8/24)</f>
        <v>40921.586006944446</v>
      </c>
      <c r="U1258" s="8">
        <f t="shared" si="19"/>
        <v>30</v>
      </c>
    </row>
    <row r="1259" spans="1:21" ht="11.75" customHeight="1" x14ac:dyDescent="0.4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E1259/D1259*100%</f>
        <v>2.9472727272727273</v>
      </c>
      <c r="P1259" s="9" t="str">
        <f>IFERROR(ROUND(E1259/L1259,0),0)&amp;" "&amp;H1259</f>
        <v>92 USD</v>
      </c>
      <c r="Q1259" t="s">
        <v>8325</v>
      </c>
      <c r="R1259" t="s">
        <v>8326</v>
      </c>
      <c r="S1259" s="12">
        <f>(((I1259/60)/60)/24)+DATE(1970,1,1)+(-8/24)</f>
        <v>40635.710532407407</v>
      </c>
      <c r="T1259" s="12">
        <f>(((J1259/60)/60)/24)+DATE(1970,1,1)+(-8/24)</f>
        <v>40586.752199074072</v>
      </c>
      <c r="U1259" s="8">
        <f t="shared" si="19"/>
        <v>48.958333333335759</v>
      </c>
    </row>
    <row r="1260" spans="1:21" ht="11.75" customHeight="1" x14ac:dyDescent="0.4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E1260/D1260*100%</f>
        <v>2.1314633333333335</v>
      </c>
      <c r="P1260" s="9" t="str">
        <f>IFERROR(ROUND(E1260/L1260,0),0)&amp;" "&amp;H1260</f>
        <v>38 USD</v>
      </c>
      <c r="Q1260" t="s">
        <v>8325</v>
      </c>
      <c r="R1260" t="s">
        <v>8326</v>
      </c>
      <c r="S1260" s="12">
        <f>(((I1260/60)/60)/24)+DATE(1970,1,1)+(-8/24)</f>
        <v>41517.277916666666</v>
      </c>
      <c r="T1260" s="12">
        <f>(((J1260/60)/60)/24)+DATE(1970,1,1)+(-8/24)</f>
        <v>41487.277916666666</v>
      </c>
      <c r="U1260" s="8">
        <f t="shared" si="19"/>
        <v>30</v>
      </c>
    </row>
    <row r="1261" spans="1:21" ht="11.75" customHeight="1" x14ac:dyDescent="0.4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E1261/D1261*100%</f>
        <v>1.0424</v>
      </c>
      <c r="P1261" s="9" t="str">
        <f>IFERROR(ROUND(E1261/L1261,0),0)&amp;" "&amp;H1261</f>
        <v>27 USD</v>
      </c>
      <c r="Q1261" t="s">
        <v>8325</v>
      </c>
      <c r="R1261" t="s">
        <v>8326</v>
      </c>
      <c r="S1261" s="12">
        <f>(((I1261/60)/60)/24)+DATE(1970,1,1)+(-8/24)</f>
        <v>41798.832638888889</v>
      </c>
      <c r="T1261" s="12">
        <f>(((J1261/60)/60)/24)+DATE(1970,1,1)+(-8/24)</f>
        <v>41766.637314814812</v>
      </c>
      <c r="U1261" s="8">
        <f t="shared" si="19"/>
        <v>32.19532407407678</v>
      </c>
    </row>
    <row r="1262" spans="1:21" ht="11.75" customHeight="1" x14ac:dyDescent="0.4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E1262/D1262*100%</f>
        <v>1.1366666666666667</v>
      </c>
      <c r="P1262" s="9" t="str">
        <f>IFERROR(ROUND(E1262/L1262,0),0)&amp;" "&amp;H1262</f>
        <v>51 USD</v>
      </c>
      <c r="Q1262" t="s">
        <v>8325</v>
      </c>
      <c r="R1262" t="s">
        <v>8326</v>
      </c>
      <c r="S1262" s="12">
        <f>(((I1262/60)/60)/24)+DATE(1970,1,1)+(-8/24)</f>
        <v>41696.50949074074</v>
      </c>
      <c r="T1262" s="12">
        <f>(((J1262/60)/60)/24)+DATE(1970,1,1)+(-8/24)</f>
        <v>41666.50949074074</v>
      </c>
      <c r="U1262" s="8">
        <f t="shared" si="19"/>
        <v>30</v>
      </c>
    </row>
    <row r="1263" spans="1:21" ht="11.75" customHeight="1" x14ac:dyDescent="0.4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E1263/D1263*100%</f>
        <v>1.0125</v>
      </c>
      <c r="P1263" s="9" t="str">
        <f>IFERROR(ROUND(E1263/L1263,0),0)&amp;" "&amp;H1263</f>
        <v>39 USD</v>
      </c>
      <c r="Q1263" t="s">
        <v>8325</v>
      </c>
      <c r="R1263" t="s">
        <v>8326</v>
      </c>
      <c r="S1263" s="12">
        <f>(((I1263/60)/60)/24)+DATE(1970,1,1)+(-8/24)</f>
        <v>41668.009571759256</v>
      </c>
      <c r="T1263" s="12">
        <f>(((J1263/60)/60)/24)+DATE(1970,1,1)+(-8/24)</f>
        <v>41638.009571759256</v>
      </c>
      <c r="U1263" s="8">
        <f t="shared" si="19"/>
        <v>30</v>
      </c>
    </row>
    <row r="1264" spans="1:21" ht="11.75" customHeight="1" x14ac:dyDescent="0.4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E1264/D1264*100%</f>
        <v>1.2541538461538462</v>
      </c>
      <c r="P1264" s="9" t="str">
        <f>IFERROR(ROUND(E1264/L1264,0),0)&amp;" "&amp;H1264</f>
        <v>78 CAD</v>
      </c>
      <c r="Q1264" t="s">
        <v>8325</v>
      </c>
      <c r="R1264" t="s">
        <v>8326</v>
      </c>
      <c r="S1264" s="12">
        <f>(((I1264/60)/60)/24)+DATE(1970,1,1)+(-8/24)</f>
        <v>41686.429305555554</v>
      </c>
      <c r="T1264" s="12">
        <f>(((J1264/60)/60)/24)+DATE(1970,1,1)+(-8/24)</f>
        <v>41656.429305555554</v>
      </c>
      <c r="U1264" s="8">
        <f t="shared" si="19"/>
        <v>30</v>
      </c>
    </row>
    <row r="1265" spans="1:21" ht="11.75" customHeight="1" x14ac:dyDescent="0.4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E1265/D1265*100%</f>
        <v>1.19</v>
      </c>
      <c r="P1265" s="9" t="str">
        <f>IFERROR(ROUND(E1265/L1265,0),0)&amp;" "&amp;H1265</f>
        <v>44 USD</v>
      </c>
      <c r="Q1265" t="s">
        <v>8325</v>
      </c>
      <c r="R1265" t="s">
        <v>8326</v>
      </c>
      <c r="S1265" s="12">
        <f>(((I1265/60)/60)/24)+DATE(1970,1,1)+(-8/24)</f>
        <v>41726.708333333328</v>
      </c>
      <c r="T1265" s="12">
        <f>(((J1265/60)/60)/24)+DATE(1970,1,1)+(-8/24)</f>
        <v>41691.750810185185</v>
      </c>
      <c r="U1265" s="8">
        <f t="shared" si="19"/>
        <v>34.957523148143082</v>
      </c>
    </row>
    <row r="1266" spans="1:21" ht="11.75" customHeight="1" x14ac:dyDescent="0.4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E1266/D1266*100%</f>
        <v>1.6646153846153846</v>
      </c>
      <c r="P1266" s="9" t="str">
        <f>IFERROR(ROUND(E1266/L1266,0),0)&amp;" "&amp;H1266</f>
        <v>32 USD</v>
      </c>
      <c r="Q1266" t="s">
        <v>8325</v>
      </c>
      <c r="R1266" t="s">
        <v>8326</v>
      </c>
      <c r="S1266" s="12">
        <f>(((I1266/60)/60)/24)+DATE(1970,1,1)+(-8/24)</f>
        <v>41576.329664351848</v>
      </c>
      <c r="T1266" s="12">
        <f>(((J1266/60)/60)/24)+DATE(1970,1,1)+(-8/24)</f>
        <v>41547.329664351848</v>
      </c>
      <c r="U1266" s="8">
        <f t="shared" si="19"/>
        <v>29</v>
      </c>
    </row>
    <row r="1267" spans="1:21" ht="11.75" customHeight="1" x14ac:dyDescent="0.4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E1267/D1267*100%</f>
        <v>1.1914771428571429</v>
      </c>
      <c r="P1267" s="9" t="str">
        <f>IFERROR(ROUND(E1267/L1267,0),0)&amp;" "&amp;H1267</f>
        <v>63 USD</v>
      </c>
      <c r="Q1267" t="s">
        <v>8325</v>
      </c>
      <c r="R1267" t="s">
        <v>8326</v>
      </c>
      <c r="S1267" s="12">
        <f>(((I1267/60)/60)/24)+DATE(1970,1,1)+(-8/24)</f>
        <v>40512.321932870364</v>
      </c>
      <c r="T1267" s="12">
        <f>(((J1267/60)/60)/24)+DATE(1970,1,1)+(-8/24)</f>
        <v>40465.321932870364</v>
      </c>
      <c r="U1267" s="8">
        <f t="shared" si="19"/>
        <v>47</v>
      </c>
    </row>
    <row r="1268" spans="1:21" ht="11.75" customHeight="1" x14ac:dyDescent="0.4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E1268/D1268*100%</f>
        <v>1.0047368421052632</v>
      </c>
      <c r="P1268" s="9" t="str">
        <f>IFERROR(ROUND(E1268/L1268,0),0)&amp;" "&amp;H1268</f>
        <v>191 USD</v>
      </c>
      <c r="Q1268" t="s">
        <v>8325</v>
      </c>
      <c r="R1268" t="s">
        <v>8326</v>
      </c>
      <c r="S1268" s="12">
        <f>(((I1268/60)/60)/24)+DATE(1970,1,1)+(-8/24)</f>
        <v>41650.543344907404</v>
      </c>
      <c r="T1268" s="12">
        <f>(((J1268/60)/60)/24)+DATE(1970,1,1)+(-8/24)</f>
        <v>41620.543344907404</v>
      </c>
      <c r="U1268" s="8">
        <f t="shared" si="19"/>
        <v>30</v>
      </c>
    </row>
    <row r="1269" spans="1:21" ht="11.75" customHeight="1" x14ac:dyDescent="0.4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E1269/D1269*100%</f>
        <v>1.018</v>
      </c>
      <c r="P1269" s="9" t="str">
        <f>IFERROR(ROUND(E1269/L1269,0),0)&amp;" "&amp;H1269</f>
        <v>141 USD</v>
      </c>
      <c r="Q1269" t="s">
        <v>8325</v>
      </c>
      <c r="R1269" t="s">
        <v>8326</v>
      </c>
      <c r="S1269" s="12">
        <f>(((I1269/60)/60)/24)+DATE(1970,1,1)+(-8/24)</f>
        <v>41479.251828703702</v>
      </c>
      <c r="T1269" s="12">
        <f>(((J1269/60)/60)/24)+DATE(1970,1,1)+(-8/24)</f>
        <v>41449.251828703702</v>
      </c>
      <c r="U1269" s="8">
        <f t="shared" si="19"/>
        <v>30</v>
      </c>
    </row>
    <row r="1270" spans="1:21" ht="11.75" customHeight="1" x14ac:dyDescent="0.4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E1270/D1270*100%</f>
        <v>1.1666666666666667</v>
      </c>
      <c r="P1270" s="9" t="str">
        <f>IFERROR(ROUND(E1270/L1270,0),0)&amp;" "&amp;H1270</f>
        <v>77 USD</v>
      </c>
      <c r="Q1270" t="s">
        <v>8325</v>
      </c>
      <c r="R1270" t="s">
        <v>8326</v>
      </c>
      <c r="S1270" s="12">
        <f>(((I1270/60)/60)/24)+DATE(1970,1,1)+(-8/24)</f>
        <v>41537.512118055551</v>
      </c>
      <c r="T1270" s="12">
        <f>(((J1270/60)/60)/24)+DATE(1970,1,1)+(-8/24)</f>
        <v>41507.512118055551</v>
      </c>
      <c r="U1270" s="8">
        <f t="shared" si="19"/>
        <v>30</v>
      </c>
    </row>
    <row r="1271" spans="1:21" ht="11.75" customHeight="1" x14ac:dyDescent="0.4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E1271/D1271*100%</f>
        <v>1.0864893617021276</v>
      </c>
      <c r="P1271" s="9" t="str">
        <f>IFERROR(ROUND(E1271/L1271,0),0)&amp;" "&amp;H1271</f>
        <v>99 USD</v>
      </c>
      <c r="Q1271" t="s">
        <v>8325</v>
      </c>
      <c r="R1271" t="s">
        <v>8326</v>
      </c>
      <c r="S1271" s="12">
        <f>(((I1271/60)/60)/24)+DATE(1970,1,1)+(-8/24)</f>
        <v>42475.666666666664</v>
      </c>
      <c r="T1271" s="12">
        <f>(((J1271/60)/60)/24)+DATE(1970,1,1)+(-8/24)</f>
        <v>42445.489722222213</v>
      </c>
      <c r="U1271" s="8">
        <f t="shared" si="19"/>
        <v>30.176944444450783</v>
      </c>
    </row>
    <row r="1272" spans="1:21" ht="11.75" customHeight="1" x14ac:dyDescent="0.4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E1272/D1272*100%</f>
        <v>1.1472</v>
      </c>
      <c r="P1272" s="9" t="str">
        <f>IFERROR(ROUND(E1272/L1272,0),0)&amp;" "&amp;H1272</f>
        <v>68 USD</v>
      </c>
      <c r="Q1272" t="s">
        <v>8325</v>
      </c>
      <c r="R1272" t="s">
        <v>8326</v>
      </c>
      <c r="S1272" s="12">
        <f>(((I1272/60)/60)/24)+DATE(1970,1,1)+(-8/24)</f>
        <v>40993.48196759259</v>
      </c>
      <c r="T1272" s="12">
        <f>(((J1272/60)/60)/24)+DATE(1970,1,1)+(-8/24)</f>
        <v>40933.523634259262</v>
      </c>
      <c r="U1272" s="8">
        <f t="shared" si="19"/>
        <v>59.958333333328483</v>
      </c>
    </row>
    <row r="1273" spans="1:21" ht="11.75" customHeight="1" x14ac:dyDescent="0.4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E1273/D1273*100%</f>
        <v>1.018</v>
      </c>
      <c r="P1273" s="9" t="str">
        <f>IFERROR(ROUND(E1273/L1273,0),0)&amp;" "&amp;H1273</f>
        <v>246 USD</v>
      </c>
      <c r="Q1273" t="s">
        <v>8325</v>
      </c>
      <c r="R1273" t="s">
        <v>8326</v>
      </c>
      <c r="S1273" s="12">
        <f>(((I1273/60)/60)/24)+DATE(1970,1,1)+(-8/24)</f>
        <v>41591.391886574071</v>
      </c>
      <c r="T1273" s="12">
        <f>(((J1273/60)/60)/24)+DATE(1970,1,1)+(-8/24)</f>
        <v>41561.350219907406</v>
      </c>
      <c r="U1273" s="8">
        <f t="shared" si="19"/>
        <v>30.041666666664241</v>
      </c>
    </row>
    <row r="1274" spans="1:21" ht="11.75" customHeight="1" x14ac:dyDescent="0.4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E1274/D1274*100%</f>
        <v>1.06</v>
      </c>
      <c r="P1274" s="9" t="str">
        <f>IFERROR(ROUND(E1274/L1274,0),0)&amp;" "&amp;H1274</f>
        <v>189 USD</v>
      </c>
      <c r="Q1274" t="s">
        <v>8325</v>
      </c>
      <c r="R1274" t="s">
        <v>8326</v>
      </c>
      <c r="S1274" s="12">
        <f>(((I1274/60)/60)/24)+DATE(1970,1,1)+(-8/24)</f>
        <v>40343.833333333328</v>
      </c>
      <c r="T1274" s="12">
        <f>(((J1274/60)/60)/24)+DATE(1970,1,1)+(-8/24)</f>
        <v>40274.411793981482</v>
      </c>
      <c r="U1274" s="8">
        <f t="shared" si="19"/>
        <v>69.42153935184615</v>
      </c>
    </row>
    <row r="1275" spans="1:21" ht="11.75" customHeight="1" x14ac:dyDescent="0.4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E1275/D1275*100%</f>
        <v>1.0349999999999999</v>
      </c>
      <c r="P1275" s="9" t="str">
        <f>IFERROR(ROUND(E1275/L1275,0),0)&amp;" "&amp;H1275</f>
        <v>77 CAD</v>
      </c>
      <c r="Q1275" t="s">
        <v>8325</v>
      </c>
      <c r="R1275" t="s">
        <v>8326</v>
      </c>
      <c r="S1275" s="12">
        <f>(((I1275/60)/60)/24)+DATE(1970,1,1)+(-8/24)</f>
        <v>41882.396886574068</v>
      </c>
      <c r="T1275" s="12">
        <f>(((J1275/60)/60)/24)+DATE(1970,1,1)+(-8/24)</f>
        <v>41852.396886574068</v>
      </c>
      <c r="U1275" s="8">
        <f t="shared" si="19"/>
        <v>30</v>
      </c>
    </row>
    <row r="1276" spans="1:21" ht="11.75" customHeight="1" x14ac:dyDescent="0.4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E1276/D1276*100%</f>
        <v>1.5497535999999998</v>
      </c>
      <c r="P1276" s="9" t="str">
        <f>IFERROR(ROUND(E1276/L1276,0),0)&amp;" "&amp;H1276</f>
        <v>83 USD</v>
      </c>
      <c r="Q1276" t="s">
        <v>8325</v>
      </c>
      <c r="R1276" t="s">
        <v>8326</v>
      </c>
      <c r="S1276" s="12">
        <f>(((I1276/60)/60)/24)+DATE(1970,1,1)+(-8/24)</f>
        <v>41151.356770833328</v>
      </c>
      <c r="T1276" s="12">
        <f>(((J1276/60)/60)/24)+DATE(1970,1,1)+(-8/24)</f>
        <v>41116.356770833328</v>
      </c>
      <c r="U1276" s="8">
        <f t="shared" si="19"/>
        <v>35</v>
      </c>
    </row>
    <row r="1277" spans="1:21" ht="11.75" customHeight="1" x14ac:dyDescent="0.4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E1277/D1277*100%</f>
        <v>1.6214066666666667</v>
      </c>
      <c r="P1277" s="9" t="str">
        <f>IFERROR(ROUND(E1277/L1277,0),0)&amp;" "&amp;H1277</f>
        <v>63 USD</v>
      </c>
      <c r="Q1277" t="s">
        <v>8325</v>
      </c>
      <c r="R1277" t="s">
        <v>8326</v>
      </c>
      <c r="S1277" s="12">
        <f>(((I1277/60)/60)/24)+DATE(1970,1,1)+(-8/24)</f>
        <v>41493.534571759257</v>
      </c>
      <c r="T1277" s="12">
        <f>(((J1277/60)/60)/24)+DATE(1970,1,1)+(-8/24)</f>
        <v>41458.534571759257</v>
      </c>
      <c r="U1277" s="8">
        <f t="shared" si="19"/>
        <v>35</v>
      </c>
    </row>
    <row r="1278" spans="1:21" ht="11.75" customHeight="1" x14ac:dyDescent="0.4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E1278/D1278*100%</f>
        <v>1.0442100000000001</v>
      </c>
      <c r="P1278" s="9" t="str">
        <f>IFERROR(ROUND(E1278/L1278,0),0)&amp;" "&amp;H1278</f>
        <v>46 USD</v>
      </c>
      <c r="Q1278" t="s">
        <v>8325</v>
      </c>
      <c r="R1278" t="s">
        <v>8326</v>
      </c>
      <c r="S1278" s="12">
        <f>(((I1278/60)/60)/24)+DATE(1970,1,1)+(-8/24)</f>
        <v>40056.833333333328</v>
      </c>
      <c r="T1278" s="12">
        <f>(((J1278/60)/60)/24)+DATE(1970,1,1)+(-8/24)</f>
        <v>40007.37091435185</v>
      </c>
      <c r="U1278" s="8">
        <f t="shared" si="19"/>
        <v>49.46241898147855</v>
      </c>
    </row>
    <row r="1279" spans="1:21" ht="11.75" customHeight="1" x14ac:dyDescent="0.4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E1279/D1279*100%</f>
        <v>1.0612433333333333</v>
      </c>
      <c r="P1279" s="9" t="str">
        <f>IFERROR(ROUND(E1279/L1279,0),0)&amp;" "&amp;H1279</f>
        <v>39 USD</v>
      </c>
      <c r="Q1279" t="s">
        <v>8325</v>
      </c>
      <c r="R1279" t="s">
        <v>8326</v>
      </c>
      <c r="S1279" s="12">
        <f>(((I1279/60)/60)/24)+DATE(1970,1,1)+(-8/24)</f>
        <v>41156.22855324074</v>
      </c>
      <c r="T1279" s="12">
        <f>(((J1279/60)/60)/24)+DATE(1970,1,1)+(-8/24)</f>
        <v>41121.22855324074</v>
      </c>
      <c r="U1279" s="8">
        <f t="shared" si="19"/>
        <v>35</v>
      </c>
    </row>
    <row r="1280" spans="1:21" ht="11.75" customHeight="1" x14ac:dyDescent="0.4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E1280/D1280*100%</f>
        <v>1.5493846153846154</v>
      </c>
      <c r="P1280" s="9" t="str">
        <f>IFERROR(ROUND(E1280/L1280,0),0)&amp;" "&amp;H1280</f>
        <v>53 USD</v>
      </c>
      <c r="Q1280" t="s">
        <v>8325</v>
      </c>
      <c r="R1280" t="s">
        <v>8326</v>
      </c>
      <c r="S1280" s="12">
        <f>(((I1280/60)/60)/24)+DATE(1970,1,1)+(-8/24)</f>
        <v>41814.75</v>
      </c>
      <c r="T1280" s="12">
        <f>(((J1280/60)/60)/24)+DATE(1970,1,1)+(-8/24)</f>
        <v>41786.221828703703</v>
      </c>
      <c r="U1280" s="8">
        <f t="shared" si="19"/>
        <v>28.528171296296932</v>
      </c>
    </row>
    <row r="1281" spans="1:21" ht="11.75" customHeight="1" x14ac:dyDescent="0.4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E1281/D1281*100%</f>
        <v>1.1077157238734421</v>
      </c>
      <c r="P1281" s="9" t="str">
        <f>IFERROR(ROUND(E1281/L1281,0),0)&amp;" "&amp;H1281</f>
        <v>73 USD</v>
      </c>
      <c r="Q1281" t="s">
        <v>8325</v>
      </c>
      <c r="R1281" t="s">
        <v>8326</v>
      </c>
      <c r="S1281" s="12">
        <f>(((I1281/60)/60)/24)+DATE(1970,1,1)+(-8/24)</f>
        <v>41721.724189814813</v>
      </c>
      <c r="T1281" s="12">
        <f>(((J1281/60)/60)/24)+DATE(1970,1,1)+(-8/24)</f>
        <v>41681.765856481477</v>
      </c>
      <c r="U1281" s="8">
        <f t="shared" si="19"/>
        <v>39.958333333335759</v>
      </c>
    </row>
    <row r="1282" spans="1:21" ht="11.75" customHeight="1" x14ac:dyDescent="0.4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E1282/D1282*100%</f>
        <v>1.1091186666666666</v>
      </c>
      <c r="P1282" s="9" t="str">
        <f>IFERROR(ROUND(E1282/L1282,0),0)&amp;" "&amp;H1282</f>
        <v>128 USD</v>
      </c>
      <c r="Q1282" t="s">
        <v>8325</v>
      </c>
      <c r="R1282" t="s">
        <v>8326</v>
      </c>
      <c r="S1282" s="12">
        <f>(((I1282/60)/60)/24)+DATE(1970,1,1)+(-8/24)</f>
        <v>40603.42423611111</v>
      </c>
      <c r="T1282" s="12">
        <f>(((J1282/60)/60)/24)+DATE(1970,1,1)+(-8/24)</f>
        <v>40513.42423611111</v>
      </c>
      <c r="U1282" s="8">
        <f t="shared" si="19"/>
        <v>90</v>
      </c>
    </row>
    <row r="1283" spans="1:21" ht="11.75" customHeight="1" x14ac:dyDescent="0.4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E1283/D1283*100%</f>
        <v>1.1071428571428572</v>
      </c>
      <c r="P1283" s="9" t="str">
        <f>IFERROR(ROUND(E1283/L1283,0),0)&amp;" "&amp;H1283</f>
        <v>105 USD</v>
      </c>
      <c r="Q1283" t="s">
        <v>8325</v>
      </c>
      <c r="R1283" t="s">
        <v>8326</v>
      </c>
      <c r="S1283" s="12">
        <f>(((I1283/60)/60)/24)+DATE(1970,1,1)+(-8/24)</f>
        <v>41483.410138888888</v>
      </c>
      <c r="T1283" s="12">
        <f>(((J1283/60)/60)/24)+DATE(1970,1,1)+(-8/24)</f>
        <v>41463.410138888888</v>
      </c>
      <c r="U1283" s="8">
        <f t="shared" ref="U1283:U1346" si="20">S1283-T1283</f>
        <v>20</v>
      </c>
    </row>
    <row r="1284" spans="1:21" ht="11.75" customHeight="1" x14ac:dyDescent="0.4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E1284/D1284*100%</f>
        <v>1.2361333333333333</v>
      </c>
      <c r="P1284" s="9" t="str">
        <f>IFERROR(ROUND(E1284/L1284,0),0)&amp;" "&amp;H1284</f>
        <v>68 USD</v>
      </c>
      <c r="Q1284" t="s">
        <v>8325</v>
      </c>
      <c r="R1284" t="s">
        <v>8326</v>
      </c>
      <c r="S1284" s="12">
        <f>(((I1284/60)/60)/24)+DATE(1970,1,1)+(-8/24)</f>
        <v>41616.874305555553</v>
      </c>
      <c r="T1284" s="12">
        <f>(((J1284/60)/60)/24)+DATE(1970,1,1)+(-8/24)</f>
        <v>41586.141840277778</v>
      </c>
      <c r="U1284" s="8">
        <f t="shared" si="20"/>
        <v>30.732465277775191</v>
      </c>
    </row>
    <row r="1285" spans="1:21" ht="11.75" customHeight="1" x14ac:dyDescent="0.4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E1285/D1285*100%</f>
        <v>2.1105</v>
      </c>
      <c r="P1285" s="9" t="str">
        <f>IFERROR(ROUND(E1285/L1285,0),0)&amp;" "&amp;H1285</f>
        <v>96 USD</v>
      </c>
      <c r="Q1285" t="s">
        <v>8325</v>
      </c>
      <c r="R1285" t="s">
        <v>8326</v>
      </c>
      <c r="S1285" s="12">
        <f>(((I1285/60)/60)/24)+DATE(1970,1,1)+(-8/24)</f>
        <v>41343.833333333328</v>
      </c>
      <c r="T1285" s="12">
        <f>(((J1285/60)/60)/24)+DATE(1970,1,1)+(-8/24)</f>
        <v>41320.38413194444</v>
      </c>
      <c r="U1285" s="8">
        <f t="shared" si="20"/>
        <v>23.449201388888469</v>
      </c>
    </row>
    <row r="1286" spans="1:21" ht="11.75" customHeight="1" x14ac:dyDescent="0.4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E1286/D1286*100%</f>
        <v>1.01</v>
      </c>
      <c r="P1286" s="9" t="str">
        <f>IFERROR(ROUND(E1286/L1286,0),0)&amp;" "&amp;H1286</f>
        <v>65 USD</v>
      </c>
      <c r="Q1286" t="s">
        <v>8317</v>
      </c>
      <c r="R1286" t="s">
        <v>8318</v>
      </c>
      <c r="S1286" s="12">
        <f>(((I1286/60)/60)/24)+DATE(1970,1,1)+(-8/24)</f>
        <v>42735.374305555553</v>
      </c>
      <c r="T1286" s="12">
        <f>(((J1286/60)/60)/24)+DATE(1970,1,1)+(-8/24)</f>
        <v>42711.901412037034</v>
      </c>
      <c r="U1286" s="8">
        <f t="shared" si="20"/>
        <v>23.472893518519413</v>
      </c>
    </row>
    <row r="1287" spans="1:21" ht="11.75" customHeight="1" x14ac:dyDescent="0.4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E1287/D1287*100%</f>
        <v>1.0165</v>
      </c>
      <c r="P1287" s="9" t="str">
        <f>IFERROR(ROUND(E1287/L1287,0),0)&amp;" "&amp;H1287</f>
        <v>32 GBP</v>
      </c>
      <c r="Q1287" t="s">
        <v>8317</v>
      </c>
      <c r="R1287" t="s">
        <v>8318</v>
      </c>
      <c r="S1287" s="12">
        <f>(((I1287/60)/60)/24)+DATE(1970,1,1)+(-8/24)</f>
        <v>42175.249710648146</v>
      </c>
      <c r="T1287" s="12">
        <f>(((J1287/60)/60)/24)+DATE(1970,1,1)+(-8/24)</f>
        <v>42160.249710648146</v>
      </c>
      <c r="U1287" s="8">
        <f t="shared" si="20"/>
        <v>15</v>
      </c>
    </row>
    <row r="1288" spans="1:21" ht="11.75" customHeight="1" x14ac:dyDescent="0.4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E1288/D1288*100%</f>
        <v>1.0833333333333333</v>
      </c>
      <c r="P1288" s="9" t="str">
        <f>IFERROR(ROUND(E1288/L1288,0),0)&amp;" "&amp;H1288</f>
        <v>81 GBP</v>
      </c>
      <c r="Q1288" t="s">
        <v>8317</v>
      </c>
      <c r="R1288" t="s">
        <v>8318</v>
      </c>
      <c r="S1288" s="12">
        <f>(((I1288/60)/60)/24)+DATE(1970,1,1)+(-8/24)</f>
        <v>42052.249999999993</v>
      </c>
      <c r="T1288" s="12">
        <f>(((J1288/60)/60)/24)+DATE(1970,1,1)+(-8/24)</f>
        <v>42039.051238425927</v>
      </c>
      <c r="U1288" s="8">
        <f t="shared" si="20"/>
        <v>13.198761574065429</v>
      </c>
    </row>
    <row r="1289" spans="1:21" ht="11.75" customHeight="1" x14ac:dyDescent="0.4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E1289/D1289*100%</f>
        <v>2.42</v>
      </c>
      <c r="P1289" s="9" t="str">
        <f>IFERROR(ROUND(E1289/L1289,0),0)&amp;" "&amp;H1289</f>
        <v>24 GBP</v>
      </c>
      <c r="Q1289" t="s">
        <v>8317</v>
      </c>
      <c r="R1289" t="s">
        <v>8318</v>
      </c>
      <c r="S1289" s="12">
        <f>(((I1289/60)/60)/24)+DATE(1970,1,1)+(-8/24)</f>
        <v>42167.287685185183</v>
      </c>
      <c r="T1289" s="12">
        <f>(((J1289/60)/60)/24)+DATE(1970,1,1)+(-8/24)</f>
        <v>42107.287685185183</v>
      </c>
      <c r="U1289" s="8">
        <f t="shared" si="20"/>
        <v>60</v>
      </c>
    </row>
    <row r="1290" spans="1:21" ht="11.75" customHeight="1" x14ac:dyDescent="0.4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E1290/D1290*100%</f>
        <v>1.0044999999999999</v>
      </c>
      <c r="P1290" s="9" t="str">
        <f>IFERROR(ROUND(E1290/L1290,0),0)&amp;" "&amp;H1290</f>
        <v>66 USD</v>
      </c>
      <c r="Q1290" t="s">
        <v>8317</v>
      </c>
      <c r="R1290" t="s">
        <v>8318</v>
      </c>
      <c r="S1290" s="12">
        <f>(((I1290/60)/60)/24)+DATE(1970,1,1)+(-8/24)</f>
        <v>42591.833333333336</v>
      </c>
      <c r="T1290" s="12">
        <f>(((J1290/60)/60)/24)+DATE(1970,1,1)+(-8/24)</f>
        <v>42560.821331018517</v>
      </c>
      <c r="U1290" s="8">
        <f t="shared" si="20"/>
        <v>31.012002314819256</v>
      </c>
    </row>
    <row r="1291" spans="1:21" ht="11.75" customHeight="1" x14ac:dyDescent="0.4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E1291/D1291*100%</f>
        <v>1.2506666666666666</v>
      </c>
      <c r="P1291" s="9" t="str">
        <f>IFERROR(ROUND(E1291/L1291,0),0)&amp;" "&amp;H1291</f>
        <v>36 USD</v>
      </c>
      <c r="Q1291" t="s">
        <v>8317</v>
      </c>
      <c r="R1291" t="s">
        <v>8318</v>
      </c>
      <c r="S1291" s="12">
        <f>(((I1291/60)/60)/24)+DATE(1970,1,1)+(-8/24)</f>
        <v>42738.801446759251</v>
      </c>
      <c r="T1291" s="12">
        <f>(((J1291/60)/60)/24)+DATE(1970,1,1)+(-8/24)</f>
        <v>42708.801446759251</v>
      </c>
      <c r="U1291" s="8">
        <f t="shared" si="20"/>
        <v>30</v>
      </c>
    </row>
    <row r="1292" spans="1:21" ht="11.75" customHeight="1" x14ac:dyDescent="0.4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E1292/D1292*100%</f>
        <v>1.0857142857142856</v>
      </c>
      <c r="P1292" s="9" t="str">
        <f>IFERROR(ROUND(E1292/L1292,0),0)&amp;" "&amp;H1292</f>
        <v>44 USD</v>
      </c>
      <c r="Q1292" t="s">
        <v>8317</v>
      </c>
      <c r="R1292" t="s">
        <v>8318</v>
      </c>
      <c r="S1292" s="12">
        <f>(((I1292/60)/60)/24)+DATE(1970,1,1)+(-8/24)</f>
        <v>42116.957638888889</v>
      </c>
      <c r="T1292" s="12">
        <f>(((J1292/60)/60)/24)+DATE(1970,1,1)+(-8/24)</f>
        <v>42086.281608796293</v>
      </c>
      <c r="U1292" s="8">
        <f t="shared" si="20"/>
        <v>30.676030092596193</v>
      </c>
    </row>
    <row r="1293" spans="1:21" ht="11.75" customHeight="1" x14ac:dyDescent="0.4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E1293/D1293*100%</f>
        <v>1.4570000000000001</v>
      </c>
      <c r="P1293" s="9" t="str">
        <f>IFERROR(ROUND(E1293/L1293,0),0)&amp;" "&amp;H1293</f>
        <v>104 USD</v>
      </c>
      <c r="Q1293" t="s">
        <v>8317</v>
      </c>
      <c r="R1293" t="s">
        <v>8318</v>
      </c>
      <c r="S1293" s="12">
        <f>(((I1293/60)/60)/24)+DATE(1970,1,1)+(-8/24)</f>
        <v>42100.958333333336</v>
      </c>
      <c r="T1293" s="12">
        <f>(((J1293/60)/60)/24)+DATE(1970,1,1)+(-8/24)</f>
        <v>42064.319340277776</v>
      </c>
      <c r="U1293" s="8">
        <f t="shared" si="20"/>
        <v>36.638993055559695</v>
      </c>
    </row>
    <row r="1294" spans="1:21" ht="11.75" customHeight="1" x14ac:dyDescent="0.4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E1294/D1294*100%</f>
        <v>1.1000000000000001</v>
      </c>
      <c r="P1294" s="9" t="str">
        <f>IFERROR(ROUND(E1294/L1294,0),0)&amp;" "&amp;H1294</f>
        <v>36 GBP</v>
      </c>
      <c r="Q1294" t="s">
        <v>8317</v>
      </c>
      <c r="R1294" t="s">
        <v>8318</v>
      </c>
      <c r="S1294" s="12">
        <f>(((I1294/60)/60)/24)+DATE(1970,1,1)+(-8/24)</f>
        <v>42283.624305555553</v>
      </c>
      <c r="T1294" s="12">
        <f>(((J1294/60)/60)/24)+DATE(1970,1,1)+(-8/24)</f>
        <v>42256.430879629632</v>
      </c>
      <c r="U1294" s="8">
        <f t="shared" si="20"/>
        <v>27.193425925921474</v>
      </c>
    </row>
    <row r="1295" spans="1:21" ht="11.75" customHeight="1" x14ac:dyDescent="0.4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E1295/D1295*100%</f>
        <v>1.0223333333333333</v>
      </c>
      <c r="P1295" s="9" t="str">
        <f>IFERROR(ROUND(E1295/L1295,0),0)&amp;" "&amp;H1295</f>
        <v>128 USD</v>
      </c>
      <c r="Q1295" t="s">
        <v>8317</v>
      </c>
      <c r="R1295" t="s">
        <v>8318</v>
      </c>
      <c r="S1295" s="12">
        <f>(((I1295/60)/60)/24)+DATE(1970,1,1)+(-8/24)</f>
        <v>42322.409386574065</v>
      </c>
      <c r="T1295" s="12">
        <f>(((J1295/60)/60)/24)+DATE(1970,1,1)+(-8/24)</f>
        <v>42292.367719907408</v>
      </c>
      <c r="U1295" s="8">
        <f t="shared" si="20"/>
        <v>30.041666666656965</v>
      </c>
    </row>
    <row r="1296" spans="1:21" ht="11.75" customHeight="1" x14ac:dyDescent="0.4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E1296/D1296*100%</f>
        <v>1.22</v>
      </c>
      <c r="P1296" s="9" t="str">
        <f>IFERROR(ROUND(E1296/L1296,0),0)&amp;" "&amp;H1296</f>
        <v>28 GBP</v>
      </c>
      <c r="Q1296" t="s">
        <v>8317</v>
      </c>
      <c r="R1296" t="s">
        <v>8318</v>
      </c>
      <c r="S1296" s="12">
        <f>(((I1296/60)/60)/24)+DATE(1970,1,1)+(-8/24)</f>
        <v>42296.124999999993</v>
      </c>
      <c r="T1296" s="12">
        <f>(((J1296/60)/60)/24)+DATE(1970,1,1)+(-8/24)</f>
        <v>42278.120335648149</v>
      </c>
      <c r="U1296" s="8">
        <f t="shared" si="20"/>
        <v>18.00466435184353</v>
      </c>
    </row>
    <row r="1297" spans="1:21" ht="11.75" customHeight="1" x14ac:dyDescent="0.4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E1297/D1297*100%</f>
        <v>1.0196000000000001</v>
      </c>
      <c r="P1297" s="9" t="str">
        <f>IFERROR(ROUND(E1297/L1297,0),0)&amp;" "&amp;H1297</f>
        <v>40 GBP</v>
      </c>
      <c r="Q1297" t="s">
        <v>8317</v>
      </c>
      <c r="R1297" t="s">
        <v>8318</v>
      </c>
      <c r="S1297" s="12">
        <f>(((I1297/60)/60)/24)+DATE(1970,1,1)+(-8/24)</f>
        <v>42214.374999999993</v>
      </c>
      <c r="T1297" s="12">
        <f>(((J1297/60)/60)/24)+DATE(1970,1,1)+(-8/24)</f>
        <v>42184.239548611113</v>
      </c>
      <c r="U1297" s="8">
        <f t="shared" si="20"/>
        <v>30.135451388880028</v>
      </c>
    </row>
    <row r="1298" spans="1:21" ht="11.75" customHeight="1" x14ac:dyDescent="0.4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E1298/D1298*100%</f>
        <v>1.411764705882353</v>
      </c>
      <c r="P1298" s="9" t="str">
        <f>IFERROR(ROUND(E1298/L1298,0),0)&amp;" "&amp;H1298</f>
        <v>52 GBP</v>
      </c>
      <c r="Q1298" t="s">
        <v>8317</v>
      </c>
      <c r="R1298" t="s">
        <v>8318</v>
      </c>
      <c r="S1298" s="12">
        <f>(((I1298/60)/60)/24)+DATE(1970,1,1)+(-8/24)</f>
        <v>42442.675613425927</v>
      </c>
      <c r="T1298" s="12">
        <f>(((J1298/60)/60)/24)+DATE(1970,1,1)+(-8/24)</f>
        <v>42422.717280092591</v>
      </c>
      <c r="U1298" s="8">
        <f t="shared" si="20"/>
        <v>19.958333333335759</v>
      </c>
    </row>
    <row r="1299" spans="1:21" ht="11.75" customHeight="1" x14ac:dyDescent="0.4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E1299/D1299*100%</f>
        <v>1.0952500000000001</v>
      </c>
      <c r="P1299" s="9" t="str">
        <f>IFERROR(ROUND(E1299/L1299,0),0)&amp;" "&amp;H1299</f>
        <v>92 USD</v>
      </c>
      <c r="Q1299" t="s">
        <v>8317</v>
      </c>
      <c r="R1299" t="s">
        <v>8318</v>
      </c>
      <c r="S1299" s="12">
        <f>(((I1299/60)/60)/24)+DATE(1970,1,1)+(-8/24)</f>
        <v>42491.413865740738</v>
      </c>
      <c r="T1299" s="12">
        <f>(((J1299/60)/60)/24)+DATE(1970,1,1)+(-8/24)</f>
        <v>42461.413865740738</v>
      </c>
      <c r="U1299" s="8">
        <f t="shared" si="20"/>
        <v>30</v>
      </c>
    </row>
    <row r="1300" spans="1:21" ht="11.75" customHeight="1" x14ac:dyDescent="0.4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E1300/D1300*100%</f>
        <v>1.0465</v>
      </c>
      <c r="P1300" s="9" t="str">
        <f>IFERROR(ROUND(E1300/L1300,0),0)&amp;" "&amp;H1300</f>
        <v>63 GBP</v>
      </c>
      <c r="Q1300" t="s">
        <v>8317</v>
      </c>
      <c r="R1300" t="s">
        <v>8318</v>
      </c>
      <c r="S1300" s="12">
        <f>(((I1300/60)/60)/24)+DATE(1970,1,1)+(-8/24)</f>
        <v>42488.347592592596</v>
      </c>
      <c r="T1300" s="12">
        <f>(((J1300/60)/60)/24)+DATE(1970,1,1)+(-8/24)</f>
        <v>42458.347592592596</v>
      </c>
      <c r="U1300" s="8">
        <f t="shared" si="20"/>
        <v>30</v>
      </c>
    </row>
    <row r="1301" spans="1:21" ht="11.75" customHeight="1" x14ac:dyDescent="0.4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E1301/D1301*100%</f>
        <v>1.24</v>
      </c>
      <c r="P1301" s="9" t="str">
        <f>IFERROR(ROUND(E1301/L1301,0),0)&amp;" "&amp;H1301</f>
        <v>136 USD</v>
      </c>
      <c r="Q1301" t="s">
        <v>8317</v>
      </c>
      <c r="R1301" t="s">
        <v>8318</v>
      </c>
      <c r="S1301" s="12">
        <f>(((I1301/60)/60)/24)+DATE(1970,1,1)+(-8/24)</f>
        <v>42199.481006944443</v>
      </c>
      <c r="T1301" s="12">
        <f>(((J1301/60)/60)/24)+DATE(1970,1,1)+(-8/24)</f>
        <v>42169.481006944443</v>
      </c>
      <c r="U1301" s="8">
        <f t="shared" si="20"/>
        <v>30</v>
      </c>
    </row>
    <row r="1302" spans="1:21" ht="11.75" customHeight="1" x14ac:dyDescent="0.4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E1302/D1302*100%</f>
        <v>1.35</v>
      </c>
      <c r="P1302" s="9" t="str">
        <f>IFERROR(ROUND(E1302/L1302,0),0)&amp;" "&amp;H1302</f>
        <v>169 USD</v>
      </c>
      <c r="Q1302" t="s">
        <v>8317</v>
      </c>
      <c r="R1302" t="s">
        <v>8318</v>
      </c>
      <c r="S1302" s="12">
        <f>(((I1302/60)/60)/24)+DATE(1970,1,1)+(-8/24)</f>
        <v>42522.456249999996</v>
      </c>
      <c r="T1302" s="12">
        <f>(((J1302/60)/60)/24)+DATE(1970,1,1)+(-8/24)</f>
        <v>42483.341874999998</v>
      </c>
      <c r="U1302" s="8">
        <f t="shared" si="20"/>
        <v>39.114374999997381</v>
      </c>
    </row>
    <row r="1303" spans="1:21" ht="11.75" customHeight="1" x14ac:dyDescent="0.4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E1303/D1303*100%</f>
        <v>1.0275000000000001</v>
      </c>
      <c r="P1303" s="9" t="str">
        <f>IFERROR(ROUND(E1303/L1303,0),0)&amp;" "&amp;H1303</f>
        <v>71 USD</v>
      </c>
      <c r="Q1303" t="s">
        <v>8317</v>
      </c>
      <c r="R1303" t="s">
        <v>8318</v>
      </c>
      <c r="S1303" s="12">
        <f>(((I1303/60)/60)/24)+DATE(1970,1,1)+(-8/24)</f>
        <v>42205.791666666664</v>
      </c>
      <c r="T1303" s="12">
        <f>(((J1303/60)/60)/24)+DATE(1970,1,1)+(-8/24)</f>
        <v>42195.416412037033</v>
      </c>
      <c r="U1303" s="8">
        <f t="shared" si="20"/>
        <v>10.375254629630945</v>
      </c>
    </row>
    <row r="1304" spans="1:21" ht="11.75" customHeight="1" x14ac:dyDescent="0.4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E1304/D1304*100%</f>
        <v>1</v>
      </c>
      <c r="P1304" s="9" t="str">
        <f>IFERROR(ROUND(E1304/L1304,0),0)&amp;" "&amp;H1304</f>
        <v>50 USD</v>
      </c>
      <c r="Q1304" t="s">
        <v>8317</v>
      </c>
      <c r="R1304" t="s">
        <v>8318</v>
      </c>
      <c r="S1304" s="12">
        <f>(((I1304/60)/60)/24)+DATE(1970,1,1)+(-8/24)</f>
        <v>42704.766331018516</v>
      </c>
      <c r="T1304" s="12">
        <f>(((J1304/60)/60)/24)+DATE(1970,1,1)+(-8/24)</f>
        <v>42674.724664351852</v>
      </c>
      <c r="U1304" s="8">
        <f t="shared" si="20"/>
        <v>30.041666666664241</v>
      </c>
    </row>
    <row r="1305" spans="1:21" ht="11.75" customHeight="1" x14ac:dyDescent="0.4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E1305/D1305*100%</f>
        <v>1.3026085714285716</v>
      </c>
      <c r="P1305" s="9" t="str">
        <f>IFERROR(ROUND(E1305/L1305,0),0)&amp;" "&amp;H1305</f>
        <v>42 GBP</v>
      </c>
      <c r="Q1305" t="s">
        <v>8317</v>
      </c>
      <c r="R1305" t="s">
        <v>8318</v>
      </c>
      <c r="S1305" s="12">
        <f>(((I1305/60)/60)/24)+DATE(1970,1,1)+(-8/24)</f>
        <v>42582.124999999993</v>
      </c>
      <c r="T1305" s="12">
        <f>(((J1305/60)/60)/24)+DATE(1970,1,1)+(-8/24)</f>
        <v>42566.107870370368</v>
      </c>
      <c r="U1305" s="8">
        <f t="shared" si="20"/>
        <v>16.017129629624833</v>
      </c>
    </row>
    <row r="1306" spans="1:21" ht="11.75" customHeight="1" x14ac:dyDescent="0.4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E1306/D1306*100%</f>
        <v>0.39627499999999999</v>
      </c>
      <c r="P1306" s="9" t="str">
        <f>IFERROR(ROUND(E1306/L1306,0),0)&amp;" "&amp;H1306</f>
        <v>152 GBP</v>
      </c>
      <c r="Q1306" t="s">
        <v>8319</v>
      </c>
      <c r="R1306" t="s">
        <v>8321</v>
      </c>
      <c r="S1306" s="12">
        <f>(((I1306/60)/60)/24)+DATE(1970,1,1)+(-8/24)</f>
        <v>42806.819502314807</v>
      </c>
      <c r="T1306" s="12">
        <f>(((J1306/60)/60)/24)+DATE(1970,1,1)+(-8/24)</f>
        <v>42746.861168981479</v>
      </c>
      <c r="U1306" s="8">
        <f t="shared" si="20"/>
        <v>59.958333333328483</v>
      </c>
    </row>
    <row r="1307" spans="1:21" ht="11.75" customHeight="1" x14ac:dyDescent="0.4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E1307/D1307*100%</f>
        <v>0.25976666666666665</v>
      </c>
      <c r="P1307" s="9" t="str">
        <f>IFERROR(ROUND(E1307/L1307,0),0)&amp;" "&amp;H1307</f>
        <v>91 USD</v>
      </c>
      <c r="Q1307" t="s">
        <v>8319</v>
      </c>
      <c r="R1307" t="s">
        <v>8321</v>
      </c>
      <c r="S1307" s="12">
        <f>(((I1307/60)/60)/24)+DATE(1970,1,1)+(-8/24)</f>
        <v>42572.395833333336</v>
      </c>
      <c r="T1307" s="12">
        <f>(((J1307/60)/60)/24)+DATE(1970,1,1)+(-8/24)</f>
        <v>42543.332268518519</v>
      </c>
      <c r="U1307" s="8">
        <f t="shared" si="20"/>
        <v>29.063564814816345</v>
      </c>
    </row>
    <row r="1308" spans="1:21" ht="11.75" customHeight="1" x14ac:dyDescent="0.4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E1308/D1308*100%</f>
        <v>0.65246363636363636</v>
      </c>
      <c r="P1308" s="9" t="str">
        <f>IFERROR(ROUND(E1308/L1308,0),0)&amp;" "&amp;H1308</f>
        <v>202 USD</v>
      </c>
      <c r="Q1308" t="s">
        <v>8319</v>
      </c>
      <c r="R1308" t="s">
        <v>8321</v>
      </c>
      <c r="S1308" s="12">
        <f>(((I1308/60)/60)/24)+DATE(1970,1,1)+(-8/24)</f>
        <v>41977.124236111107</v>
      </c>
      <c r="T1308" s="12">
        <f>(((J1308/60)/60)/24)+DATE(1970,1,1)+(-8/24)</f>
        <v>41947.124236111107</v>
      </c>
      <c r="U1308" s="8">
        <f t="shared" si="20"/>
        <v>30</v>
      </c>
    </row>
    <row r="1309" spans="1:21" ht="11.75" customHeight="1" x14ac:dyDescent="0.4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E1309/D1309*100%</f>
        <v>0.11514000000000001</v>
      </c>
      <c r="P1309" s="9" t="str">
        <f>IFERROR(ROUND(E1309/L1309,0),0)&amp;" "&amp;H1309</f>
        <v>128 USD</v>
      </c>
      <c r="Q1309" t="s">
        <v>8319</v>
      </c>
      <c r="R1309" t="s">
        <v>8321</v>
      </c>
      <c r="S1309" s="12">
        <f>(((I1309/60)/60)/24)+DATE(1970,1,1)+(-8/24)</f>
        <v>42417.169895833329</v>
      </c>
      <c r="T1309" s="12">
        <f>(((J1309/60)/60)/24)+DATE(1970,1,1)+(-8/24)</f>
        <v>42387.169895833329</v>
      </c>
      <c r="U1309" s="8">
        <f t="shared" si="20"/>
        <v>30</v>
      </c>
    </row>
    <row r="1310" spans="1:21" ht="11.75" customHeight="1" x14ac:dyDescent="0.4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E1310/D1310*100%</f>
        <v>0.11360000000000001</v>
      </c>
      <c r="P1310" s="9" t="str">
        <f>IFERROR(ROUND(E1310/L1310,0),0)&amp;" "&amp;H1310</f>
        <v>30 USD</v>
      </c>
      <c r="Q1310" t="s">
        <v>8319</v>
      </c>
      <c r="R1310" t="s">
        <v>8321</v>
      </c>
      <c r="S1310" s="12">
        <f>(((I1310/60)/60)/24)+DATE(1970,1,1)+(-8/24)</f>
        <v>42651.280231481483</v>
      </c>
      <c r="T1310" s="12">
        <f>(((J1310/60)/60)/24)+DATE(1970,1,1)+(-8/24)</f>
        <v>42611.280231481483</v>
      </c>
      <c r="U1310" s="8">
        <f t="shared" si="20"/>
        <v>40</v>
      </c>
    </row>
    <row r="1311" spans="1:21" ht="11.75" customHeight="1" x14ac:dyDescent="0.4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E1311/D1311*100%</f>
        <v>1.1199130434782609</v>
      </c>
      <c r="P1311" s="9" t="str">
        <f>IFERROR(ROUND(E1311/L1311,0),0)&amp;" "&amp;H1311</f>
        <v>368 USD</v>
      </c>
      <c r="Q1311" t="s">
        <v>8319</v>
      </c>
      <c r="R1311" t="s">
        <v>8321</v>
      </c>
      <c r="S1311" s="12">
        <f>(((I1311/60)/60)/24)+DATE(1970,1,1)+(-8/24)</f>
        <v>42292.549398148149</v>
      </c>
      <c r="T1311" s="12">
        <f>(((J1311/60)/60)/24)+DATE(1970,1,1)+(-8/24)</f>
        <v>42257.549398148149</v>
      </c>
      <c r="U1311" s="8">
        <f t="shared" si="20"/>
        <v>35</v>
      </c>
    </row>
    <row r="1312" spans="1:21" ht="11.75" customHeight="1" x14ac:dyDescent="0.4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E1312/D1312*100%</f>
        <v>0.155</v>
      </c>
      <c r="P1312" s="9" t="str">
        <f>IFERROR(ROUND(E1312/L1312,0),0)&amp;" "&amp;H1312</f>
        <v>129 USD</v>
      </c>
      <c r="Q1312" t="s">
        <v>8319</v>
      </c>
      <c r="R1312" t="s">
        <v>8321</v>
      </c>
      <c r="S1312" s="12">
        <f>(((I1312/60)/60)/24)+DATE(1970,1,1)+(-8/24)</f>
        <v>42601.333912037029</v>
      </c>
      <c r="T1312" s="12">
        <f>(((J1312/60)/60)/24)+DATE(1970,1,1)+(-8/24)</f>
        <v>42556.333912037029</v>
      </c>
      <c r="U1312" s="8">
        <f t="shared" si="20"/>
        <v>45</v>
      </c>
    </row>
    <row r="1313" spans="1:21" ht="11.75" customHeight="1" x14ac:dyDescent="0.4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E1313/D1313*100%</f>
        <v>0.32028000000000001</v>
      </c>
      <c r="P1313" s="9" t="str">
        <f>IFERROR(ROUND(E1313/L1313,0),0)&amp;" "&amp;H1313</f>
        <v>801 USD</v>
      </c>
      <c r="Q1313" t="s">
        <v>8319</v>
      </c>
      <c r="R1313" t="s">
        <v>8321</v>
      </c>
      <c r="S1313" s="12">
        <f>(((I1313/60)/60)/24)+DATE(1970,1,1)+(-8/24)</f>
        <v>42704.510636574072</v>
      </c>
      <c r="T1313" s="12">
        <f>(((J1313/60)/60)/24)+DATE(1970,1,1)+(-8/24)</f>
        <v>42669.468969907401</v>
      </c>
      <c r="U1313" s="8">
        <f t="shared" si="20"/>
        <v>35.041666666671517</v>
      </c>
    </row>
    <row r="1314" spans="1:21" ht="11.75" customHeight="1" x14ac:dyDescent="0.4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E1314/D1314*100%</f>
        <v>6.0869565217391303E-3</v>
      </c>
      <c r="P1314" s="9" t="str">
        <f>IFERROR(ROUND(E1314/L1314,0),0)&amp;" "&amp;H1314</f>
        <v>28 USD</v>
      </c>
      <c r="Q1314" t="s">
        <v>8319</v>
      </c>
      <c r="R1314" t="s">
        <v>8321</v>
      </c>
      <c r="S1314" s="12">
        <f>(((I1314/60)/60)/24)+DATE(1970,1,1)+(-8/24)</f>
        <v>42112.369467592587</v>
      </c>
      <c r="T1314" s="12">
        <f>(((J1314/60)/60)/24)+DATE(1970,1,1)+(-8/24)</f>
        <v>42082.369467592587</v>
      </c>
      <c r="U1314" s="8">
        <f t="shared" si="20"/>
        <v>30</v>
      </c>
    </row>
    <row r="1315" spans="1:21" ht="11.75" customHeight="1" x14ac:dyDescent="0.4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E1315/D1315*100%</f>
        <v>0.31114999999999998</v>
      </c>
      <c r="P1315" s="9" t="str">
        <f>IFERROR(ROUND(E1315/L1315,0),0)&amp;" "&amp;H1315</f>
        <v>102 USD</v>
      </c>
      <c r="Q1315" t="s">
        <v>8319</v>
      </c>
      <c r="R1315" t="s">
        <v>8321</v>
      </c>
      <c r="S1315" s="12">
        <f>(((I1315/60)/60)/24)+DATE(1970,1,1)+(-8/24)</f>
        <v>42432.37631944444</v>
      </c>
      <c r="T1315" s="12">
        <f>(((J1315/60)/60)/24)+DATE(1970,1,1)+(-8/24)</f>
        <v>42402.37631944444</v>
      </c>
      <c r="U1315" s="8">
        <f t="shared" si="20"/>
        <v>30</v>
      </c>
    </row>
    <row r="1316" spans="1:21" ht="11.75" customHeight="1" x14ac:dyDescent="0.4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E1316/D1316*100%</f>
        <v>1.1266666666666666E-2</v>
      </c>
      <c r="P1316" s="9" t="str">
        <f>IFERROR(ROUND(E1316/L1316,0),0)&amp;" "&amp;H1316</f>
        <v>184 USD</v>
      </c>
      <c r="Q1316" t="s">
        <v>8319</v>
      </c>
      <c r="R1316" t="s">
        <v>8321</v>
      </c>
      <c r="S1316" s="12">
        <f>(((I1316/60)/60)/24)+DATE(1970,1,1)+(-8/24)</f>
        <v>42664.336342592585</v>
      </c>
      <c r="T1316" s="12">
        <f>(((J1316/60)/60)/24)+DATE(1970,1,1)+(-8/24)</f>
        <v>42604.336342592585</v>
      </c>
      <c r="U1316" s="8">
        <f t="shared" si="20"/>
        <v>60</v>
      </c>
    </row>
    <row r="1317" spans="1:21" ht="11.75" customHeight="1" x14ac:dyDescent="0.4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E1317/D1317*100%</f>
        <v>0.40404000000000001</v>
      </c>
      <c r="P1317" s="9" t="str">
        <f>IFERROR(ROUND(E1317/L1317,0),0)&amp;" "&amp;H1317</f>
        <v>163 USD</v>
      </c>
      <c r="Q1317" t="s">
        <v>8319</v>
      </c>
      <c r="R1317" t="s">
        <v>8321</v>
      </c>
      <c r="S1317" s="12">
        <f>(((I1317/60)/60)/24)+DATE(1970,1,1)+(-8/24)</f>
        <v>42313.708333333336</v>
      </c>
      <c r="T1317" s="12">
        <f>(((J1317/60)/60)/24)+DATE(1970,1,1)+(-8/24)</f>
        <v>42278.164907407401</v>
      </c>
      <c r="U1317" s="8">
        <f t="shared" si="20"/>
        <v>35.543425925934571</v>
      </c>
    </row>
    <row r="1318" spans="1:21" ht="11.75" customHeight="1" x14ac:dyDescent="0.4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E1318/D1318*100%</f>
        <v>1.3333333333333333E-5</v>
      </c>
      <c r="P1318" s="9" t="str">
        <f>IFERROR(ROUND(E1318/L1318,0),0)&amp;" "&amp;H1318</f>
        <v>1 USD</v>
      </c>
      <c r="Q1318" t="s">
        <v>8319</v>
      </c>
      <c r="R1318" t="s">
        <v>8321</v>
      </c>
      <c r="S1318" s="12">
        <f>(((I1318/60)/60)/24)+DATE(1970,1,1)+(-8/24)</f>
        <v>42428.628576388881</v>
      </c>
      <c r="T1318" s="12">
        <f>(((J1318/60)/60)/24)+DATE(1970,1,1)+(-8/24)</f>
        <v>42393.628576388881</v>
      </c>
      <c r="U1318" s="8">
        <f t="shared" si="20"/>
        <v>35</v>
      </c>
    </row>
    <row r="1319" spans="1:21" ht="11.75" customHeight="1" x14ac:dyDescent="0.4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E1319/D1319*100%</f>
        <v>5.7334999999999997E-2</v>
      </c>
      <c r="P1319" s="9" t="str">
        <f>IFERROR(ROUND(E1319/L1319,0),0)&amp;" "&amp;H1319</f>
        <v>604 DKK</v>
      </c>
      <c r="Q1319" t="s">
        <v>8319</v>
      </c>
      <c r="R1319" t="s">
        <v>8321</v>
      </c>
      <c r="S1319" s="12">
        <f>(((I1319/60)/60)/24)+DATE(1970,1,1)+(-8/24)</f>
        <v>42572.249999999993</v>
      </c>
      <c r="T1319" s="12">
        <f>(((J1319/60)/60)/24)+DATE(1970,1,1)+(-8/24)</f>
        <v>42519.902152777773</v>
      </c>
      <c r="U1319" s="8">
        <f t="shared" si="20"/>
        <v>52.347847222219571</v>
      </c>
    </row>
    <row r="1320" spans="1:21" ht="11.75" customHeight="1" x14ac:dyDescent="0.4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E1320/D1320*100%</f>
        <v>0.15325</v>
      </c>
      <c r="P1320" s="9" t="str">
        <f>IFERROR(ROUND(E1320/L1320,0),0)&amp;" "&amp;H1320</f>
        <v>45 USD</v>
      </c>
      <c r="Q1320" t="s">
        <v>8319</v>
      </c>
      <c r="R1320" t="s">
        <v>8321</v>
      </c>
      <c r="S1320" s="12">
        <f>(((I1320/60)/60)/24)+DATE(1970,1,1)+(-8/24)</f>
        <v>42014.710324074076</v>
      </c>
      <c r="T1320" s="12">
        <f>(((J1320/60)/60)/24)+DATE(1970,1,1)+(-8/24)</f>
        <v>41984.710324074076</v>
      </c>
      <c r="U1320" s="8">
        <f t="shared" si="20"/>
        <v>30</v>
      </c>
    </row>
    <row r="1321" spans="1:21" ht="11.75" customHeight="1" x14ac:dyDescent="0.4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E1321/D1321*100%</f>
        <v>0.15103448275862069</v>
      </c>
      <c r="P1321" s="9" t="str">
        <f>IFERROR(ROUND(E1321/L1321,0),0)&amp;" "&amp;H1321</f>
        <v>97 GBP</v>
      </c>
      <c r="Q1321" t="s">
        <v>8319</v>
      </c>
      <c r="R1321" t="s">
        <v>8321</v>
      </c>
      <c r="S1321" s="12">
        <f>(((I1321/60)/60)/24)+DATE(1970,1,1)+(-8/24)</f>
        <v>41831.333333333328</v>
      </c>
      <c r="T1321" s="12">
        <f>(((J1321/60)/60)/24)+DATE(1970,1,1)+(-8/24)</f>
        <v>41816.478761574072</v>
      </c>
      <c r="U1321" s="8">
        <f t="shared" si="20"/>
        <v>14.854571759256942</v>
      </c>
    </row>
    <row r="1322" spans="1:21" ht="11.75" customHeight="1" x14ac:dyDescent="0.4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E1322/D1322*100%</f>
        <v>5.0299999999999997E-3</v>
      </c>
      <c r="P1322" s="9" t="str">
        <f>IFERROR(ROUND(E1322/L1322,0),0)&amp;" "&amp;H1322</f>
        <v>168 EUR</v>
      </c>
      <c r="Q1322" t="s">
        <v>8319</v>
      </c>
      <c r="R1322" t="s">
        <v>8321</v>
      </c>
      <c r="S1322" s="12">
        <f>(((I1322/60)/60)/24)+DATE(1970,1,1)+(-8/24)</f>
        <v>42734.624999999993</v>
      </c>
      <c r="T1322" s="12">
        <f>(((J1322/60)/60)/24)+DATE(1970,1,1)+(-8/24)</f>
        <v>42705.357013888883</v>
      </c>
      <c r="U1322" s="8">
        <f t="shared" si="20"/>
        <v>29.267986111110076</v>
      </c>
    </row>
    <row r="1323" spans="1:21" ht="11.75" customHeight="1" x14ac:dyDescent="0.4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E1323/D1323*100%</f>
        <v>1.3028138528138528E-2</v>
      </c>
      <c r="P1323" s="9" t="str">
        <f>IFERROR(ROUND(E1323/L1323,0),0)&amp;" "&amp;H1323</f>
        <v>860 SEK</v>
      </c>
      <c r="Q1323" t="s">
        <v>8319</v>
      </c>
      <c r="R1323" t="s">
        <v>8321</v>
      </c>
      <c r="S1323" s="12">
        <f>(((I1323/60)/60)/24)+DATE(1970,1,1)+(-8/24)</f>
        <v>42727.415937499994</v>
      </c>
      <c r="T1323" s="12">
        <f>(((J1323/60)/60)/24)+DATE(1970,1,1)+(-8/24)</f>
        <v>42697.415937499994</v>
      </c>
      <c r="U1323" s="8">
        <f t="shared" si="20"/>
        <v>30</v>
      </c>
    </row>
    <row r="1324" spans="1:21" ht="11.75" customHeight="1" x14ac:dyDescent="0.4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E1324/D1324*100%</f>
        <v>3.0285714285714286E-3</v>
      </c>
      <c r="P1324" s="9" t="str">
        <f>IFERROR(ROUND(E1324/L1324,0),0)&amp;" "&amp;H1324</f>
        <v>27 GBP</v>
      </c>
      <c r="Q1324" t="s">
        <v>8319</v>
      </c>
      <c r="R1324" t="s">
        <v>8321</v>
      </c>
      <c r="S1324" s="12">
        <f>(((I1324/60)/60)/24)+DATE(1970,1,1)+(-8/24)</f>
        <v>42145.323206018518</v>
      </c>
      <c r="T1324" s="12">
        <f>(((J1324/60)/60)/24)+DATE(1970,1,1)+(-8/24)</f>
        <v>42115.323206018518</v>
      </c>
      <c r="U1324" s="8">
        <f t="shared" si="20"/>
        <v>30</v>
      </c>
    </row>
    <row r="1325" spans="1:21" ht="11.75" customHeight="1" x14ac:dyDescent="0.4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E1325/D1325*100%</f>
        <v>8.8800000000000004E-2</v>
      </c>
      <c r="P1325" s="9" t="str">
        <f>IFERROR(ROUND(E1325/L1325,0),0)&amp;" "&amp;H1325</f>
        <v>30 USD</v>
      </c>
      <c r="Q1325" t="s">
        <v>8319</v>
      </c>
      <c r="R1325" t="s">
        <v>8321</v>
      </c>
      <c r="S1325" s="12">
        <f>(((I1325/60)/60)/24)+DATE(1970,1,1)+(-8/24)</f>
        <v>42485.954861111109</v>
      </c>
      <c r="T1325" s="12">
        <f>(((J1325/60)/60)/24)+DATE(1970,1,1)+(-8/24)</f>
        <v>42451.365115740737</v>
      </c>
      <c r="U1325" s="8">
        <f t="shared" si="20"/>
        <v>34.589745370372839</v>
      </c>
    </row>
    <row r="1326" spans="1:21" ht="11.75" customHeight="1" x14ac:dyDescent="0.4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E1326/D1326*100%</f>
        <v>9.8400000000000001E-2</v>
      </c>
      <c r="P1326" s="9" t="str">
        <f>IFERROR(ROUND(E1326/L1326,0),0)&amp;" "&amp;H1326</f>
        <v>55 USD</v>
      </c>
      <c r="Q1326" t="s">
        <v>8319</v>
      </c>
      <c r="R1326" t="s">
        <v>8321</v>
      </c>
      <c r="S1326" s="12">
        <f>(((I1326/60)/60)/24)+DATE(1970,1,1)+(-8/24)</f>
        <v>42656.300370370365</v>
      </c>
      <c r="T1326" s="12">
        <f>(((J1326/60)/60)/24)+DATE(1970,1,1)+(-8/24)</f>
        <v>42626.300370370365</v>
      </c>
      <c r="U1326" s="8">
        <f t="shared" si="20"/>
        <v>30</v>
      </c>
    </row>
    <row r="1327" spans="1:21" ht="11.75" customHeight="1" x14ac:dyDescent="0.4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E1327/D1327*100%</f>
        <v>2.4299999999999999E-2</v>
      </c>
      <c r="P1327" s="9" t="str">
        <f>IFERROR(ROUND(E1327/L1327,0),0)&amp;" "&amp;H1327</f>
        <v>61 USD</v>
      </c>
      <c r="Q1327" t="s">
        <v>8319</v>
      </c>
      <c r="R1327" t="s">
        <v>8321</v>
      </c>
      <c r="S1327" s="12">
        <f>(((I1327/60)/60)/24)+DATE(1970,1,1)+(-8/24)</f>
        <v>42733.752719907403</v>
      </c>
      <c r="T1327" s="12">
        <f>(((J1327/60)/60)/24)+DATE(1970,1,1)+(-8/24)</f>
        <v>42703.752719907403</v>
      </c>
      <c r="U1327" s="8">
        <f t="shared" si="20"/>
        <v>30</v>
      </c>
    </row>
    <row r="1328" spans="1:21" ht="11.75" customHeight="1" x14ac:dyDescent="0.4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E1328/D1328*100%</f>
        <v>1.1299999999999999E-2</v>
      </c>
      <c r="P1328" s="9" t="str">
        <f>IFERROR(ROUND(E1328/L1328,0),0)&amp;" "&amp;H1328</f>
        <v>103 USD</v>
      </c>
      <c r="Q1328" t="s">
        <v>8319</v>
      </c>
      <c r="R1328" t="s">
        <v>8321</v>
      </c>
      <c r="S1328" s="12">
        <f>(((I1328/60)/60)/24)+DATE(1970,1,1)+(-8/24)</f>
        <v>42019.458657407398</v>
      </c>
      <c r="T1328" s="12">
        <f>(((J1328/60)/60)/24)+DATE(1970,1,1)+(-8/24)</f>
        <v>41974.458657407398</v>
      </c>
      <c r="U1328" s="8">
        <f t="shared" si="20"/>
        <v>45</v>
      </c>
    </row>
    <row r="1329" spans="1:21" ht="11.75" customHeight="1" x14ac:dyDescent="0.4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E1329/D1329*100%</f>
        <v>3.5520833333333335E-2</v>
      </c>
      <c r="P1329" s="9" t="str">
        <f>IFERROR(ROUND(E1329/L1329,0),0)&amp;" "&amp;H1329</f>
        <v>42 USD</v>
      </c>
      <c r="Q1329" t="s">
        <v>8319</v>
      </c>
      <c r="R1329" t="s">
        <v>8321</v>
      </c>
      <c r="S1329" s="12">
        <f>(((I1329/60)/60)/24)+DATE(1970,1,1)+(-8/24)</f>
        <v>42153.345312500001</v>
      </c>
      <c r="T1329" s="12">
        <f>(((J1329/60)/60)/24)+DATE(1970,1,1)+(-8/24)</f>
        <v>42123.345312500001</v>
      </c>
      <c r="U1329" s="8">
        <f t="shared" si="20"/>
        <v>30</v>
      </c>
    </row>
    <row r="1330" spans="1:21" ht="11.75" customHeight="1" x14ac:dyDescent="0.4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E1330/D1330*100%</f>
        <v>2.3306666666666667E-2</v>
      </c>
      <c r="P1330" s="9" t="str">
        <f>IFERROR(ROUND(E1330/L1330,0),0)&amp;" "&amp;H1330</f>
        <v>117 USD</v>
      </c>
      <c r="Q1330" t="s">
        <v>8319</v>
      </c>
      <c r="R1330" t="s">
        <v>8321</v>
      </c>
      <c r="S1330" s="12">
        <f>(((I1330/60)/60)/24)+DATE(1970,1,1)+(-8/24)</f>
        <v>42657.309421296297</v>
      </c>
      <c r="T1330" s="12">
        <f>(((J1330/60)/60)/24)+DATE(1970,1,1)+(-8/24)</f>
        <v>42612.309421296297</v>
      </c>
      <c r="U1330" s="8">
        <f t="shared" si="20"/>
        <v>45</v>
      </c>
    </row>
    <row r="1331" spans="1:21" ht="11.75" customHeight="1" x14ac:dyDescent="0.4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E1331/D1331*100%</f>
        <v>8.1600000000000006E-3</v>
      </c>
      <c r="P1331" s="9" t="str">
        <f>IFERROR(ROUND(E1331/L1331,0),0)&amp;" "&amp;H1331</f>
        <v>45 USD</v>
      </c>
      <c r="Q1331" t="s">
        <v>8319</v>
      </c>
      <c r="R1331" t="s">
        <v>8321</v>
      </c>
      <c r="S1331" s="12">
        <f>(((I1331/60)/60)/24)+DATE(1970,1,1)+(-8/24)</f>
        <v>41974.929918981477</v>
      </c>
      <c r="T1331" s="12">
        <f>(((J1331/60)/60)/24)+DATE(1970,1,1)+(-8/24)</f>
        <v>41934.888252314813</v>
      </c>
      <c r="U1331" s="8">
        <f t="shared" si="20"/>
        <v>40.041666666664241</v>
      </c>
    </row>
    <row r="1332" spans="1:21" ht="11.75" customHeight="1" x14ac:dyDescent="0.4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E1332/D1332*100%</f>
        <v>0.22494285714285714</v>
      </c>
      <c r="P1332" s="9" t="str">
        <f>IFERROR(ROUND(E1332/L1332,0),0)&amp;" "&amp;H1332</f>
        <v>157 USD</v>
      </c>
      <c r="Q1332" t="s">
        <v>8319</v>
      </c>
      <c r="R1332" t="s">
        <v>8321</v>
      </c>
      <c r="S1332" s="12">
        <f>(((I1332/60)/60)/24)+DATE(1970,1,1)+(-8/24)</f>
        <v>42552.833333333336</v>
      </c>
      <c r="T1332" s="12">
        <f>(((J1332/60)/60)/24)+DATE(1970,1,1)+(-8/24)</f>
        <v>42521.943391203698</v>
      </c>
      <c r="U1332" s="8">
        <f t="shared" si="20"/>
        <v>30.889942129637348</v>
      </c>
    </row>
    <row r="1333" spans="1:21" ht="11.75" customHeight="1" x14ac:dyDescent="0.4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E1333/D1333*100%</f>
        <v>1.3668E-2</v>
      </c>
      <c r="P1333" s="9" t="str">
        <f>IFERROR(ROUND(E1333/L1333,0),0)&amp;" "&amp;H1333</f>
        <v>101 USD</v>
      </c>
      <c r="Q1333" t="s">
        <v>8319</v>
      </c>
      <c r="R1333" t="s">
        <v>8321</v>
      </c>
      <c r="S1333" s="12">
        <f>(((I1333/60)/60)/24)+DATE(1970,1,1)+(-8/24)</f>
        <v>42599.170763888884</v>
      </c>
      <c r="T1333" s="12">
        <f>(((J1333/60)/60)/24)+DATE(1970,1,1)+(-8/24)</f>
        <v>42569.170763888884</v>
      </c>
      <c r="U1333" s="8">
        <f t="shared" si="20"/>
        <v>30</v>
      </c>
    </row>
    <row r="1334" spans="1:21" ht="11.75" customHeight="1" x14ac:dyDescent="0.4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E1334/D1334*100%</f>
        <v>0</v>
      </c>
      <c r="P1334" s="9" t="str">
        <f>IFERROR(ROUND(E1334/L1334,0),0)&amp;" "&amp;H1334</f>
        <v>0 CHF</v>
      </c>
      <c r="Q1334" t="s">
        <v>8319</v>
      </c>
      <c r="R1334" t="s">
        <v>8321</v>
      </c>
      <c r="S1334" s="12">
        <f>(((I1334/60)/60)/24)+DATE(1970,1,1)+(-8/24)</f>
        <v>42761.726944444446</v>
      </c>
      <c r="T1334" s="12">
        <f>(((J1334/60)/60)/24)+DATE(1970,1,1)+(-8/24)</f>
        <v>42731.726944444446</v>
      </c>
      <c r="U1334" s="8">
        <f t="shared" si="20"/>
        <v>30</v>
      </c>
    </row>
    <row r="1335" spans="1:21" ht="11.75" customHeight="1" x14ac:dyDescent="0.4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E1335/D1335*100%</f>
        <v>0</v>
      </c>
      <c r="P1335" s="9" t="str">
        <f>IFERROR(ROUND(E1335/L1335,0),0)&amp;" "&amp;H1335</f>
        <v>0 AUD</v>
      </c>
      <c r="Q1335" t="s">
        <v>8319</v>
      </c>
      <c r="R1335" t="s">
        <v>8321</v>
      </c>
      <c r="S1335" s="12">
        <f>(((I1335/60)/60)/24)+DATE(1970,1,1)+(-8/24)</f>
        <v>41835.7734375</v>
      </c>
      <c r="T1335" s="12">
        <f>(((J1335/60)/60)/24)+DATE(1970,1,1)+(-8/24)</f>
        <v>41805.7734375</v>
      </c>
      <c r="U1335" s="8">
        <f t="shared" si="20"/>
        <v>30</v>
      </c>
    </row>
    <row r="1336" spans="1:21" ht="11.75" customHeight="1" x14ac:dyDescent="0.4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E1336/D1336*100%</f>
        <v>0.10754135338345865</v>
      </c>
      <c r="P1336" s="9" t="str">
        <f>IFERROR(ROUND(E1336/L1336,0),0)&amp;" "&amp;H1336</f>
        <v>52 USD</v>
      </c>
      <c r="Q1336" t="s">
        <v>8319</v>
      </c>
      <c r="R1336" t="s">
        <v>8321</v>
      </c>
      <c r="S1336" s="12">
        <f>(((I1336/60)/60)/24)+DATE(1970,1,1)+(-8/24)</f>
        <v>42440.440821759257</v>
      </c>
      <c r="T1336" s="12">
        <f>(((J1336/60)/60)/24)+DATE(1970,1,1)+(-8/24)</f>
        <v>42410.440821759257</v>
      </c>
      <c r="U1336" s="8">
        <f t="shared" si="20"/>
        <v>30</v>
      </c>
    </row>
    <row r="1337" spans="1:21" ht="11.75" customHeight="1" x14ac:dyDescent="0.4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E1337/D1337*100%</f>
        <v>0.1976</v>
      </c>
      <c r="P1337" s="9" t="str">
        <f>IFERROR(ROUND(E1337/L1337,0),0)&amp;" "&amp;H1337</f>
        <v>309 USD</v>
      </c>
      <c r="Q1337" t="s">
        <v>8319</v>
      </c>
      <c r="R1337" t="s">
        <v>8321</v>
      </c>
      <c r="S1337" s="12">
        <f>(((I1337/60)/60)/24)+DATE(1970,1,1)+(-8/24)</f>
        <v>42343.603032407402</v>
      </c>
      <c r="T1337" s="12">
        <f>(((J1337/60)/60)/24)+DATE(1970,1,1)+(-8/24)</f>
        <v>42313.603032407402</v>
      </c>
      <c r="U1337" s="8">
        <f t="shared" si="20"/>
        <v>30</v>
      </c>
    </row>
    <row r="1338" spans="1:21" ht="11.75" customHeight="1" x14ac:dyDescent="0.4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E1338/D1338*100%</f>
        <v>0.84946999999999995</v>
      </c>
      <c r="P1338" s="9" t="str">
        <f>IFERROR(ROUND(E1338/L1338,0),0)&amp;" "&amp;H1338</f>
        <v>379 USD</v>
      </c>
      <c r="Q1338" t="s">
        <v>8319</v>
      </c>
      <c r="R1338" t="s">
        <v>8321</v>
      </c>
      <c r="S1338" s="12">
        <f>(((I1338/60)/60)/24)+DATE(1970,1,1)+(-8/24)</f>
        <v>41990.530416666668</v>
      </c>
      <c r="T1338" s="12">
        <f>(((J1338/60)/60)/24)+DATE(1970,1,1)+(-8/24)</f>
        <v>41955.530416666668</v>
      </c>
      <c r="U1338" s="8">
        <f t="shared" si="20"/>
        <v>35</v>
      </c>
    </row>
    <row r="1339" spans="1:21" ht="11.75" customHeight="1" x14ac:dyDescent="0.4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E1339/D1339*100%</f>
        <v>0.49381999999999998</v>
      </c>
      <c r="P1339" s="9" t="str">
        <f>IFERROR(ROUND(E1339/L1339,0),0)&amp;" "&amp;H1339</f>
        <v>176 USD</v>
      </c>
      <c r="Q1339" t="s">
        <v>8319</v>
      </c>
      <c r="R1339" t="s">
        <v>8321</v>
      </c>
      <c r="S1339" s="12">
        <f>(((I1339/60)/60)/24)+DATE(1970,1,1)+(-8/24)</f>
        <v>42797.243969907409</v>
      </c>
      <c r="T1339" s="12">
        <f>(((J1339/60)/60)/24)+DATE(1970,1,1)+(-8/24)</f>
        <v>42767.243969907409</v>
      </c>
      <c r="U1339" s="8">
        <f t="shared" si="20"/>
        <v>30</v>
      </c>
    </row>
    <row r="1340" spans="1:21" ht="11.75" customHeight="1" x14ac:dyDescent="0.4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E1340/D1340*100%</f>
        <v>3.3033333333333331E-2</v>
      </c>
      <c r="P1340" s="9" t="str">
        <f>IFERROR(ROUND(E1340/L1340,0),0)&amp;" "&amp;H1340</f>
        <v>66 USD</v>
      </c>
      <c r="Q1340" t="s">
        <v>8319</v>
      </c>
      <c r="R1340" t="s">
        <v>8321</v>
      </c>
      <c r="S1340" s="12">
        <f>(((I1340/60)/60)/24)+DATE(1970,1,1)+(-8/24)</f>
        <v>42218.470289351848</v>
      </c>
      <c r="T1340" s="12">
        <f>(((J1340/60)/60)/24)+DATE(1970,1,1)+(-8/24)</f>
        <v>42188.470289351848</v>
      </c>
      <c r="U1340" s="8">
        <f t="shared" si="20"/>
        <v>30</v>
      </c>
    </row>
    <row r="1341" spans="1:21" ht="11.75" customHeight="1" x14ac:dyDescent="0.4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E1341/D1341*100%</f>
        <v>6.6339999999999996E-2</v>
      </c>
      <c r="P1341" s="9" t="str">
        <f>IFERROR(ROUND(E1341/L1341,0),0)&amp;" "&amp;H1341</f>
        <v>90 USD</v>
      </c>
      <c r="Q1341" t="s">
        <v>8319</v>
      </c>
      <c r="R1341" t="s">
        <v>8321</v>
      </c>
      <c r="S1341" s="12">
        <f>(((I1341/60)/60)/24)+DATE(1970,1,1)+(-8/24)</f>
        <v>41981.355497685181</v>
      </c>
      <c r="T1341" s="12">
        <f>(((J1341/60)/60)/24)+DATE(1970,1,1)+(-8/24)</f>
        <v>41936.313831018517</v>
      </c>
      <c r="U1341" s="8">
        <f t="shared" si="20"/>
        <v>45.041666666664241</v>
      </c>
    </row>
    <row r="1342" spans="1:21" ht="11.75" customHeight="1" x14ac:dyDescent="0.4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E1342/D1342*100%</f>
        <v>0</v>
      </c>
      <c r="P1342" s="9" t="str">
        <f>IFERROR(ROUND(E1342/L1342,0),0)&amp;" "&amp;H1342</f>
        <v>0 USD</v>
      </c>
      <c r="Q1342" t="s">
        <v>8319</v>
      </c>
      <c r="R1342" t="s">
        <v>8321</v>
      </c>
      <c r="S1342" s="12">
        <f>(((I1342/60)/60)/24)+DATE(1970,1,1)+(-8/24)</f>
        <v>41866.262187499997</v>
      </c>
      <c r="T1342" s="12">
        <f>(((J1342/60)/60)/24)+DATE(1970,1,1)+(-8/24)</f>
        <v>41836.262187499997</v>
      </c>
      <c r="U1342" s="8">
        <f t="shared" si="20"/>
        <v>30</v>
      </c>
    </row>
    <row r="1343" spans="1:21" ht="11.75" customHeight="1" x14ac:dyDescent="0.4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E1343/D1343*100%</f>
        <v>0.7036</v>
      </c>
      <c r="P1343" s="9" t="str">
        <f>IFERROR(ROUND(E1343/L1343,0),0)&amp;" "&amp;H1343</f>
        <v>382 GBP</v>
      </c>
      <c r="Q1343" t="s">
        <v>8319</v>
      </c>
      <c r="R1343" t="s">
        <v>8321</v>
      </c>
      <c r="S1343" s="12">
        <f>(((I1343/60)/60)/24)+DATE(1970,1,1)+(-8/24)</f>
        <v>42644.290706018517</v>
      </c>
      <c r="T1343" s="12">
        <f>(((J1343/60)/60)/24)+DATE(1970,1,1)+(-8/24)</f>
        <v>42612.290706018517</v>
      </c>
      <c r="U1343" s="8">
        <f t="shared" si="20"/>
        <v>32</v>
      </c>
    </row>
    <row r="1344" spans="1:21" ht="11.75" customHeight="1" x14ac:dyDescent="0.4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E1344/D1344*100%</f>
        <v>2E-3</v>
      </c>
      <c r="P1344" s="9" t="str">
        <f>IFERROR(ROUND(E1344/L1344,0),0)&amp;" "&amp;H1344</f>
        <v>100 USD</v>
      </c>
      <c r="Q1344" t="s">
        <v>8319</v>
      </c>
      <c r="R1344" t="s">
        <v>8321</v>
      </c>
      <c r="S1344" s="12">
        <f>(((I1344/60)/60)/24)+DATE(1970,1,1)+(-8/24)</f>
        <v>42202.483090277768</v>
      </c>
      <c r="T1344" s="12">
        <f>(((J1344/60)/60)/24)+DATE(1970,1,1)+(-8/24)</f>
        <v>42172.483090277768</v>
      </c>
      <c r="U1344" s="8">
        <f t="shared" si="20"/>
        <v>30</v>
      </c>
    </row>
    <row r="1345" spans="1:21" ht="11.75" customHeight="1" x14ac:dyDescent="0.4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E1345/D1345*100%</f>
        <v>1.02298</v>
      </c>
      <c r="P1345" s="9" t="str">
        <f>IFERROR(ROUND(E1345/L1345,0),0)&amp;" "&amp;H1345</f>
        <v>158 USD</v>
      </c>
      <c r="Q1345" t="s">
        <v>8319</v>
      </c>
      <c r="R1345" t="s">
        <v>8321</v>
      </c>
      <c r="S1345" s="12">
        <f>(((I1345/60)/60)/24)+DATE(1970,1,1)+(-8/24)</f>
        <v>42600.832638888889</v>
      </c>
      <c r="T1345" s="12">
        <f>(((J1345/60)/60)/24)+DATE(1970,1,1)+(-8/24)</f>
        <v>42542.193090277775</v>
      </c>
      <c r="U1345" s="8">
        <f t="shared" si="20"/>
        <v>58.639548611114151</v>
      </c>
    </row>
    <row r="1346" spans="1:21" ht="11.75" customHeight="1" x14ac:dyDescent="0.4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E1346/D1346*100%</f>
        <v>3.7773333333333334</v>
      </c>
      <c r="P1346" s="9" t="str">
        <f>IFERROR(ROUND(E1346/L1346,0),0)&amp;" "&amp;H1346</f>
        <v>41 CAD</v>
      </c>
      <c r="Q1346" t="s">
        <v>8322</v>
      </c>
      <c r="R1346" t="s">
        <v>8323</v>
      </c>
      <c r="S1346" s="12">
        <f>(((I1346/60)/60)/24)+DATE(1970,1,1)+(-8/24)</f>
        <v>42551.456469907404</v>
      </c>
      <c r="T1346" s="12">
        <f>(((J1346/60)/60)/24)+DATE(1970,1,1)+(-8/24)</f>
        <v>42522.456469907404</v>
      </c>
      <c r="U1346" s="8">
        <f t="shared" si="20"/>
        <v>29</v>
      </c>
    </row>
    <row r="1347" spans="1:21" ht="11.75" customHeight="1" x14ac:dyDescent="0.4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E1347/D1347*100%</f>
        <v>1.25</v>
      </c>
      <c r="P1347" s="9" t="str">
        <f>IFERROR(ROUND(E1347/L1347,0),0)&amp;" "&amp;H1347</f>
        <v>54 USD</v>
      </c>
      <c r="Q1347" t="s">
        <v>8322</v>
      </c>
      <c r="R1347" t="s">
        <v>8323</v>
      </c>
      <c r="S1347" s="12">
        <f>(((I1347/60)/60)/24)+DATE(1970,1,1)+(-8/24)</f>
        <v>41834.481006944443</v>
      </c>
      <c r="T1347" s="12">
        <f>(((J1347/60)/60)/24)+DATE(1970,1,1)+(-8/24)</f>
        <v>41799.481006944443</v>
      </c>
      <c r="U1347" s="8">
        <f t="shared" ref="U1347:U1410" si="21">S1347-T1347</f>
        <v>35</v>
      </c>
    </row>
    <row r="1348" spans="1:21" ht="11.75" customHeight="1" x14ac:dyDescent="0.4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E1348/D1348*100%</f>
        <v>1.473265306122449</v>
      </c>
      <c r="P1348" s="9" t="str">
        <f>IFERROR(ROUND(E1348/L1348,0),0)&amp;" "&amp;H1348</f>
        <v>48 USD</v>
      </c>
      <c r="Q1348" t="s">
        <v>8322</v>
      </c>
      <c r="R1348" t="s">
        <v>8323</v>
      </c>
      <c r="S1348" s="12">
        <f>(((I1348/60)/60)/24)+DATE(1970,1,1)+(-8/24)</f>
        <v>41451.742488425924</v>
      </c>
      <c r="T1348" s="12">
        <f>(((J1348/60)/60)/24)+DATE(1970,1,1)+(-8/24)</f>
        <v>41421.742488425924</v>
      </c>
      <c r="U1348" s="8">
        <f t="shared" si="21"/>
        <v>30</v>
      </c>
    </row>
    <row r="1349" spans="1:21" ht="11.75" customHeight="1" x14ac:dyDescent="0.4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E1349/D1349*100%</f>
        <v>1.022</v>
      </c>
      <c r="P1349" s="9" t="str">
        <f>IFERROR(ROUND(E1349/L1349,0),0)&amp;" "&amp;H1349</f>
        <v>82 USD</v>
      </c>
      <c r="Q1349" t="s">
        <v>8322</v>
      </c>
      <c r="R1349" t="s">
        <v>8323</v>
      </c>
      <c r="S1349" s="12">
        <f>(((I1349/60)/60)/24)+DATE(1970,1,1)+(-8/24)</f>
        <v>42070.304687499993</v>
      </c>
      <c r="T1349" s="12">
        <f>(((J1349/60)/60)/24)+DATE(1970,1,1)+(-8/24)</f>
        <v>42040.304687499993</v>
      </c>
      <c r="U1349" s="8">
        <f t="shared" si="21"/>
        <v>30</v>
      </c>
    </row>
    <row r="1350" spans="1:21" ht="11.75" customHeight="1" x14ac:dyDescent="0.4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E1350/D1350*100%</f>
        <v>1.018723404255319</v>
      </c>
      <c r="P1350" s="9" t="str">
        <f>IFERROR(ROUND(E1350/L1350,0),0)&amp;" "&amp;H1350</f>
        <v>230 USD</v>
      </c>
      <c r="Q1350" t="s">
        <v>8322</v>
      </c>
      <c r="R1350" t="s">
        <v>8323</v>
      </c>
      <c r="S1350" s="12">
        <f>(((I1350/60)/60)/24)+DATE(1970,1,1)+(-8/24)</f>
        <v>41991.17283564814</v>
      </c>
      <c r="T1350" s="12">
        <f>(((J1350/60)/60)/24)+DATE(1970,1,1)+(-8/24)</f>
        <v>41963.17283564814</v>
      </c>
      <c r="U1350" s="8">
        <f t="shared" si="21"/>
        <v>28</v>
      </c>
    </row>
    <row r="1351" spans="1:21" ht="11.75" customHeight="1" x14ac:dyDescent="0.4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E1351/D1351*100%</f>
        <v>2.0419999999999998</v>
      </c>
      <c r="P1351" s="9" t="str">
        <f>IFERROR(ROUND(E1351/L1351,0),0)&amp;" "&amp;H1351</f>
        <v>59 CAD</v>
      </c>
      <c r="Q1351" t="s">
        <v>8322</v>
      </c>
      <c r="R1351" t="s">
        <v>8323</v>
      </c>
      <c r="S1351" s="12">
        <f>(((I1351/60)/60)/24)+DATE(1970,1,1)+(-8/24)</f>
        <v>42353.957638888889</v>
      </c>
      <c r="T1351" s="12">
        <f>(((J1351/60)/60)/24)+DATE(1970,1,1)+(-8/24)</f>
        <v>42316.999247685184</v>
      </c>
      <c r="U1351" s="8">
        <f t="shared" si="21"/>
        <v>36.958391203705105</v>
      </c>
    </row>
    <row r="1352" spans="1:21" ht="11.75" customHeight="1" x14ac:dyDescent="0.4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E1352/D1352*100%</f>
        <v>1.0405</v>
      </c>
      <c r="P1352" s="9" t="str">
        <f>IFERROR(ROUND(E1352/L1352,0),0)&amp;" "&amp;H1352</f>
        <v>67 USD</v>
      </c>
      <c r="Q1352" t="s">
        <v>8322</v>
      </c>
      <c r="R1352" t="s">
        <v>8323</v>
      </c>
      <c r="S1352" s="12">
        <f>(((I1352/60)/60)/24)+DATE(1970,1,1)+(-8/24)</f>
        <v>42363.679791666662</v>
      </c>
      <c r="T1352" s="12">
        <f>(((J1352/60)/60)/24)+DATE(1970,1,1)+(-8/24)</f>
        <v>42333.679791666662</v>
      </c>
      <c r="U1352" s="8">
        <f t="shared" si="21"/>
        <v>30</v>
      </c>
    </row>
    <row r="1353" spans="1:21" ht="11.75" customHeight="1" x14ac:dyDescent="0.4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E1353/D1353*100%</f>
        <v>1.0126500000000001</v>
      </c>
      <c r="P1353" s="9" t="str">
        <f>IFERROR(ROUND(E1353/L1353,0),0)&amp;" "&amp;H1353</f>
        <v>169 USD</v>
      </c>
      <c r="Q1353" t="s">
        <v>8322</v>
      </c>
      <c r="R1353" t="s">
        <v>8323</v>
      </c>
      <c r="S1353" s="12">
        <f>(((I1353/60)/60)/24)+DATE(1970,1,1)+(-8/24)</f>
        <v>42412.406759259255</v>
      </c>
      <c r="T1353" s="12">
        <f>(((J1353/60)/60)/24)+DATE(1970,1,1)+(-8/24)</f>
        <v>42382.406759259255</v>
      </c>
      <c r="U1353" s="8">
        <f t="shared" si="21"/>
        <v>30</v>
      </c>
    </row>
    <row r="1354" spans="1:21" ht="11.75" customHeight="1" x14ac:dyDescent="0.4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E1354/D1354*100%</f>
        <v>1.3613999999999999</v>
      </c>
      <c r="P1354" s="9" t="str">
        <f>IFERROR(ROUND(E1354/L1354,0),0)&amp;" "&amp;H1354</f>
        <v>60 USD</v>
      </c>
      <c r="Q1354" t="s">
        <v>8322</v>
      </c>
      <c r="R1354" t="s">
        <v>8323</v>
      </c>
      <c r="S1354" s="12">
        <f>(((I1354/60)/60)/24)+DATE(1970,1,1)+(-8/24)</f>
        <v>42251.832638888889</v>
      </c>
      <c r="T1354" s="12">
        <f>(((J1354/60)/60)/24)+DATE(1970,1,1)+(-8/24)</f>
        <v>42200.244976851849</v>
      </c>
      <c r="U1354" s="8">
        <f t="shared" si="21"/>
        <v>51.587662037039991</v>
      </c>
    </row>
    <row r="1355" spans="1:21" ht="11.75" customHeight="1" x14ac:dyDescent="0.4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E1355/D1355*100%</f>
        <v>1.3360000000000001</v>
      </c>
      <c r="P1355" s="9" t="str">
        <f>IFERROR(ROUND(E1355/L1355,0),0)&amp;" "&amp;H1355</f>
        <v>32 USD</v>
      </c>
      <c r="Q1355" t="s">
        <v>8322</v>
      </c>
      <c r="R1355" t="s">
        <v>8323</v>
      </c>
      <c r="S1355" s="12">
        <f>(((I1355/60)/60)/24)+DATE(1970,1,1)+(-8/24)</f>
        <v>41343.666666666664</v>
      </c>
      <c r="T1355" s="12">
        <f>(((J1355/60)/60)/24)+DATE(1970,1,1)+(-8/24)</f>
        <v>41308.784583333334</v>
      </c>
      <c r="U1355" s="8">
        <f t="shared" si="21"/>
        <v>34.882083333330229</v>
      </c>
    </row>
    <row r="1356" spans="1:21" ht="11.75" customHeight="1" x14ac:dyDescent="0.4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E1356/D1356*100%</f>
        <v>1.3025</v>
      </c>
      <c r="P1356" s="9" t="str">
        <f>IFERROR(ROUND(E1356/L1356,0),0)&amp;" "&amp;H1356</f>
        <v>24 GBP</v>
      </c>
      <c r="Q1356" t="s">
        <v>8322</v>
      </c>
      <c r="R1356" t="s">
        <v>8323</v>
      </c>
      <c r="S1356" s="12">
        <f>(((I1356/60)/60)/24)+DATE(1970,1,1)+(-8/24)</f>
        <v>42532.474293981482</v>
      </c>
      <c r="T1356" s="12">
        <f>(((J1356/60)/60)/24)+DATE(1970,1,1)+(-8/24)</f>
        <v>42502.474293981482</v>
      </c>
      <c r="U1356" s="8">
        <f t="shared" si="21"/>
        <v>30</v>
      </c>
    </row>
    <row r="1357" spans="1:21" ht="11.75" customHeight="1" x14ac:dyDescent="0.4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E1357/D1357*100%</f>
        <v>1.2267999999999999</v>
      </c>
      <c r="P1357" s="9" t="str">
        <f>IFERROR(ROUND(E1357/L1357,0),0)&amp;" "&amp;H1357</f>
        <v>25 GBP</v>
      </c>
      <c r="Q1357" t="s">
        <v>8322</v>
      </c>
      <c r="R1357" t="s">
        <v>8323</v>
      </c>
      <c r="S1357" s="12">
        <f>(((I1357/60)/60)/24)+DATE(1970,1,1)+(-8/24)</f>
        <v>41243.083333333328</v>
      </c>
      <c r="T1357" s="12">
        <f>(((J1357/60)/60)/24)+DATE(1970,1,1)+(-8/24)</f>
        <v>41212.921354166661</v>
      </c>
      <c r="U1357" s="8">
        <f t="shared" si="21"/>
        <v>30.161979166667152</v>
      </c>
    </row>
    <row r="1358" spans="1:21" ht="11.75" customHeight="1" x14ac:dyDescent="0.4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E1358/D1358*100%</f>
        <v>1.8281058823529412</v>
      </c>
      <c r="P1358" s="9" t="str">
        <f>IFERROR(ROUND(E1358/L1358,0),0)&amp;" "&amp;H1358</f>
        <v>71 USD</v>
      </c>
      <c r="Q1358" t="s">
        <v>8322</v>
      </c>
      <c r="R1358" t="s">
        <v>8323</v>
      </c>
      <c r="S1358" s="12">
        <f>(((I1358/60)/60)/24)+DATE(1970,1,1)+(-8/24)</f>
        <v>41459.705555555556</v>
      </c>
      <c r="T1358" s="12">
        <f>(((J1358/60)/60)/24)+DATE(1970,1,1)+(-8/24)</f>
        <v>41429.705555555556</v>
      </c>
      <c r="U1358" s="8">
        <f t="shared" si="21"/>
        <v>30</v>
      </c>
    </row>
    <row r="1359" spans="1:21" ht="11.75" customHeight="1" x14ac:dyDescent="0.4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E1359/D1359*100%</f>
        <v>1.2529999999999999</v>
      </c>
      <c r="P1359" s="9" t="str">
        <f>IFERROR(ROUND(E1359/L1359,0),0)&amp;" "&amp;H1359</f>
        <v>39 USD</v>
      </c>
      <c r="Q1359" t="s">
        <v>8322</v>
      </c>
      <c r="R1359" t="s">
        <v>8323</v>
      </c>
      <c r="S1359" s="12">
        <f>(((I1359/60)/60)/24)+DATE(1970,1,1)+(-8/24)</f>
        <v>41333.915972222218</v>
      </c>
      <c r="T1359" s="12">
        <f>(((J1359/60)/60)/24)+DATE(1970,1,1)+(-8/24)</f>
        <v>41304.628900462958</v>
      </c>
      <c r="U1359" s="8">
        <f t="shared" si="21"/>
        <v>29.287071759259561</v>
      </c>
    </row>
    <row r="1360" spans="1:21" ht="11.75" customHeight="1" x14ac:dyDescent="0.4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E1360/D1360*100%</f>
        <v>1.1166666666666667</v>
      </c>
      <c r="P1360" s="9" t="str">
        <f>IFERROR(ROUND(E1360/L1360,0),0)&amp;" "&amp;H1360</f>
        <v>68 USD</v>
      </c>
      <c r="Q1360" t="s">
        <v>8322</v>
      </c>
      <c r="R1360" t="s">
        <v>8323</v>
      </c>
      <c r="S1360" s="12">
        <f>(((I1360/60)/60)/24)+DATE(1970,1,1)+(-8/24)</f>
        <v>40719.237534722219</v>
      </c>
      <c r="T1360" s="12">
        <f>(((J1360/60)/60)/24)+DATE(1970,1,1)+(-8/24)</f>
        <v>40689.237534722219</v>
      </c>
      <c r="U1360" s="8">
        <f t="shared" si="21"/>
        <v>30</v>
      </c>
    </row>
    <row r="1361" spans="1:21" ht="11.75" customHeight="1" x14ac:dyDescent="0.4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E1361/D1361*100%</f>
        <v>1.1575757575757575</v>
      </c>
      <c r="P1361" s="9" t="str">
        <f>IFERROR(ROUND(E1361/L1361,0),0)&amp;" "&amp;H1361</f>
        <v>40 USD</v>
      </c>
      <c r="Q1361" t="s">
        <v>8322</v>
      </c>
      <c r="R1361" t="s">
        <v>8323</v>
      </c>
      <c r="S1361" s="12">
        <f>(((I1361/60)/60)/24)+DATE(1970,1,1)+(-8/24)</f>
        <v>40730.481365740736</v>
      </c>
      <c r="T1361" s="12">
        <f>(((J1361/60)/60)/24)+DATE(1970,1,1)+(-8/24)</f>
        <v>40668.481365740736</v>
      </c>
      <c r="U1361" s="8">
        <f t="shared" si="21"/>
        <v>62</v>
      </c>
    </row>
    <row r="1362" spans="1:21" ht="11.75" customHeight="1" x14ac:dyDescent="0.4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E1362/D1362*100%</f>
        <v>1.732</v>
      </c>
      <c r="P1362" s="9" t="str">
        <f>IFERROR(ROUND(E1362/L1362,0),0)&amp;" "&amp;H1362</f>
        <v>32 USD</v>
      </c>
      <c r="Q1362" t="s">
        <v>8322</v>
      </c>
      <c r="R1362" t="s">
        <v>8323</v>
      </c>
      <c r="S1362" s="12">
        <f>(((I1362/60)/60)/24)+DATE(1970,1,1)+(-8/24)</f>
        <v>41123.567361111105</v>
      </c>
      <c r="T1362" s="12">
        <f>(((J1362/60)/60)/24)+DATE(1970,1,1)+(-8/24)</f>
        <v>41095.567361111105</v>
      </c>
      <c r="U1362" s="8">
        <f t="shared" si="21"/>
        <v>28</v>
      </c>
    </row>
    <row r="1363" spans="1:21" ht="11.75" customHeight="1" x14ac:dyDescent="0.4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E1363/D1363*100%</f>
        <v>1.2598333333333334</v>
      </c>
      <c r="P1363" s="9" t="str">
        <f>IFERROR(ROUND(E1363/L1363,0),0)&amp;" "&amp;H1363</f>
        <v>29 GBP</v>
      </c>
      <c r="Q1363" t="s">
        <v>8322</v>
      </c>
      <c r="R1363" t="s">
        <v>8323</v>
      </c>
      <c r="S1363" s="12">
        <f>(((I1363/60)/60)/24)+DATE(1970,1,1)+(-8/24)</f>
        <v>41811.383935185186</v>
      </c>
      <c r="T1363" s="12">
        <f>(((J1363/60)/60)/24)+DATE(1970,1,1)+(-8/24)</f>
        <v>41781.383935185186</v>
      </c>
      <c r="U1363" s="8">
        <f t="shared" si="21"/>
        <v>30</v>
      </c>
    </row>
    <row r="1364" spans="1:21" ht="11.75" customHeight="1" x14ac:dyDescent="0.4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E1364/D1364*100%</f>
        <v>1.091</v>
      </c>
      <c r="P1364" s="9" t="str">
        <f>IFERROR(ROUND(E1364/L1364,0),0)&amp;" "&amp;H1364</f>
        <v>44 USD</v>
      </c>
      <c r="Q1364" t="s">
        <v>8322</v>
      </c>
      <c r="R1364" t="s">
        <v>8323</v>
      </c>
      <c r="S1364" s="12">
        <f>(((I1364/60)/60)/24)+DATE(1970,1,1)+(-8/24)</f>
        <v>41524.601053240738</v>
      </c>
      <c r="T1364" s="12">
        <f>(((J1364/60)/60)/24)+DATE(1970,1,1)+(-8/24)</f>
        <v>41464.601053240738</v>
      </c>
      <c r="U1364" s="8">
        <f t="shared" si="21"/>
        <v>60</v>
      </c>
    </row>
    <row r="1365" spans="1:21" ht="11.75" customHeight="1" x14ac:dyDescent="0.4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E1365/D1365*100%</f>
        <v>1</v>
      </c>
      <c r="P1365" s="9" t="str">
        <f>IFERROR(ROUND(E1365/L1365,0),0)&amp;" "&amp;H1365</f>
        <v>40 USD</v>
      </c>
      <c r="Q1365" t="s">
        <v>8322</v>
      </c>
      <c r="R1365" t="s">
        <v>8323</v>
      </c>
      <c r="S1365" s="12">
        <f>(((I1365/60)/60)/24)+DATE(1970,1,1)+(-8/24)</f>
        <v>42414.999305555553</v>
      </c>
      <c r="T1365" s="12">
        <f>(((J1365/60)/60)/24)+DATE(1970,1,1)+(-8/24)</f>
        <v>42396.510729166665</v>
      </c>
      <c r="U1365" s="8">
        <f t="shared" si="21"/>
        <v>18.48857638888876</v>
      </c>
    </row>
    <row r="1366" spans="1:21" ht="11.75" customHeight="1" x14ac:dyDescent="0.4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E1366/D1366*100%</f>
        <v>1.1864285714285714</v>
      </c>
      <c r="P1366" s="9" t="str">
        <f>IFERROR(ROUND(E1366/L1366,0),0)&amp;" "&amp;H1366</f>
        <v>346 DKK</v>
      </c>
      <c r="Q1366" t="s">
        <v>8325</v>
      </c>
      <c r="R1366" t="s">
        <v>8326</v>
      </c>
      <c r="S1366" s="12">
        <f>(((I1366/60)/60)/24)+DATE(1970,1,1)+(-8/24)</f>
        <v>42011.362337962964</v>
      </c>
      <c r="T1366" s="12">
        <f>(((J1366/60)/60)/24)+DATE(1970,1,1)+(-8/24)</f>
        <v>41951.362337962957</v>
      </c>
      <c r="U1366" s="8">
        <f t="shared" si="21"/>
        <v>60.000000000007276</v>
      </c>
    </row>
    <row r="1367" spans="1:21" ht="11.75" customHeight="1" x14ac:dyDescent="0.4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E1367/D1367*100%</f>
        <v>1.0026666666666666</v>
      </c>
      <c r="P1367" s="9" t="str">
        <f>IFERROR(ROUND(E1367/L1367,0),0)&amp;" "&amp;H1367</f>
        <v>82 USD</v>
      </c>
      <c r="Q1367" t="s">
        <v>8325</v>
      </c>
      <c r="R1367" t="s">
        <v>8326</v>
      </c>
      <c r="S1367" s="12">
        <f>(((I1367/60)/60)/24)+DATE(1970,1,1)+(-8/24)</f>
        <v>42079.358240740738</v>
      </c>
      <c r="T1367" s="12">
        <f>(((J1367/60)/60)/24)+DATE(1970,1,1)+(-8/24)</f>
        <v>42049.399907407402</v>
      </c>
      <c r="U1367" s="8">
        <f t="shared" si="21"/>
        <v>29.958333333335759</v>
      </c>
    </row>
    <row r="1368" spans="1:21" ht="11.75" customHeight="1" x14ac:dyDescent="0.4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E1368/D1368*100%</f>
        <v>1.2648920000000001</v>
      </c>
      <c r="P1368" s="9" t="str">
        <f>IFERROR(ROUND(E1368/L1368,0),0)&amp;" "&amp;H1368</f>
        <v>65 USD</v>
      </c>
      <c r="Q1368" t="s">
        <v>8325</v>
      </c>
      <c r="R1368" t="s">
        <v>8326</v>
      </c>
      <c r="S1368" s="12">
        <f>(((I1368/60)/60)/24)+DATE(1970,1,1)+(-8/24)</f>
        <v>41969.704432870371</v>
      </c>
      <c r="T1368" s="12">
        <f>(((J1368/60)/60)/24)+DATE(1970,1,1)+(-8/24)</f>
        <v>41924.662766203699</v>
      </c>
      <c r="U1368" s="8">
        <f t="shared" si="21"/>
        <v>45.041666666671517</v>
      </c>
    </row>
    <row r="1369" spans="1:21" ht="11.75" customHeight="1" x14ac:dyDescent="0.4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E1369/D1369*100%</f>
        <v>1.1426000000000001</v>
      </c>
      <c r="P1369" s="9" t="str">
        <f>IFERROR(ROUND(E1369/L1369,0),0)&amp;" "&amp;H1369</f>
        <v>63 USD</v>
      </c>
      <c r="Q1369" t="s">
        <v>8325</v>
      </c>
      <c r="R1369" t="s">
        <v>8326</v>
      </c>
      <c r="S1369" s="12">
        <f>(((I1369/60)/60)/24)+DATE(1970,1,1)+(-8/24)</f>
        <v>42321.711226851847</v>
      </c>
      <c r="T1369" s="12">
        <f>(((J1369/60)/60)/24)+DATE(1970,1,1)+(-8/24)</f>
        <v>42291.669560185182</v>
      </c>
      <c r="U1369" s="8">
        <f t="shared" si="21"/>
        <v>30.041666666664241</v>
      </c>
    </row>
    <row r="1370" spans="1:21" ht="11.75" customHeight="1" x14ac:dyDescent="0.4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E1370/D1370*100%</f>
        <v>1.107</v>
      </c>
      <c r="P1370" s="9" t="str">
        <f>IFERROR(ROUND(E1370/L1370,0),0)&amp;" "&amp;H1370</f>
        <v>64 USD</v>
      </c>
      <c r="Q1370" t="s">
        <v>8325</v>
      </c>
      <c r="R1370" t="s">
        <v>8326</v>
      </c>
      <c r="S1370" s="12">
        <f>(((I1370/60)/60)/24)+DATE(1970,1,1)+(-8/24)</f>
        <v>42169.857569444437</v>
      </c>
      <c r="T1370" s="12">
        <f>(((J1370/60)/60)/24)+DATE(1970,1,1)+(-8/24)</f>
        <v>42145.857569444437</v>
      </c>
      <c r="U1370" s="8">
        <f t="shared" si="21"/>
        <v>24</v>
      </c>
    </row>
    <row r="1371" spans="1:21" ht="11.75" customHeight="1" x14ac:dyDescent="0.4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E1371/D1371*100%</f>
        <v>1.0534805315203954</v>
      </c>
      <c r="P1371" s="9" t="str">
        <f>IFERROR(ROUND(E1371/L1371,0),0)&amp;" "&amp;H1371</f>
        <v>84 USD</v>
      </c>
      <c r="Q1371" t="s">
        <v>8325</v>
      </c>
      <c r="R1371" t="s">
        <v>8326</v>
      </c>
      <c r="S1371" s="12">
        <f>(((I1371/60)/60)/24)+DATE(1970,1,1)+(-8/24)</f>
        <v>41740.260949074072</v>
      </c>
      <c r="T1371" s="12">
        <f>(((J1371/60)/60)/24)+DATE(1970,1,1)+(-8/24)</f>
        <v>41710.260949074072</v>
      </c>
      <c r="U1371" s="8">
        <f t="shared" si="21"/>
        <v>30</v>
      </c>
    </row>
    <row r="1372" spans="1:21" ht="11.75" customHeight="1" x14ac:dyDescent="0.4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E1372/D1372*100%</f>
        <v>1.0366666666666666</v>
      </c>
      <c r="P1372" s="9" t="str">
        <f>IFERROR(ROUND(E1372/L1372,0),0)&amp;" "&amp;H1372</f>
        <v>78 USD</v>
      </c>
      <c r="Q1372" t="s">
        <v>8325</v>
      </c>
      <c r="R1372" t="s">
        <v>8326</v>
      </c>
      <c r="S1372" s="12">
        <f>(((I1372/60)/60)/24)+DATE(1970,1,1)+(-8/24)</f>
        <v>41562.670023148145</v>
      </c>
      <c r="T1372" s="12">
        <f>(((J1372/60)/60)/24)+DATE(1970,1,1)+(-8/24)</f>
        <v>41547.670023148145</v>
      </c>
      <c r="U1372" s="8">
        <f t="shared" si="21"/>
        <v>15</v>
      </c>
    </row>
    <row r="1373" spans="1:21" ht="11.75" customHeight="1" x14ac:dyDescent="0.4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E1373/D1373*100%</f>
        <v>1.0708672667523933</v>
      </c>
      <c r="P1373" s="9" t="str">
        <f>IFERROR(ROUND(E1373/L1373,0),0)&amp;" "&amp;H1373</f>
        <v>107 USD</v>
      </c>
      <c r="Q1373" t="s">
        <v>8325</v>
      </c>
      <c r="R1373" t="s">
        <v>8326</v>
      </c>
      <c r="S1373" s="12">
        <f>(((I1373/60)/60)/24)+DATE(1970,1,1)+(-8/24)</f>
        <v>42131.425254629627</v>
      </c>
      <c r="T1373" s="12">
        <f>(((J1373/60)/60)/24)+DATE(1970,1,1)+(-8/24)</f>
        <v>42101.425254629627</v>
      </c>
      <c r="U1373" s="8">
        <f t="shared" si="21"/>
        <v>30</v>
      </c>
    </row>
    <row r="1374" spans="1:21" ht="11.75" customHeight="1" x14ac:dyDescent="0.4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E1374/D1374*100%</f>
        <v>1.24</v>
      </c>
      <c r="P1374" s="9" t="str">
        <f>IFERROR(ROUND(E1374/L1374,0),0)&amp;" "&amp;H1374</f>
        <v>39 USD</v>
      </c>
      <c r="Q1374" t="s">
        <v>8325</v>
      </c>
      <c r="R1374" t="s">
        <v>8326</v>
      </c>
      <c r="S1374" s="12">
        <f>(((I1374/60)/60)/24)+DATE(1970,1,1)+(-8/24)</f>
        <v>41102.40662037037</v>
      </c>
      <c r="T1374" s="12">
        <f>(((J1374/60)/60)/24)+DATE(1970,1,1)+(-8/24)</f>
        <v>41072.40662037037</v>
      </c>
      <c r="U1374" s="8">
        <f t="shared" si="21"/>
        <v>30</v>
      </c>
    </row>
    <row r="1375" spans="1:21" ht="11.75" customHeight="1" x14ac:dyDescent="0.4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E1375/D1375*100%</f>
        <v>1.0501</v>
      </c>
      <c r="P1375" s="9" t="str">
        <f>IFERROR(ROUND(E1375/L1375,0),0)&amp;" "&amp;H1375</f>
        <v>202 USD</v>
      </c>
      <c r="Q1375" t="s">
        <v>8325</v>
      </c>
      <c r="R1375" t="s">
        <v>8326</v>
      </c>
      <c r="S1375" s="12">
        <f>(((I1375/60)/60)/24)+DATE(1970,1,1)+(-8/24)</f>
        <v>42734.618437499994</v>
      </c>
      <c r="T1375" s="12">
        <f>(((J1375/60)/60)/24)+DATE(1970,1,1)+(-8/24)</f>
        <v>42704.618437499994</v>
      </c>
      <c r="U1375" s="8">
        <f t="shared" si="21"/>
        <v>30</v>
      </c>
    </row>
    <row r="1376" spans="1:21" ht="11.75" customHeight="1" x14ac:dyDescent="0.4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E1376/D1376*100%</f>
        <v>1.8946666666666667</v>
      </c>
      <c r="P1376" s="9" t="str">
        <f>IFERROR(ROUND(E1376/L1376,0),0)&amp;" "&amp;H1376</f>
        <v>43 USD</v>
      </c>
      <c r="Q1376" t="s">
        <v>8325</v>
      </c>
      <c r="R1376" t="s">
        <v>8326</v>
      </c>
      <c r="S1376" s="12">
        <f>(((I1376/60)/60)/24)+DATE(1970,1,1)+(-8/24)</f>
        <v>42453.786898148144</v>
      </c>
      <c r="T1376" s="12">
        <f>(((J1376/60)/60)/24)+DATE(1970,1,1)+(-8/24)</f>
        <v>42423.828564814808</v>
      </c>
      <c r="U1376" s="8">
        <f t="shared" si="21"/>
        <v>29.958333333335759</v>
      </c>
    </row>
    <row r="1377" spans="1:21" ht="11.75" customHeight="1" x14ac:dyDescent="0.4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E1377/D1377*100%</f>
        <v>1.7132499999999999</v>
      </c>
      <c r="P1377" s="9" t="str">
        <f>IFERROR(ROUND(E1377/L1377,0),0)&amp;" "&amp;H1377</f>
        <v>63 EUR</v>
      </c>
      <c r="Q1377" t="s">
        <v>8325</v>
      </c>
      <c r="R1377" t="s">
        <v>8326</v>
      </c>
      <c r="S1377" s="12">
        <f>(((I1377/60)/60)/24)+DATE(1970,1,1)+(-8/24)</f>
        <v>42749.732858796291</v>
      </c>
      <c r="T1377" s="12">
        <f>(((J1377/60)/60)/24)+DATE(1970,1,1)+(-8/24)</f>
        <v>42719.732858796291</v>
      </c>
      <c r="U1377" s="8">
        <f t="shared" si="21"/>
        <v>30</v>
      </c>
    </row>
    <row r="1378" spans="1:21" ht="11.75" customHeight="1" x14ac:dyDescent="0.4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E1378/D1378*100%</f>
        <v>2.5248648648648651</v>
      </c>
      <c r="P1378" s="9" t="str">
        <f>IFERROR(ROUND(E1378/L1378,0),0)&amp;" "&amp;H1378</f>
        <v>56 GBP</v>
      </c>
      <c r="Q1378" t="s">
        <v>8325</v>
      </c>
      <c r="R1378" t="s">
        <v>8326</v>
      </c>
      <c r="S1378" s="12">
        <f>(((I1378/60)/60)/24)+DATE(1970,1,1)+(-8/24)</f>
        <v>42707.377384259256</v>
      </c>
      <c r="T1378" s="12">
        <f>(((J1378/60)/60)/24)+DATE(1970,1,1)+(-8/24)</f>
        <v>42677.335717592585</v>
      </c>
      <c r="U1378" s="8">
        <f t="shared" si="21"/>
        <v>30.041666666671517</v>
      </c>
    </row>
    <row r="1379" spans="1:21" ht="11.75" customHeight="1" x14ac:dyDescent="0.4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E1379/D1379*100%</f>
        <v>1.1615384615384616</v>
      </c>
      <c r="P1379" s="9" t="str">
        <f>IFERROR(ROUND(E1379/L1379,0),0)&amp;" "&amp;H1379</f>
        <v>49 USD</v>
      </c>
      <c r="Q1379" t="s">
        <v>8325</v>
      </c>
      <c r="R1379" t="s">
        <v>8326</v>
      </c>
      <c r="S1379" s="12">
        <f>(((I1379/60)/60)/24)+DATE(1970,1,1)+(-8/24)</f>
        <v>42768.84097222222</v>
      </c>
      <c r="T1379" s="12">
        <f>(((J1379/60)/60)/24)+DATE(1970,1,1)+(-8/24)</f>
        <v>42746.88622685185</v>
      </c>
      <c r="U1379" s="8">
        <f t="shared" si="21"/>
        <v>21.954745370370802</v>
      </c>
    </row>
    <row r="1380" spans="1:21" ht="11.75" customHeight="1" x14ac:dyDescent="0.4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E1380/D1380*100%</f>
        <v>2.0335000000000001</v>
      </c>
      <c r="P1380" s="9" t="str">
        <f>IFERROR(ROUND(E1380/L1380,0),0)&amp;" "&amp;H1380</f>
        <v>31 GBP</v>
      </c>
      <c r="Q1380" t="s">
        <v>8325</v>
      </c>
      <c r="R1380" t="s">
        <v>8326</v>
      </c>
      <c r="S1380" s="12">
        <f>(((I1380/60)/60)/24)+DATE(1970,1,1)+(-8/24)</f>
        <v>42583.426041666658</v>
      </c>
      <c r="T1380" s="12">
        <f>(((J1380/60)/60)/24)+DATE(1970,1,1)+(-8/24)</f>
        <v>42568.426041666658</v>
      </c>
      <c r="U1380" s="8">
        <f t="shared" si="21"/>
        <v>15</v>
      </c>
    </row>
    <row r="1381" spans="1:21" ht="11.75" customHeight="1" x14ac:dyDescent="0.4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E1381/D1381*100%</f>
        <v>1.1160000000000001</v>
      </c>
      <c r="P1381" s="9" t="str">
        <f>IFERROR(ROUND(E1381/L1381,0),0)&amp;" "&amp;H1381</f>
        <v>74 USD</v>
      </c>
      <c r="Q1381" t="s">
        <v>8325</v>
      </c>
      <c r="R1381" t="s">
        <v>8326</v>
      </c>
      <c r="S1381" s="12">
        <f>(((I1381/60)/60)/24)+DATE(1970,1,1)+(-8/24)</f>
        <v>42160.15828703704</v>
      </c>
      <c r="T1381" s="12">
        <f>(((J1381/60)/60)/24)+DATE(1970,1,1)+(-8/24)</f>
        <v>42130.15828703704</v>
      </c>
      <c r="U1381" s="8">
        <f t="shared" si="21"/>
        <v>30</v>
      </c>
    </row>
    <row r="1382" spans="1:21" ht="11.75" customHeight="1" x14ac:dyDescent="0.4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E1382/D1382*100%</f>
        <v>4.24</v>
      </c>
      <c r="P1382" s="9" t="str">
        <f>IFERROR(ROUND(E1382/L1382,0),0)&amp;" "&amp;H1382</f>
        <v>21 USD</v>
      </c>
      <c r="Q1382" t="s">
        <v>8325</v>
      </c>
      <c r="R1382" t="s">
        <v>8326</v>
      </c>
      <c r="S1382" s="12">
        <f>(((I1382/60)/60)/24)+DATE(1970,1,1)+(-8/24)</f>
        <v>42163.749999999993</v>
      </c>
      <c r="T1382" s="12">
        <f>(((J1382/60)/60)/24)+DATE(1970,1,1)+(-8/24)</f>
        <v>42141.429467592585</v>
      </c>
      <c r="U1382" s="8">
        <f t="shared" si="21"/>
        <v>22.320532407407882</v>
      </c>
    </row>
    <row r="1383" spans="1:21" ht="11.75" customHeight="1" x14ac:dyDescent="0.4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E1383/D1383*100%</f>
        <v>1.071</v>
      </c>
      <c r="P1383" s="9" t="str">
        <f>IFERROR(ROUND(E1383/L1383,0),0)&amp;" "&amp;H1383</f>
        <v>73 USD</v>
      </c>
      <c r="Q1383" t="s">
        <v>8325</v>
      </c>
      <c r="R1383" t="s">
        <v>8326</v>
      </c>
      <c r="S1383" s="12">
        <f>(((I1383/60)/60)/24)+DATE(1970,1,1)+(-8/24)</f>
        <v>42732.881076388883</v>
      </c>
      <c r="T1383" s="12">
        <f>(((J1383/60)/60)/24)+DATE(1970,1,1)+(-8/24)</f>
        <v>42702.881076388883</v>
      </c>
      <c r="U1383" s="8">
        <f t="shared" si="21"/>
        <v>30</v>
      </c>
    </row>
    <row r="1384" spans="1:21" ht="11.75" customHeight="1" x14ac:dyDescent="0.4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E1384/D1384*100%</f>
        <v>1.043625</v>
      </c>
      <c r="P1384" s="9" t="str">
        <f>IFERROR(ROUND(E1384/L1384,0),0)&amp;" "&amp;H1384</f>
        <v>56 USD</v>
      </c>
      <c r="Q1384" t="s">
        <v>8325</v>
      </c>
      <c r="R1384" t="s">
        <v>8326</v>
      </c>
      <c r="S1384" s="12">
        <f>(((I1384/60)/60)/24)+DATE(1970,1,1)+(-8/24)</f>
        <v>41400.466851851852</v>
      </c>
      <c r="T1384" s="12">
        <f>(((J1384/60)/60)/24)+DATE(1970,1,1)+(-8/24)</f>
        <v>41370.466851851852</v>
      </c>
      <c r="U1384" s="8">
        <f t="shared" si="21"/>
        <v>30</v>
      </c>
    </row>
    <row r="1385" spans="1:21" ht="11.75" customHeight="1" x14ac:dyDescent="0.4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E1385/D1385*100%</f>
        <v>2.124090909090909</v>
      </c>
      <c r="P1385" s="9" t="str">
        <f>IFERROR(ROUND(E1385/L1385,0),0)&amp;" "&amp;H1385</f>
        <v>50 CAD</v>
      </c>
      <c r="Q1385" t="s">
        <v>8325</v>
      </c>
      <c r="R1385" t="s">
        <v>8326</v>
      </c>
      <c r="S1385" s="12">
        <f>(((I1385/60)/60)/24)+DATE(1970,1,1)+(-8/24)</f>
        <v>42726.741643518515</v>
      </c>
      <c r="T1385" s="12">
        <f>(((J1385/60)/60)/24)+DATE(1970,1,1)+(-8/24)</f>
        <v>42706.741643518515</v>
      </c>
      <c r="U1385" s="8">
        <f t="shared" si="21"/>
        <v>20</v>
      </c>
    </row>
    <row r="1386" spans="1:21" ht="11.75" customHeight="1" x14ac:dyDescent="0.4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E1386/D1386*100%</f>
        <v>1.2408571428571429</v>
      </c>
      <c r="P1386" s="9" t="str">
        <f>IFERROR(ROUND(E1386/L1386,0),0)&amp;" "&amp;H1386</f>
        <v>69 USD</v>
      </c>
      <c r="Q1386" t="s">
        <v>8325</v>
      </c>
      <c r="R1386" t="s">
        <v>8326</v>
      </c>
      <c r="S1386" s="12">
        <f>(((I1386/60)/60)/24)+DATE(1970,1,1)+(-8/24)</f>
        <v>42190.401874999996</v>
      </c>
      <c r="T1386" s="12">
        <f>(((J1386/60)/60)/24)+DATE(1970,1,1)+(-8/24)</f>
        <v>42160.401874999996</v>
      </c>
      <c r="U1386" s="8">
        <f t="shared" si="21"/>
        <v>30</v>
      </c>
    </row>
    <row r="1387" spans="1:21" ht="11.75" customHeight="1" x14ac:dyDescent="0.4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E1387/D1387*100%</f>
        <v>1.10406125</v>
      </c>
      <c r="P1387" s="9" t="str">
        <f>IFERROR(ROUND(E1387/L1387,0),0)&amp;" "&amp;H1387</f>
        <v>66 EUR</v>
      </c>
      <c r="Q1387" t="s">
        <v>8325</v>
      </c>
      <c r="R1387" t="s">
        <v>8326</v>
      </c>
      <c r="S1387" s="12">
        <f>(((I1387/60)/60)/24)+DATE(1970,1,1)+(-8/24)</f>
        <v>42489.174305555549</v>
      </c>
      <c r="T1387" s="12">
        <f>(((J1387/60)/60)/24)+DATE(1970,1,1)+(-8/24)</f>
        <v>42433.355567129627</v>
      </c>
      <c r="U1387" s="8">
        <f t="shared" si="21"/>
        <v>55.818738425921765</v>
      </c>
    </row>
    <row r="1388" spans="1:21" ht="11.75" customHeight="1" x14ac:dyDescent="0.4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E1388/D1388*100%</f>
        <v>2.1875</v>
      </c>
      <c r="P1388" s="9" t="str">
        <f>IFERROR(ROUND(E1388/L1388,0),0)&amp;" "&amp;H1388</f>
        <v>63 USD</v>
      </c>
      <c r="Q1388" t="s">
        <v>8325</v>
      </c>
      <c r="R1388" t="s">
        <v>8326</v>
      </c>
      <c r="S1388" s="12">
        <f>(((I1388/60)/60)/24)+DATE(1970,1,1)+(-8/24)</f>
        <v>42214.313530092586</v>
      </c>
      <c r="T1388" s="12">
        <f>(((J1388/60)/60)/24)+DATE(1970,1,1)+(-8/24)</f>
        <v>42184.313530092586</v>
      </c>
      <c r="U1388" s="8">
        <f t="shared" si="21"/>
        <v>30</v>
      </c>
    </row>
    <row r="1389" spans="1:21" ht="11.75" customHeight="1" x14ac:dyDescent="0.4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E1389/D1389*100%</f>
        <v>1.36625</v>
      </c>
      <c r="P1389" s="9" t="str">
        <f>IFERROR(ROUND(E1389/L1389,0),0)&amp;" "&amp;H1389</f>
        <v>70 USD</v>
      </c>
      <c r="Q1389" t="s">
        <v>8325</v>
      </c>
      <c r="R1389" t="s">
        <v>8326</v>
      </c>
      <c r="S1389" s="12">
        <f>(((I1389/60)/60)/24)+DATE(1970,1,1)+(-8/24)</f>
        <v>42157.854166666664</v>
      </c>
      <c r="T1389" s="12">
        <f>(((J1389/60)/60)/24)+DATE(1970,1,1)+(-8/24)</f>
        <v>42126.587905092594</v>
      </c>
      <c r="U1389" s="8">
        <f t="shared" si="21"/>
        <v>31.266261574070086</v>
      </c>
    </row>
    <row r="1390" spans="1:21" ht="11.75" customHeight="1" x14ac:dyDescent="0.4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E1390/D1390*100%</f>
        <v>1.348074</v>
      </c>
      <c r="P1390" s="9" t="str">
        <f>IFERROR(ROUND(E1390/L1390,0),0)&amp;" "&amp;H1390</f>
        <v>60 USD</v>
      </c>
      <c r="Q1390" t="s">
        <v>8325</v>
      </c>
      <c r="R1390" t="s">
        <v>8326</v>
      </c>
      <c r="S1390" s="12">
        <f>(((I1390/60)/60)/24)+DATE(1970,1,1)+(-8/24)</f>
        <v>42660.343055555553</v>
      </c>
      <c r="T1390" s="12">
        <f>(((J1390/60)/60)/24)+DATE(1970,1,1)+(-8/24)</f>
        <v>42634.281446759262</v>
      </c>
      <c r="U1390" s="8">
        <f t="shared" si="21"/>
        <v>26.061608796291694</v>
      </c>
    </row>
    <row r="1391" spans="1:21" ht="11.75" customHeight="1" x14ac:dyDescent="0.4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E1391/D1391*100%</f>
        <v>1.454</v>
      </c>
      <c r="P1391" s="9" t="str">
        <f>IFERROR(ROUND(E1391/L1391,0),0)&amp;" "&amp;H1391</f>
        <v>21 GBP</v>
      </c>
      <c r="Q1391" t="s">
        <v>8325</v>
      </c>
      <c r="R1391" t="s">
        <v>8326</v>
      </c>
      <c r="S1391" s="12">
        <f>(((I1391/60)/60)/24)+DATE(1970,1,1)+(-8/24)</f>
        <v>42595.147650462961</v>
      </c>
      <c r="T1391" s="12">
        <f>(((J1391/60)/60)/24)+DATE(1970,1,1)+(-8/24)</f>
        <v>42565.147650462961</v>
      </c>
      <c r="U1391" s="8">
        <f t="shared" si="21"/>
        <v>30</v>
      </c>
    </row>
    <row r="1392" spans="1:21" ht="11.75" customHeight="1" x14ac:dyDescent="0.4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E1392/D1392*100%</f>
        <v>1.0910714285714285</v>
      </c>
      <c r="P1392" s="9" t="str">
        <f>IFERROR(ROUND(E1392/L1392,0),0)&amp;" "&amp;H1392</f>
        <v>161 USD</v>
      </c>
      <c r="Q1392" t="s">
        <v>8325</v>
      </c>
      <c r="R1392" t="s">
        <v>8326</v>
      </c>
      <c r="S1392" s="12">
        <f>(((I1392/60)/60)/24)+DATE(1970,1,1)+(-8/24)</f>
        <v>42121.383333333331</v>
      </c>
      <c r="T1392" s="12">
        <f>(((J1392/60)/60)/24)+DATE(1970,1,1)+(-8/24)</f>
        <v>42087.469976851848</v>
      </c>
      <c r="U1392" s="8">
        <f t="shared" si="21"/>
        <v>33.913356481483788</v>
      </c>
    </row>
    <row r="1393" spans="1:21" ht="11.75" customHeight="1" x14ac:dyDescent="0.4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E1393/D1393*100%</f>
        <v>1.1020000000000001</v>
      </c>
      <c r="P1393" s="9" t="str">
        <f>IFERROR(ROUND(E1393/L1393,0),0)&amp;" "&amp;H1393</f>
        <v>42 USD</v>
      </c>
      <c r="Q1393" t="s">
        <v>8325</v>
      </c>
      <c r="R1393" t="s">
        <v>8326</v>
      </c>
      <c r="S1393" s="12">
        <f>(((I1393/60)/60)/24)+DATE(1970,1,1)+(-8/24)</f>
        <v>42237.874305555553</v>
      </c>
      <c r="T1393" s="12">
        <f>(((J1393/60)/60)/24)+DATE(1970,1,1)+(-8/24)</f>
        <v>42193.317337962959</v>
      </c>
      <c r="U1393" s="8">
        <f t="shared" si="21"/>
        <v>44.556967592594447</v>
      </c>
    </row>
    <row r="1394" spans="1:21" ht="11.75" customHeight="1" x14ac:dyDescent="0.4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E1394/D1394*100%</f>
        <v>1.1364000000000001</v>
      </c>
      <c r="P1394" s="9" t="str">
        <f>IFERROR(ROUND(E1394/L1394,0),0)&amp;" "&amp;H1394</f>
        <v>27 USD</v>
      </c>
      <c r="Q1394" t="s">
        <v>8325</v>
      </c>
      <c r="R1394" t="s">
        <v>8326</v>
      </c>
      <c r="S1394" s="12">
        <f>(((I1394/60)/60)/24)+DATE(1970,1,1)+(-8/24)</f>
        <v>42431.821597222217</v>
      </c>
      <c r="T1394" s="12">
        <f>(((J1394/60)/60)/24)+DATE(1970,1,1)+(-8/24)</f>
        <v>42400.821597222217</v>
      </c>
      <c r="U1394" s="8">
        <f t="shared" si="21"/>
        <v>31</v>
      </c>
    </row>
    <row r="1395" spans="1:21" ht="11.75" customHeight="1" x14ac:dyDescent="0.4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E1395/D1395*100%</f>
        <v>1.0235000000000001</v>
      </c>
      <c r="P1395" s="9" t="str">
        <f>IFERROR(ROUND(E1395/L1395,0),0)&amp;" "&amp;H1395</f>
        <v>197 USD</v>
      </c>
      <c r="Q1395" t="s">
        <v>8325</v>
      </c>
      <c r="R1395" t="s">
        <v>8326</v>
      </c>
      <c r="S1395" s="12">
        <f>(((I1395/60)/60)/24)+DATE(1970,1,1)+(-8/24)</f>
        <v>42583.348645833328</v>
      </c>
      <c r="T1395" s="12">
        <f>(((J1395/60)/60)/24)+DATE(1970,1,1)+(-8/24)</f>
        <v>42553.348645833328</v>
      </c>
      <c r="U1395" s="8">
        <f t="shared" si="21"/>
        <v>30</v>
      </c>
    </row>
    <row r="1396" spans="1:21" ht="11.75" customHeight="1" x14ac:dyDescent="0.4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E1396/D1396*100%</f>
        <v>1.2213333333333334</v>
      </c>
      <c r="P1396" s="9" t="str">
        <f>IFERROR(ROUND(E1396/L1396,0),0)&amp;" "&amp;H1396</f>
        <v>54 USD</v>
      </c>
      <c r="Q1396" t="s">
        <v>8325</v>
      </c>
      <c r="R1396" t="s">
        <v>8326</v>
      </c>
      <c r="S1396" s="12">
        <f>(((I1396/60)/60)/24)+DATE(1970,1,1)+(-8/24)</f>
        <v>42794.791666666664</v>
      </c>
      <c r="T1396" s="12">
        <f>(((J1396/60)/60)/24)+DATE(1970,1,1)+(-8/24)</f>
        <v>42751.811643518515</v>
      </c>
      <c r="U1396" s="8">
        <f t="shared" si="21"/>
        <v>42.980023148149485</v>
      </c>
    </row>
    <row r="1397" spans="1:21" ht="11.75" customHeight="1" x14ac:dyDescent="0.4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E1397/D1397*100%</f>
        <v>1.1188571428571428</v>
      </c>
      <c r="P1397" s="9" t="str">
        <f>IFERROR(ROUND(E1397/L1397,0),0)&amp;" "&amp;H1397</f>
        <v>48 USD</v>
      </c>
      <c r="Q1397" t="s">
        <v>8325</v>
      </c>
      <c r="R1397" t="s">
        <v>8326</v>
      </c>
      <c r="S1397" s="12">
        <f>(((I1397/60)/60)/24)+DATE(1970,1,1)+(-8/24)</f>
        <v>42749.575011574074</v>
      </c>
      <c r="T1397" s="12">
        <f>(((J1397/60)/60)/24)+DATE(1970,1,1)+(-8/24)</f>
        <v>42719.575011574074</v>
      </c>
      <c r="U1397" s="8">
        <f t="shared" si="21"/>
        <v>30</v>
      </c>
    </row>
    <row r="1398" spans="1:21" ht="11.75" customHeight="1" x14ac:dyDescent="0.4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E1398/D1398*100%</f>
        <v>1.073</v>
      </c>
      <c r="P1398" s="9" t="str">
        <f>IFERROR(ROUND(E1398/L1398,0),0)&amp;" "&amp;H1398</f>
        <v>88 USD</v>
      </c>
      <c r="Q1398" t="s">
        <v>8325</v>
      </c>
      <c r="R1398" t="s">
        <v>8326</v>
      </c>
      <c r="S1398" s="12">
        <f>(((I1398/60)/60)/24)+DATE(1970,1,1)+(-8/24)</f>
        <v>42048.665300925924</v>
      </c>
      <c r="T1398" s="12">
        <f>(((J1398/60)/60)/24)+DATE(1970,1,1)+(-8/24)</f>
        <v>42018.665300925924</v>
      </c>
      <c r="U1398" s="8">
        <f t="shared" si="21"/>
        <v>30</v>
      </c>
    </row>
    <row r="1399" spans="1:21" ht="11.75" customHeight="1" x14ac:dyDescent="0.4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E1399/D1399*100%</f>
        <v>1.1385000000000001</v>
      </c>
      <c r="P1399" s="9" t="str">
        <f>IFERROR(ROUND(E1399/L1399,0),0)&amp;" "&amp;H1399</f>
        <v>72 USD</v>
      </c>
      <c r="Q1399" t="s">
        <v>8325</v>
      </c>
      <c r="R1399" t="s">
        <v>8326</v>
      </c>
      <c r="S1399" s="12">
        <f>(((I1399/60)/60)/24)+DATE(1970,1,1)+(-8/24)</f>
        <v>42670.554861111108</v>
      </c>
      <c r="T1399" s="12">
        <f>(((J1399/60)/60)/24)+DATE(1970,1,1)+(-8/24)</f>
        <v>42640.584606481476</v>
      </c>
      <c r="U1399" s="8">
        <f t="shared" si="21"/>
        <v>29.970254629632109</v>
      </c>
    </row>
    <row r="1400" spans="1:21" ht="11.75" customHeight="1" x14ac:dyDescent="0.4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E1400/D1400*100%</f>
        <v>1.0968181818181819</v>
      </c>
      <c r="P1400" s="9" t="str">
        <f>IFERROR(ROUND(E1400/L1400,0),0)&amp;" "&amp;H1400</f>
        <v>74 USD</v>
      </c>
      <c r="Q1400" t="s">
        <v>8325</v>
      </c>
      <c r="R1400" t="s">
        <v>8326</v>
      </c>
      <c r="S1400" s="12">
        <f>(((I1400/60)/60)/24)+DATE(1970,1,1)+(-8/24)</f>
        <v>42556.540902777771</v>
      </c>
      <c r="T1400" s="12">
        <f>(((J1400/60)/60)/24)+DATE(1970,1,1)+(-8/24)</f>
        <v>42526.540902777771</v>
      </c>
      <c r="U1400" s="8">
        <f t="shared" si="21"/>
        <v>30</v>
      </c>
    </row>
    <row r="1401" spans="1:21" ht="11.75" customHeight="1" x14ac:dyDescent="0.4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E1401/D1401*100%</f>
        <v>1.2614444444444444</v>
      </c>
      <c r="P1401" s="9" t="str">
        <f>IFERROR(ROUND(E1401/L1401,0),0)&amp;" "&amp;H1401</f>
        <v>62 USD</v>
      </c>
      <c r="Q1401" t="s">
        <v>8325</v>
      </c>
      <c r="R1401" t="s">
        <v>8326</v>
      </c>
      <c r="S1401" s="12">
        <f>(((I1401/60)/60)/24)+DATE(1970,1,1)+(-8/24)</f>
        <v>41918.670983796292</v>
      </c>
      <c r="T1401" s="12">
        <f>(((J1401/60)/60)/24)+DATE(1970,1,1)+(-8/24)</f>
        <v>41888.670983796292</v>
      </c>
      <c r="U1401" s="8">
        <f t="shared" si="21"/>
        <v>30</v>
      </c>
    </row>
    <row r="1402" spans="1:21" ht="11.75" customHeight="1" x14ac:dyDescent="0.4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E1402/D1402*100%</f>
        <v>1.6742857142857144</v>
      </c>
      <c r="P1402" s="9" t="str">
        <f>IFERROR(ROUND(E1402/L1402,0),0)&amp;" "&amp;H1402</f>
        <v>17 GBP</v>
      </c>
      <c r="Q1402" t="s">
        <v>8325</v>
      </c>
      <c r="R1402" t="s">
        <v>8326</v>
      </c>
      <c r="S1402" s="12">
        <f>(((I1402/60)/60)/24)+DATE(1970,1,1)+(-8/24)</f>
        <v>42532.895833333336</v>
      </c>
      <c r="T1402" s="12">
        <f>(((J1402/60)/60)/24)+DATE(1970,1,1)+(-8/24)</f>
        <v>42498.007789351854</v>
      </c>
      <c r="U1402" s="8">
        <f t="shared" si="21"/>
        <v>34.888043981482042</v>
      </c>
    </row>
    <row r="1403" spans="1:21" ht="11.75" customHeight="1" x14ac:dyDescent="0.4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E1403/D1403*100%</f>
        <v>4.9652000000000003</v>
      </c>
      <c r="P1403" s="9" t="str">
        <f>IFERROR(ROUND(E1403/L1403,0),0)&amp;" "&amp;H1403</f>
        <v>52 USD</v>
      </c>
      <c r="Q1403" t="s">
        <v>8325</v>
      </c>
      <c r="R1403" t="s">
        <v>8326</v>
      </c>
      <c r="S1403" s="12">
        <f>(((I1403/60)/60)/24)+DATE(1970,1,1)+(-8/24)</f>
        <v>41420.662893518514</v>
      </c>
      <c r="T1403" s="12">
        <f>(((J1403/60)/60)/24)+DATE(1970,1,1)+(-8/24)</f>
        <v>41399.662893518514</v>
      </c>
      <c r="U1403" s="8">
        <f t="shared" si="21"/>
        <v>21</v>
      </c>
    </row>
    <row r="1404" spans="1:21" ht="11.75" customHeight="1" x14ac:dyDescent="0.4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E1404/D1404*100%</f>
        <v>1.0915999999999999</v>
      </c>
      <c r="P1404" s="9" t="str">
        <f>IFERROR(ROUND(E1404/L1404,0),0)&amp;" "&amp;H1404</f>
        <v>24 GBP</v>
      </c>
      <c r="Q1404" t="s">
        <v>8325</v>
      </c>
      <c r="R1404" t="s">
        <v>8326</v>
      </c>
      <c r="S1404" s="12">
        <f>(((I1404/60)/60)/24)+DATE(1970,1,1)+(-8/24)</f>
        <v>42124.67836805556</v>
      </c>
      <c r="T1404" s="12">
        <f>(((J1404/60)/60)/24)+DATE(1970,1,1)+(-8/24)</f>
        <v>42064.720034722217</v>
      </c>
      <c r="U1404" s="8">
        <f t="shared" si="21"/>
        <v>59.958333333343035</v>
      </c>
    </row>
    <row r="1405" spans="1:21" ht="11.75" customHeight="1" x14ac:dyDescent="0.4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E1405/D1405*100%</f>
        <v>1.0257499999999999</v>
      </c>
      <c r="P1405" s="9" t="str">
        <f>IFERROR(ROUND(E1405/L1405,0),0)&amp;" "&amp;H1405</f>
        <v>62 USD</v>
      </c>
      <c r="Q1405" t="s">
        <v>8325</v>
      </c>
      <c r="R1405" t="s">
        <v>8326</v>
      </c>
      <c r="S1405" s="12">
        <f>(((I1405/60)/60)/24)+DATE(1970,1,1)+(-8/24)</f>
        <v>41480.729571759257</v>
      </c>
      <c r="T1405" s="12">
        <f>(((J1405/60)/60)/24)+DATE(1970,1,1)+(-8/24)</f>
        <v>41450.729571759257</v>
      </c>
      <c r="U1405" s="8">
        <f t="shared" si="21"/>
        <v>30</v>
      </c>
    </row>
    <row r="1406" spans="1:21" ht="11.75" customHeight="1" x14ac:dyDescent="0.4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E1406/D1406*100%</f>
        <v>1.6620689655172414E-2</v>
      </c>
      <c r="P1406" s="9" t="str">
        <f>IFERROR(ROUND(E1406/L1406,0),0)&amp;" "&amp;H1406</f>
        <v>48 GBP</v>
      </c>
      <c r="Q1406" t="s">
        <v>8322</v>
      </c>
      <c r="R1406" t="s">
        <v>8341</v>
      </c>
      <c r="S1406" s="12">
        <f>(((I1406/60)/60)/24)+DATE(1970,1,1)+(-8/24)</f>
        <v>42057.17690972222</v>
      </c>
      <c r="T1406" s="12">
        <f>(((J1406/60)/60)/24)+DATE(1970,1,1)+(-8/24)</f>
        <v>42032.17690972222</v>
      </c>
      <c r="U1406" s="8">
        <f t="shared" si="21"/>
        <v>25</v>
      </c>
    </row>
    <row r="1407" spans="1:21" ht="11.75" customHeight="1" x14ac:dyDescent="0.4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E1407/D1407*100%</f>
        <v>4.1999999999999997E-3</v>
      </c>
      <c r="P1407" s="9" t="str">
        <f>IFERROR(ROUND(E1407/L1407,0),0)&amp;" "&amp;H1407</f>
        <v>6 USD</v>
      </c>
      <c r="Q1407" t="s">
        <v>8322</v>
      </c>
      <c r="R1407" t="s">
        <v>8341</v>
      </c>
      <c r="S1407" s="12">
        <f>(((I1407/60)/60)/24)+DATE(1970,1,1)+(-8/24)</f>
        <v>41971.38890046296</v>
      </c>
      <c r="T1407" s="12">
        <f>(((J1407/60)/60)/24)+DATE(1970,1,1)+(-8/24)</f>
        <v>41941.347233796296</v>
      </c>
      <c r="U1407" s="8">
        <f t="shared" si="21"/>
        <v>30.041666666664241</v>
      </c>
    </row>
    <row r="1408" spans="1:21" ht="11.75" customHeight="1" x14ac:dyDescent="0.4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E1408/D1408*100%</f>
        <v>1.25E-3</v>
      </c>
      <c r="P1408" s="9" t="str">
        <f>IFERROR(ROUND(E1408/L1408,0),0)&amp;" "&amp;H1408</f>
        <v>5 EUR</v>
      </c>
      <c r="Q1408" t="s">
        <v>8322</v>
      </c>
      <c r="R1408" t="s">
        <v>8341</v>
      </c>
      <c r="S1408" s="12">
        <f>(((I1408/60)/60)/24)+DATE(1970,1,1)+(-8/24)</f>
        <v>42350.083333333336</v>
      </c>
      <c r="T1408" s="12">
        <f>(((J1408/60)/60)/24)+DATE(1970,1,1)+(-8/24)</f>
        <v>42297.099618055552</v>
      </c>
      <c r="U1408" s="8">
        <f t="shared" si="21"/>
        <v>52.983715277783631</v>
      </c>
    </row>
    <row r="1409" spans="1:21" ht="11.75" customHeight="1" x14ac:dyDescent="0.4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E1409/D1409*100%</f>
        <v>5.0000000000000001E-3</v>
      </c>
      <c r="P1409" s="9" t="str">
        <f>IFERROR(ROUND(E1409/L1409,0),0)&amp;" "&amp;H1409</f>
        <v>8 USD</v>
      </c>
      <c r="Q1409" t="s">
        <v>8322</v>
      </c>
      <c r="R1409" t="s">
        <v>8341</v>
      </c>
      <c r="S1409" s="12">
        <f>(((I1409/60)/60)/24)+DATE(1970,1,1)+(-8/24)</f>
        <v>41863.20344907407</v>
      </c>
      <c r="T1409" s="12">
        <f>(((J1409/60)/60)/24)+DATE(1970,1,1)+(-8/24)</f>
        <v>41838.20344907407</v>
      </c>
      <c r="U1409" s="8">
        <f t="shared" si="21"/>
        <v>25</v>
      </c>
    </row>
    <row r="1410" spans="1:21" ht="11.75" customHeight="1" x14ac:dyDescent="0.4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E1410/D1410*100%</f>
        <v>7.1999999999999995E-2</v>
      </c>
      <c r="P1410" s="9" t="str">
        <f>IFERROR(ROUND(E1410/L1410,0),0)&amp;" "&amp;H1410</f>
        <v>12 GBP</v>
      </c>
      <c r="Q1410" t="s">
        <v>8322</v>
      </c>
      <c r="R1410" t="s">
        <v>8341</v>
      </c>
      <c r="S1410" s="12">
        <f>(((I1410/60)/60)/24)+DATE(1970,1,1)+(-8/24)</f>
        <v>42321.580509259256</v>
      </c>
      <c r="T1410" s="12">
        <f>(((J1410/60)/60)/24)+DATE(1970,1,1)+(-8/24)</f>
        <v>42291.538842592585</v>
      </c>
      <c r="U1410" s="8">
        <f t="shared" si="21"/>
        <v>30.041666666671517</v>
      </c>
    </row>
    <row r="1411" spans="1:21" ht="11.75" customHeight="1" x14ac:dyDescent="0.4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E1411/D1411*100%</f>
        <v>0</v>
      </c>
      <c r="P1411" s="9" t="str">
        <f>IFERROR(ROUND(E1411/L1411,0),0)&amp;" "&amp;H1411</f>
        <v>0 USD</v>
      </c>
      <c r="Q1411" t="s">
        <v>8322</v>
      </c>
      <c r="R1411" t="s">
        <v>8341</v>
      </c>
      <c r="S1411" s="12">
        <f>(((I1411/60)/60)/24)+DATE(1970,1,1)+(-8/24)</f>
        <v>42004.841840277775</v>
      </c>
      <c r="T1411" s="12">
        <f>(((J1411/60)/60)/24)+DATE(1970,1,1)+(-8/24)</f>
        <v>41944.800173611111</v>
      </c>
      <c r="U1411" s="8">
        <f t="shared" ref="U1411:U1474" si="22">S1411-T1411</f>
        <v>60.041666666664241</v>
      </c>
    </row>
    <row r="1412" spans="1:21" ht="11.75" customHeight="1" x14ac:dyDescent="0.4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E1412/D1412*100%</f>
        <v>1.6666666666666666E-4</v>
      </c>
      <c r="P1412" s="9" t="str">
        <f>IFERROR(ROUND(E1412/L1412,0),0)&amp;" "&amp;H1412</f>
        <v>1 EUR</v>
      </c>
      <c r="Q1412" t="s">
        <v>8322</v>
      </c>
      <c r="R1412" t="s">
        <v>8341</v>
      </c>
      <c r="S1412" s="12">
        <f>(((I1412/60)/60)/24)+DATE(1970,1,1)+(-8/24)</f>
        <v>42523.985185185178</v>
      </c>
      <c r="T1412" s="12">
        <f>(((J1412/60)/60)/24)+DATE(1970,1,1)+(-8/24)</f>
        <v>42478.985185185178</v>
      </c>
      <c r="U1412" s="8">
        <f t="shared" si="22"/>
        <v>45</v>
      </c>
    </row>
    <row r="1413" spans="1:21" ht="11.75" customHeight="1" x14ac:dyDescent="0.4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E1413/D1413*100%</f>
        <v>2.3333333333333335E-3</v>
      </c>
      <c r="P1413" s="9" t="str">
        <f>IFERROR(ROUND(E1413/L1413,0),0)&amp;" "&amp;H1413</f>
        <v>2 GBP</v>
      </c>
      <c r="Q1413" t="s">
        <v>8322</v>
      </c>
      <c r="R1413" t="s">
        <v>8341</v>
      </c>
      <c r="S1413" s="12">
        <f>(((I1413/60)/60)/24)+DATE(1970,1,1)+(-8/24)</f>
        <v>42040.725694444445</v>
      </c>
      <c r="T1413" s="12">
        <f>(((J1413/60)/60)/24)+DATE(1970,1,1)+(-8/24)</f>
        <v>42012.725694444445</v>
      </c>
      <c r="U1413" s="8">
        <f t="shared" si="22"/>
        <v>28</v>
      </c>
    </row>
    <row r="1414" spans="1:21" ht="11.75" customHeight="1" x14ac:dyDescent="0.4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E1414/D1414*100%</f>
        <v>4.5714285714285714E-2</v>
      </c>
      <c r="P1414" s="9" t="str">
        <f>IFERROR(ROUND(E1414/L1414,0),0)&amp;" "&amp;H1414</f>
        <v>25 USD</v>
      </c>
      <c r="Q1414" t="s">
        <v>8322</v>
      </c>
      <c r="R1414" t="s">
        <v>8341</v>
      </c>
      <c r="S1414" s="12">
        <f>(((I1414/60)/60)/24)+DATE(1970,1,1)+(-8/24)</f>
        <v>41976.730312499996</v>
      </c>
      <c r="T1414" s="12">
        <f>(((J1414/60)/60)/24)+DATE(1970,1,1)+(-8/24)</f>
        <v>41946.730312499996</v>
      </c>
      <c r="U1414" s="8">
        <f t="shared" si="22"/>
        <v>30</v>
      </c>
    </row>
    <row r="1415" spans="1:21" ht="11.75" customHeight="1" x14ac:dyDescent="0.4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E1415/D1415*100%</f>
        <v>0.05</v>
      </c>
      <c r="P1415" s="9" t="str">
        <f>IFERROR(ROUND(E1415/L1415,0),0)&amp;" "&amp;H1415</f>
        <v>100 EUR</v>
      </c>
      <c r="Q1415" t="s">
        <v>8322</v>
      </c>
      <c r="R1415" t="s">
        <v>8341</v>
      </c>
      <c r="S1415" s="12">
        <f>(((I1415/60)/60)/24)+DATE(1970,1,1)+(-8/24)</f>
        <v>42420.103819444441</v>
      </c>
      <c r="T1415" s="12">
        <f>(((J1415/60)/60)/24)+DATE(1970,1,1)+(-8/24)</f>
        <v>42360.103819444441</v>
      </c>
      <c r="U1415" s="8">
        <f t="shared" si="22"/>
        <v>60</v>
      </c>
    </row>
    <row r="1416" spans="1:21" ht="11.75" customHeight="1" x14ac:dyDescent="0.4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E1416/D1416*100%</f>
        <v>2E-3</v>
      </c>
      <c r="P1416" s="9" t="str">
        <f>IFERROR(ROUND(E1416/L1416,0),0)&amp;" "&amp;H1416</f>
        <v>1 USD</v>
      </c>
      <c r="Q1416" t="s">
        <v>8322</v>
      </c>
      <c r="R1416" t="s">
        <v>8341</v>
      </c>
      <c r="S1416" s="12">
        <f>(((I1416/60)/60)/24)+DATE(1970,1,1)+(-8/24)</f>
        <v>42737.919756944444</v>
      </c>
      <c r="T1416" s="12">
        <f>(((J1416/60)/60)/24)+DATE(1970,1,1)+(-8/24)</f>
        <v>42707.919756944444</v>
      </c>
      <c r="U1416" s="8">
        <f t="shared" si="22"/>
        <v>30</v>
      </c>
    </row>
    <row r="1417" spans="1:21" ht="11.75" customHeight="1" x14ac:dyDescent="0.4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E1417/D1417*100%</f>
        <v>0.18181818181818182</v>
      </c>
      <c r="P1417" s="9" t="str">
        <f>IFERROR(ROUND(E1417/L1417,0),0)&amp;" "&amp;H1417</f>
        <v>89 USD</v>
      </c>
      <c r="Q1417" t="s">
        <v>8322</v>
      </c>
      <c r="R1417" t="s">
        <v>8341</v>
      </c>
      <c r="S1417" s="12">
        <f>(((I1417/60)/60)/24)+DATE(1970,1,1)+(-8/24)</f>
        <v>42232.342488425922</v>
      </c>
      <c r="T1417" s="12">
        <f>(((J1417/60)/60)/24)+DATE(1970,1,1)+(-8/24)</f>
        <v>42192.342488425922</v>
      </c>
      <c r="U1417" s="8">
        <f t="shared" si="22"/>
        <v>40</v>
      </c>
    </row>
    <row r="1418" spans="1:21" ht="11.75" customHeight="1" x14ac:dyDescent="0.4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E1418/D1418*100%</f>
        <v>0</v>
      </c>
      <c r="P1418" s="9" t="str">
        <f>IFERROR(ROUND(E1418/L1418,0),0)&amp;" "&amp;H1418</f>
        <v>0 USD</v>
      </c>
      <c r="Q1418" t="s">
        <v>8322</v>
      </c>
      <c r="R1418" t="s">
        <v>8341</v>
      </c>
      <c r="S1418" s="12">
        <f>(((I1418/60)/60)/24)+DATE(1970,1,1)+(-8/24)</f>
        <v>42329.634479166663</v>
      </c>
      <c r="T1418" s="12">
        <f>(((J1418/60)/60)/24)+DATE(1970,1,1)+(-8/24)</f>
        <v>42299.592812499999</v>
      </c>
      <c r="U1418" s="8">
        <f t="shared" si="22"/>
        <v>30.041666666664241</v>
      </c>
    </row>
    <row r="1419" spans="1:21" ht="11.75" customHeight="1" x14ac:dyDescent="0.4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E1419/D1419*100%</f>
        <v>1.2222222222222223E-2</v>
      </c>
      <c r="P1419" s="9" t="str">
        <f>IFERROR(ROUND(E1419/L1419,0),0)&amp;" "&amp;H1419</f>
        <v>28 USD</v>
      </c>
      <c r="Q1419" t="s">
        <v>8322</v>
      </c>
      <c r="R1419" t="s">
        <v>8341</v>
      </c>
      <c r="S1419" s="12">
        <f>(((I1419/60)/60)/24)+DATE(1970,1,1)+(-8/24)</f>
        <v>42262.132638888892</v>
      </c>
      <c r="T1419" s="12">
        <f>(((J1419/60)/60)/24)+DATE(1970,1,1)+(-8/24)</f>
        <v>42231.816828703704</v>
      </c>
      <c r="U1419" s="8">
        <f t="shared" si="22"/>
        <v>30.315810185187729</v>
      </c>
    </row>
    <row r="1420" spans="1:21" ht="11.75" customHeight="1" x14ac:dyDescent="0.4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E1420/D1420*100%</f>
        <v>2E-3</v>
      </c>
      <c r="P1420" s="9" t="str">
        <f>IFERROR(ROUND(E1420/L1420,0),0)&amp;" "&amp;H1420</f>
        <v>6 EUR</v>
      </c>
      <c r="Q1420" t="s">
        <v>8322</v>
      </c>
      <c r="R1420" t="s">
        <v>8341</v>
      </c>
      <c r="S1420" s="12">
        <f>(((I1420/60)/60)/24)+DATE(1970,1,1)+(-8/24)</f>
        <v>42425.123078703698</v>
      </c>
      <c r="T1420" s="12">
        <f>(((J1420/60)/60)/24)+DATE(1970,1,1)+(-8/24)</f>
        <v>42395.123078703698</v>
      </c>
      <c r="U1420" s="8">
        <f t="shared" si="22"/>
        <v>30</v>
      </c>
    </row>
    <row r="1421" spans="1:21" ht="11.75" customHeight="1" x14ac:dyDescent="0.4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E1421/D1421*100%</f>
        <v>7.0634920634920634E-2</v>
      </c>
      <c r="P1421" s="9" t="str">
        <f>IFERROR(ROUND(E1421/L1421,0),0)&amp;" "&amp;H1421</f>
        <v>45 USD</v>
      </c>
      <c r="Q1421" t="s">
        <v>8322</v>
      </c>
      <c r="R1421" t="s">
        <v>8341</v>
      </c>
      <c r="S1421" s="12">
        <f>(((I1421/60)/60)/24)+DATE(1970,1,1)+(-8/24)</f>
        <v>42652.12290509259</v>
      </c>
      <c r="T1421" s="12">
        <f>(((J1421/60)/60)/24)+DATE(1970,1,1)+(-8/24)</f>
        <v>42622.12290509259</v>
      </c>
      <c r="U1421" s="8">
        <f t="shared" si="22"/>
        <v>30</v>
      </c>
    </row>
    <row r="1422" spans="1:21" ht="11.75" customHeight="1" x14ac:dyDescent="0.4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E1422/D1422*100%</f>
        <v>2.7272727272727271E-2</v>
      </c>
      <c r="P1422" s="9" t="str">
        <f>IFERROR(ROUND(E1422/L1422,0),0)&amp;" "&amp;H1422</f>
        <v>1 USD</v>
      </c>
      <c r="Q1422" t="s">
        <v>8322</v>
      </c>
      <c r="R1422" t="s">
        <v>8341</v>
      </c>
      <c r="S1422" s="12">
        <f>(((I1422/60)/60)/24)+DATE(1970,1,1)+(-8/24)</f>
        <v>42549.334328703706</v>
      </c>
      <c r="T1422" s="12">
        <f>(((J1422/60)/60)/24)+DATE(1970,1,1)+(-8/24)</f>
        <v>42524.334328703706</v>
      </c>
      <c r="U1422" s="8">
        <f t="shared" si="22"/>
        <v>25</v>
      </c>
    </row>
    <row r="1423" spans="1:21" ht="11.75" customHeight="1" x14ac:dyDescent="0.4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E1423/D1423*100%</f>
        <v>1E-3</v>
      </c>
      <c r="P1423" s="9" t="str">
        <f>IFERROR(ROUND(E1423/L1423,0),0)&amp;" "&amp;H1423</f>
        <v>100 SEK</v>
      </c>
      <c r="Q1423" t="s">
        <v>8322</v>
      </c>
      <c r="R1423" t="s">
        <v>8341</v>
      </c>
      <c r="S1423" s="12">
        <f>(((I1423/60)/60)/24)+DATE(1970,1,1)+(-8/24)</f>
        <v>42043.582280092589</v>
      </c>
      <c r="T1423" s="12">
        <f>(((J1423/60)/60)/24)+DATE(1970,1,1)+(-8/24)</f>
        <v>42013.582280092589</v>
      </c>
      <c r="U1423" s="8">
        <f t="shared" si="22"/>
        <v>30</v>
      </c>
    </row>
    <row r="1424" spans="1:21" ht="11.75" customHeight="1" x14ac:dyDescent="0.4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E1424/D1424*100%</f>
        <v>1.0399999999999999E-3</v>
      </c>
      <c r="P1424" s="9" t="str">
        <f>IFERROR(ROUND(E1424/L1424,0),0)&amp;" "&amp;H1424</f>
        <v>13 NZD</v>
      </c>
      <c r="Q1424" t="s">
        <v>8322</v>
      </c>
      <c r="R1424" t="s">
        <v>8341</v>
      </c>
      <c r="S1424" s="12">
        <f>(((I1424/60)/60)/24)+DATE(1970,1,1)+(-8/24)</f>
        <v>42633.906296296293</v>
      </c>
      <c r="T1424" s="12">
        <f>(((J1424/60)/60)/24)+DATE(1970,1,1)+(-8/24)</f>
        <v>42603.906296296293</v>
      </c>
      <c r="U1424" s="8">
        <f t="shared" si="22"/>
        <v>30</v>
      </c>
    </row>
    <row r="1425" spans="1:21" ht="11.75" customHeight="1" x14ac:dyDescent="0.4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E1425/D1425*100%</f>
        <v>3.3333333333333335E-3</v>
      </c>
      <c r="P1425" s="9" t="str">
        <f>IFERROR(ROUND(E1425/L1425,0),0)&amp;" "&amp;H1425</f>
        <v>100 AUD</v>
      </c>
      <c r="Q1425" t="s">
        <v>8322</v>
      </c>
      <c r="R1425" t="s">
        <v>8341</v>
      </c>
      <c r="S1425" s="12">
        <f>(((I1425/60)/60)/24)+DATE(1970,1,1)+(-8/24)</f>
        <v>42370.026979166665</v>
      </c>
      <c r="T1425" s="12">
        <f>(((J1425/60)/60)/24)+DATE(1970,1,1)+(-8/24)</f>
        <v>42340.026979166665</v>
      </c>
      <c r="U1425" s="8">
        <f t="shared" si="22"/>
        <v>30</v>
      </c>
    </row>
    <row r="1426" spans="1:21" ht="11.75" customHeight="1" x14ac:dyDescent="0.4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E1426/D1426*100%</f>
        <v>0.2036</v>
      </c>
      <c r="P1426" s="9" t="str">
        <f>IFERROR(ROUND(E1426/L1426,0),0)&amp;" "&amp;H1426</f>
        <v>109 USD</v>
      </c>
      <c r="Q1426" t="s">
        <v>8322</v>
      </c>
      <c r="R1426" t="s">
        <v>8341</v>
      </c>
      <c r="S1426" s="12">
        <f>(((I1426/60)/60)/24)+DATE(1970,1,1)+(-8/24)</f>
        <v>42689.425949074073</v>
      </c>
      <c r="T1426" s="12">
        <f>(((J1426/60)/60)/24)+DATE(1970,1,1)+(-8/24)</f>
        <v>42676.384282407402</v>
      </c>
      <c r="U1426" s="8">
        <f t="shared" si="22"/>
        <v>13.041666666671517</v>
      </c>
    </row>
    <row r="1427" spans="1:21" ht="11.75" customHeight="1" x14ac:dyDescent="0.4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E1427/D1427*100%</f>
        <v>0</v>
      </c>
      <c r="P1427" s="9" t="str">
        <f>IFERROR(ROUND(E1427/L1427,0),0)&amp;" "&amp;H1427</f>
        <v>0 USD</v>
      </c>
      <c r="Q1427" t="s">
        <v>8322</v>
      </c>
      <c r="R1427" t="s">
        <v>8341</v>
      </c>
      <c r="S1427" s="12">
        <f>(((I1427/60)/60)/24)+DATE(1970,1,1)+(-8/24)</f>
        <v>42122.798136574071</v>
      </c>
      <c r="T1427" s="12">
        <f>(((J1427/60)/60)/24)+DATE(1970,1,1)+(-8/24)</f>
        <v>42092.798136574071</v>
      </c>
      <c r="U1427" s="8">
        <f t="shared" si="22"/>
        <v>30</v>
      </c>
    </row>
    <row r="1428" spans="1:21" ht="11.75" customHeight="1" x14ac:dyDescent="0.4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E1428/D1428*100%</f>
        <v>0</v>
      </c>
      <c r="P1428" s="9" t="str">
        <f>IFERROR(ROUND(E1428/L1428,0),0)&amp;" "&amp;H1428</f>
        <v>0 EUR</v>
      </c>
      <c r="Q1428" t="s">
        <v>8322</v>
      </c>
      <c r="R1428" t="s">
        <v>8341</v>
      </c>
      <c r="S1428" s="12">
        <f>(((I1428/60)/60)/24)+DATE(1970,1,1)+(-8/24)</f>
        <v>42240.056944444441</v>
      </c>
      <c r="T1428" s="12">
        <f>(((J1428/60)/60)/24)+DATE(1970,1,1)+(-8/24)</f>
        <v>42180.056944444441</v>
      </c>
      <c r="U1428" s="8">
        <f t="shared" si="22"/>
        <v>60</v>
      </c>
    </row>
    <row r="1429" spans="1:21" ht="11.75" customHeight="1" x14ac:dyDescent="0.4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E1429/D1429*100%</f>
        <v>8.3799999999999999E-2</v>
      </c>
      <c r="P1429" s="9" t="str">
        <f>IFERROR(ROUND(E1429/L1429,0),0)&amp;" "&amp;H1429</f>
        <v>105 EUR</v>
      </c>
      <c r="Q1429" t="s">
        <v>8322</v>
      </c>
      <c r="R1429" t="s">
        <v>8341</v>
      </c>
      <c r="S1429" s="12">
        <f>(((I1429/60)/60)/24)+DATE(1970,1,1)+(-8/24)</f>
        <v>42631.518344907403</v>
      </c>
      <c r="T1429" s="12">
        <f>(((J1429/60)/60)/24)+DATE(1970,1,1)+(-8/24)</f>
        <v>42601.518344907403</v>
      </c>
      <c r="U1429" s="8">
        <f t="shared" si="22"/>
        <v>30</v>
      </c>
    </row>
    <row r="1430" spans="1:21" ht="11.75" customHeight="1" x14ac:dyDescent="0.4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E1430/D1430*100%</f>
        <v>4.4999999999999998E-2</v>
      </c>
      <c r="P1430" s="9" t="str">
        <f>IFERROR(ROUND(E1430/L1430,0),0)&amp;" "&amp;H1430</f>
        <v>15 EUR</v>
      </c>
      <c r="Q1430" t="s">
        <v>8322</v>
      </c>
      <c r="R1430" t="s">
        <v>8341</v>
      </c>
      <c r="S1430" s="12">
        <f>(((I1430/60)/60)/24)+DATE(1970,1,1)+(-8/24)</f>
        <v>42462.004826388882</v>
      </c>
      <c r="T1430" s="12">
        <f>(((J1430/60)/60)/24)+DATE(1970,1,1)+(-8/24)</f>
        <v>42432.046493055554</v>
      </c>
      <c r="U1430" s="8">
        <f t="shared" si="22"/>
        <v>29.958333333328483</v>
      </c>
    </row>
    <row r="1431" spans="1:21" ht="11.75" customHeight="1" x14ac:dyDescent="0.4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E1431/D1431*100%</f>
        <v>0</v>
      </c>
      <c r="P1431" s="9" t="str">
        <f>IFERROR(ROUND(E1431/L1431,0),0)&amp;" "&amp;H1431</f>
        <v>0 USD</v>
      </c>
      <c r="Q1431" t="s">
        <v>8322</v>
      </c>
      <c r="R1431" t="s">
        <v>8341</v>
      </c>
      <c r="S1431" s="12">
        <f>(((I1431/60)/60)/24)+DATE(1970,1,1)+(-8/24)</f>
        <v>42103.727337962955</v>
      </c>
      <c r="T1431" s="12">
        <f>(((J1431/60)/60)/24)+DATE(1970,1,1)+(-8/24)</f>
        <v>42073.727337962955</v>
      </c>
      <c r="U1431" s="8">
        <f t="shared" si="22"/>
        <v>30</v>
      </c>
    </row>
    <row r="1432" spans="1:21" ht="11.75" customHeight="1" x14ac:dyDescent="0.4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E1432/D1432*100%</f>
        <v>8.0600000000000005E-2</v>
      </c>
      <c r="P1432" s="9" t="str">
        <f>IFERROR(ROUND(E1432/L1432,0),0)&amp;" "&amp;H1432</f>
        <v>81 USD</v>
      </c>
      <c r="Q1432" t="s">
        <v>8322</v>
      </c>
      <c r="R1432" t="s">
        <v>8341</v>
      </c>
      <c r="S1432" s="12">
        <f>(((I1432/60)/60)/24)+DATE(1970,1,1)+(-8/24)</f>
        <v>41992.480185185181</v>
      </c>
      <c r="T1432" s="12">
        <f>(((J1432/60)/60)/24)+DATE(1970,1,1)+(-8/24)</f>
        <v>41961.480185185181</v>
      </c>
      <c r="U1432" s="8">
        <f t="shared" si="22"/>
        <v>31</v>
      </c>
    </row>
    <row r="1433" spans="1:21" ht="11.75" customHeight="1" x14ac:dyDescent="0.4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E1433/D1433*100%</f>
        <v>0.31947058823529412</v>
      </c>
      <c r="P1433" s="9" t="str">
        <f>IFERROR(ROUND(E1433/L1433,0),0)&amp;" "&amp;H1433</f>
        <v>116 USD</v>
      </c>
      <c r="Q1433" t="s">
        <v>8322</v>
      </c>
      <c r="R1433" t="s">
        <v>8341</v>
      </c>
      <c r="S1433" s="12">
        <f>(((I1433/60)/60)/24)+DATE(1970,1,1)+(-8/24)</f>
        <v>42333.919166666667</v>
      </c>
      <c r="T1433" s="12">
        <f>(((J1433/60)/60)/24)+DATE(1970,1,1)+(-8/24)</f>
        <v>42303.877499999995</v>
      </c>
      <c r="U1433" s="8">
        <f t="shared" si="22"/>
        <v>30.041666666671517</v>
      </c>
    </row>
    <row r="1434" spans="1:21" ht="11.75" customHeight="1" x14ac:dyDescent="0.4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E1434/D1434*100%</f>
        <v>0</v>
      </c>
      <c r="P1434" s="9" t="str">
        <f>IFERROR(ROUND(E1434/L1434,0),0)&amp;" "&amp;H1434</f>
        <v>0 USD</v>
      </c>
      <c r="Q1434" t="s">
        <v>8322</v>
      </c>
      <c r="R1434" t="s">
        <v>8341</v>
      </c>
      <c r="S1434" s="12">
        <f>(((I1434/60)/60)/24)+DATE(1970,1,1)+(-8/24)</f>
        <v>42205.447083333333</v>
      </c>
      <c r="T1434" s="12">
        <f>(((J1434/60)/60)/24)+DATE(1970,1,1)+(-8/24)</f>
        <v>42175.447083333333</v>
      </c>
      <c r="U1434" s="8">
        <f t="shared" si="22"/>
        <v>30</v>
      </c>
    </row>
    <row r="1435" spans="1:21" ht="11.75" customHeight="1" x14ac:dyDescent="0.4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E1435/D1435*100%</f>
        <v>6.7083333333333328E-2</v>
      </c>
      <c r="P1435" s="9" t="str">
        <f>IFERROR(ROUND(E1435/L1435,0),0)&amp;" "&amp;H1435</f>
        <v>81 EUR</v>
      </c>
      <c r="Q1435" t="s">
        <v>8322</v>
      </c>
      <c r="R1435" t="s">
        <v>8341</v>
      </c>
      <c r="S1435" s="12">
        <f>(((I1435/60)/60)/24)+DATE(1970,1,1)+(-8/24)</f>
        <v>42714.124999999993</v>
      </c>
      <c r="T1435" s="12">
        <f>(((J1435/60)/60)/24)+DATE(1970,1,1)+(-8/24)</f>
        <v>42673.292534722219</v>
      </c>
      <c r="U1435" s="8">
        <f t="shared" si="22"/>
        <v>40.832465277773736</v>
      </c>
    </row>
    <row r="1436" spans="1:21" ht="11.75" customHeight="1" x14ac:dyDescent="0.4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E1436/D1436*100%</f>
        <v>9.987804878048781E-2</v>
      </c>
      <c r="P1436" s="9" t="str">
        <f>IFERROR(ROUND(E1436/L1436,0),0)&amp;" "&amp;H1436</f>
        <v>745 DKK</v>
      </c>
      <c r="Q1436" t="s">
        <v>8322</v>
      </c>
      <c r="R1436" t="s">
        <v>8341</v>
      </c>
      <c r="S1436" s="12">
        <f>(((I1436/60)/60)/24)+DATE(1970,1,1)+(-8/24)</f>
        <v>42163.291666666664</v>
      </c>
      <c r="T1436" s="12">
        <f>(((J1436/60)/60)/24)+DATE(1970,1,1)+(-8/24)</f>
        <v>42142.433773148143</v>
      </c>
      <c r="U1436" s="8">
        <f t="shared" si="22"/>
        <v>20.85789351852145</v>
      </c>
    </row>
    <row r="1437" spans="1:21" ht="11.75" customHeight="1" x14ac:dyDescent="0.4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E1437/D1437*100%</f>
        <v>1E-3</v>
      </c>
      <c r="P1437" s="9" t="str">
        <f>IFERROR(ROUND(E1437/L1437,0),0)&amp;" "&amp;H1437</f>
        <v>8 EUR</v>
      </c>
      <c r="Q1437" t="s">
        <v>8322</v>
      </c>
      <c r="R1437" t="s">
        <v>8341</v>
      </c>
      <c r="S1437" s="12">
        <f>(((I1437/60)/60)/24)+DATE(1970,1,1)+(-8/24)</f>
        <v>42288.44699074074</v>
      </c>
      <c r="T1437" s="12">
        <f>(((J1437/60)/60)/24)+DATE(1970,1,1)+(-8/24)</f>
        <v>42258.44699074074</v>
      </c>
      <c r="U1437" s="8">
        <f t="shared" si="22"/>
        <v>30</v>
      </c>
    </row>
    <row r="1438" spans="1:21" ht="11.75" customHeight="1" x14ac:dyDescent="0.4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E1438/D1438*100%</f>
        <v>7.7000000000000002E-3</v>
      </c>
      <c r="P1438" s="9" t="str">
        <f>IFERROR(ROUND(E1438/L1438,0),0)&amp;" "&amp;H1438</f>
        <v>39 EUR</v>
      </c>
      <c r="Q1438" t="s">
        <v>8322</v>
      </c>
      <c r="R1438" t="s">
        <v>8341</v>
      </c>
      <c r="S1438" s="12">
        <f>(((I1438/60)/60)/24)+DATE(1970,1,1)+(-8/24)</f>
        <v>42421.016863425924</v>
      </c>
      <c r="T1438" s="12">
        <f>(((J1438/60)/60)/24)+DATE(1970,1,1)+(-8/24)</f>
        <v>42391.016863425924</v>
      </c>
      <c r="U1438" s="8">
        <f t="shared" si="22"/>
        <v>30</v>
      </c>
    </row>
    <row r="1439" spans="1:21" ht="11.75" customHeight="1" x14ac:dyDescent="0.4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E1439/D1439*100%</f>
        <v>0.26900000000000002</v>
      </c>
      <c r="P1439" s="9" t="str">
        <f>IFERROR(ROUND(E1439/L1439,0),0)&amp;" "&amp;H1439</f>
        <v>37 USD</v>
      </c>
      <c r="Q1439" t="s">
        <v>8322</v>
      </c>
      <c r="R1439" t="s">
        <v>8341</v>
      </c>
      <c r="S1439" s="12">
        <f>(((I1439/60)/60)/24)+DATE(1970,1,1)+(-8/24)</f>
        <v>41832.874305555553</v>
      </c>
      <c r="T1439" s="12">
        <f>(((J1439/60)/60)/24)+DATE(1970,1,1)+(-8/24)</f>
        <v>41796.19836805555</v>
      </c>
      <c r="U1439" s="8">
        <f t="shared" si="22"/>
        <v>36.675937500003783</v>
      </c>
    </row>
    <row r="1440" spans="1:21" ht="11.75" customHeight="1" x14ac:dyDescent="0.4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E1440/D1440*100%</f>
        <v>0.03</v>
      </c>
      <c r="P1440" s="9" t="str">
        <f>IFERROR(ROUND(E1440/L1440,0),0)&amp;" "&amp;H1440</f>
        <v>75 DKK</v>
      </c>
      <c r="Q1440" t="s">
        <v>8322</v>
      </c>
      <c r="R1440" t="s">
        <v>8341</v>
      </c>
      <c r="S1440" s="12">
        <f>(((I1440/60)/60)/24)+DATE(1970,1,1)+(-8/24)</f>
        <v>42487.246527777774</v>
      </c>
      <c r="T1440" s="12">
        <f>(((J1440/60)/60)/24)+DATE(1970,1,1)+(-8/24)</f>
        <v>42457.538182870368</v>
      </c>
      <c r="U1440" s="8">
        <f t="shared" si="22"/>
        <v>29.708344907405262</v>
      </c>
    </row>
    <row r="1441" spans="1:21" ht="11.75" customHeight="1" x14ac:dyDescent="0.4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E1441/D1441*100%</f>
        <v>6.6055045871559637E-2</v>
      </c>
      <c r="P1441" s="9" t="str">
        <f>IFERROR(ROUND(E1441/L1441,0),0)&amp;" "&amp;H1441</f>
        <v>30 CAD</v>
      </c>
      <c r="Q1441" t="s">
        <v>8322</v>
      </c>
      <c r="R1441" t="s">
        <v>8341</v>
      </c>
      <c r="S1441" s="12">
        <f>(((I1441/60)/60)/24)+DATE(1970,1,1)+(-8/24)</f>
        <v>42070.496539351843</v>
      </c>
      <c r="T1441" s="12">
        <f>(((J1441/60)/60)/24)+DATE(1970,1,1)+(-8/24)</f>
        <v>42040.496539351843</v>
      </c>
      <c r="U1441" s="8">
        <f t="shared" si="22"/>
        <v>30</v>
      </c>
    </row>
    <row r="1442" spans="1:21" ht="11.75" customHeight="1" x14ac:dyDescent="0.4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E1442/D1442*100%</f>
        <v>7.6923076923076926E-5</v>
      </c>
      <c r="P1442" s="9" t="str">
        <f>IFERROR(ROUND(E1442/L1442,0),0)&amp;" "&amp;H1442</f>
        <v>1 EUR</v>
      </c>
      <c r="Q1442" t="s">
        <v>8322</v>
      </c>
      <c r="R1442" t="s">
        <v>8341</v>
      </c>
      <c r="S1442" s="12">
        <f>(((I1442/60)/60)/24)+DATE(1970,1,1)+(-8/24)</f>
        <v>42516.415081018517</v>
      </c>
      <c r="T1442" s="12">
        <f>(((J1442/60)/60)/24)+DATE(1970,1,1)+(-8/24)</f>
        <v>42486.415081018517</v>
      </c>
      <c r="U1442" s="8">
        <f t="shared" si="22"/>
        <v>30</v>
      </c>
    </row>
    <row r="1443" spans="1:21" ht="11.75" customHeight="1" x14ac:dyDescent="0.4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E1443/D1443*100%</f>
        <v>1.1222222222222222E-2</v>
      </c>
      <c r="P1443" s="9" t="str">
        <f>IFERROR(ROUND(E1443/L1443,0),0)&amp;" "&amp;H1443</f>
        <v>673 GBP</v>
      </c>
      <c r="Q1443" t="s">
        <v>8322</v>
      </c>
      <c r="R1443" t="s">
        <v>8341</v>
      </c>
      <c r="S1443" s="12">
        <f>(((I1443/60)/60)/24)+DATE(1970,1,1)+(-8/24)</f>
        <v>42258.432511574072</v>
      </c>
      <c r="T1443" s="12">
        <f>(((J1443/60)/60)/24)+DATE(1970,1,1)+(-8/24)</f>
        <v>42198.432511574072</v>
      </c>
      <c r="U1443" s="8">
        <f t="shared" si="22"/>
        <v>60</v>
      </c>
    </row>
    <row r="1444" spans="1:21" ht="11.75" customHeight="1" x14ac:dyDescent="0.4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E1444/D1444*100%</f>
        <v>0</v>
      </c>
      <c r="P1444" s="9" t="str">
        <f>IFERROR(ROUND(E1444/L1444,0),0)&amp;" "&amp;H1444</f>
        <v>0 USD</v>
      </c>
      <c r="Q1444" t="s">
        <v>8322</v>
      </c>
      <c r="R1444" t="s">
        <v>8341</v>
      </c>
      <c r="S1444" s="12">
        <f>(((I1444/60)/60)/24)+DATE(1970,1,1)+(-8/24)</f>
        <v>42515.312013888884</v>
      </c>
      <c r="T1444" s="12">
        <f>(((J1444/60)/60)/24)+DATE(1970,1,1)+(-8/24)</f>
        <v>42485.312013888884</v>
      </c>
      <c r="U1444" s="8">
        <f t="shared" si="22"/>
        <v>30</v>
      </c>
    </row>
    <row r="1445" spans="1:21" ht="11.75" customHeight="1" x14ac:dyDescent="0.4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E1445/D1445*100%</f>
        <v>0</v>
      </c>
      <c r="P1445" s="9" t="str">
        <f>IFERROR(ROUND(E1445/L1445,0),0)&amp;" "&amp;H1445</f>
        <v>0 EUR</v>
      </c>
      <c r="Q1445" t="s">
        <v>8322</v>
      </c>
      <c r="R1445" t="s">
        <v>8341</v>
      </c>
      <c r="S1445" s="12">
        <f>(((I1445/60)/60)/24)+DATE(1970,1,1)+(-8/24)</f>
        <v>42737.59269675926</v>
      </c>
      <c r="T1445" s="12">
        <f>(((J1445/60)/60)/24)+DATE(1970,1,1)+(-8/24)</f>
        <v>42707.59269675926</v>
      </c>
      <c r="U1445" s="8">
        <f t="shared" si="22"/>
        <v>30</v>
      </c>
    </row>
    <row r="1446" spans="1:21" ht="11.75" customHeight="1" x14ac:dyDescent="0.4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E1446/D1446*100%</f>
        <v>0</v>
      </c>
      <c r="P1446" s="9" t="str">
        <f>IFERROR(ROUND(E1446/L1446,0),0)&amp;" "&amp;H1446</f>
        <v>0 EUR</v>
      </c>
      <c r="Q1446" t="s">
        <v>8322</v>
      </c>
      <c r="R1446" t="s">
        <v>8341</v>
      </c>
      <c r="S1446" s="12">
        <f>(((I1446/60)/60)/24)+DATE(1970,1,1)+(-8/24)</f>
        <v>42259.540069444447</v>
      </c>
      <c r="T1446" s="12">
        <f>(((J1446/60)/60)/24)+DATE(1970,1,1)+(-8/24)</f>
        <v>42199.540069444447</v>
      </c>
      <c r="U1446" s="8">
        <f t="shared" si="22"/>
        <v>60</v>
      </c>
    </row>
    <row r="1447" spans="1:21" ht="11.75" customHeight="1" x14ac:dyDescent="0.4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E1447/D1447*100%</f>
        <v>0</v>
      </c>
      <c r="P1447" s="9" t="str">
        <f>IFERROR(ROUND(E1447/L1447,0),0)&amp;" "&amp;H1447</f>
        <v>0 EUR</v>
      </c>
      <c r="Q1447" t="s">
        <v>8322</v>
      </c>
      <c r="R1447" t="s">
        <v>8341</v>
      </c>
      <c r="S1447" s="12">
        <f>(((I1447/60)/60)/24)+DATE(1970,1,1)+(-8/24)</f>
        <v>42169.208969907406</v>
      </c>
      <c r="T1447" s="12">
        <f>(((J1447/60)/60)/24)+DATE(1970,1,1)+(-8/24)</f>
        <v>42139.208969907406</v>
      </c>
      <c r="U1447" s="8">
        <f t="shared" si="22"/>
        <v>30</v>
      </c>
    </row>
    <row r="1448" spans="1:21" ht="11.75" customHeight="1" x14ac:dyDescent="0.4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E1448/D1448*100%</f>
        <v>0</v>
      </c>
      <c r="P1448" s="9" t="str">
        <f>IFERROR(ROUND(E1448/L1448,0),0)&amp;" "&amp;H1448</f>
        <v>0 EUR</v>
      </c>
      <c r="Q1448" t="s">
        <v>8322</v>
      </c>
      <c r="R1448" t="s">
        <v>8341</v>
      </c>
      <c r="S1448" s="12">
        <f>(((I1448/60)/60)/24)+DATE(1970,1,1)+(-8/24)</f>
        <v>42481.114328703705</v>
      </c>
      <c r="T1448" s="12">
        <f>(((J1448/60)/60)/24)+DATE(1970,1,1)+(-8/24)</f>
        <v>42461.114328703705</v>
      </c>
      <c r="U1448" s="8">
        <f t="shared" si="22"/>
        <v>20</v>
      </c>
    </row>
    <row r="1449" spans="1:21" ht="11.75" customHeight="1" x14ac:dyDescent="0.4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E1449/D1449*100%</f>
        <v>1.4999999999999999E-4</v>
      </c>
      <c r="P1449" s="9" t="str">
        <f>IFERROR(ROUND(E1449/L1449,0),0)&amp;" "&amp;H1449</f>
        <v>25 USD</v>
      </c>
      <c r="Q1449" t="s">
        <v>8322</v>
      </c>
      <c r="R1449" t="s">
        <v>8341</v>
      </c>
      <c r="S1449" s="12">
        <f>(((I1449/60)/60)/24)+DATE(1970,1,1)+(-8/24)</f>
        <v>42559.39738425926</v>
      </c>
      <c r="T1449" s="12">
        <f>(((J1449/60)/60)/24)+DATE(1970,1,1)+(-8/24)</f>
        <v>42529.39738425926</v>
      </c>
      <c r="U1449" s="8">
        <f t="shared" si="22"/>
        <v>30</v>
      </c>
    </row>
    <row r="1450" spans="1:21" ht="11.75" customHeight="1" x14ac:dyDescent="0.4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E1450/D1450*100%</f>
        <v>0</v>
      </c>
      <c r="P1450" s="9" t="str">
        <f>IFERROR(ROUND(E1450/L1450,0),0)&amp;" "&amp;H1450</f>
        <v>0 AUD</v>
      </c>
      <c r="Q1450" t="s">
        <v>8322</v>
      </c>
      <c r="R1450" t="s">
        <v>8341</v>
      </c>
      <c r="S1450" s="12">
        <f>(((I1450/60)/60)/24)+DATE(1970,1,1)+(-8/24)</f>
        <v>42145.892361111109</v>
      </c>
      <c r="T1450" s="12">
        <f>(((J1450/60)/60)/24)+DATE(1970,1,1)+(-8/24)</f>
        <v>42115.603217592587</v>
      </c>
      <c r="U1450" s="8">
        <f t="shared" si="22"/>
        <v>30.289143518522906</v>
      </c>
    </row>
    <row r="1451" spans="1:21" ht="11.75" customHeight="1" x14ac:dyDescent="0.4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E1451/D1451*100%</f>
        <v>0</v>
      </c>
      <c r="P1451" s="9" t="str">
        <f>IFERROR(ROUND(E1451/L1451,0),0)&amp;" "&amp;H1451</f>
        <v>0 USD</v>
      </c>
      <c r="Q1451" t="s">
        <v>8322</v>
      </c>
      <c r="R1451" t="s">
        <v>8341</v>
      </c>
      <c r="S1451" s="12">
        <f>(((I1451/60)/60)/24)+DATE(1970,1,1)+(-8/24)</f>
        <v>42134.478067129625</v>
      </c>
      <c r="T1451" s="12">
        <f>(((J1451/60)/60)/24)+DATE(1970,1,1)+(-8/24)</f>
        <v>42086.478067129625</v>
      </c>
      <c r="U1451" s="8">
        <f t="shared" si="22"/>
        <v>48</v>
      </c>
    </row>
    <row r="1452" spans="1:21" ht="11.75" customHeight="1" x14ac:dyDescent="0.4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E1452/D1452*100%</f>
        <v>1.0000000000000001E-5</v>
      </c>
      <c r="P1452" s="9" t="str">
        <f>IFERROR(ROUND(E1452/L1452,0),0)&amp;" "&amp;H1452</f>
        <v>1 USD</v>
      </c>
      <c r="Q1452" t="s">
        <v>8322</v>
      </c>
      <c r="R1452" t="s">
        <v>8341</v>
      </c>
      <c r="S1452" s="12">
        <f>(((I1452/60)/60)/24)+DATE(1970,1,1)+(-8/24)</f>
        <v>42419.837928240733</v>
      </c>
      <c r="T1452" s="12">
        <f>(((J1452/60)/60)/24)+DATE(1970,1,1)+(-8/24)</f>
        <v>42389.837928240733</v>
      </c>
      <c r="U1452" s="8">
        <f t="shared" si="22"/>
        <v>30</v>
      </c>
    </row>
    <row r="1453" spans="1:21" ht="11.75" customHeight="1" x14ac:dyDescent="0.4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E1453/D1453*100%</f>
        <v>1.0554089709762533E-4</v>
      </c>
      <c r="P1453" s="9" t="str">
        <f>IFERROR(ROUND(E1453/L1453,0),0)&amp;" "&amp;H1453</f>
        <v>1 USD</v>
      </c>
      <c r="Q1453" t="s">
        <v>8322</v>
      </c>
      <c r="R1453" t="s">
        <v>8341</v>
      </c>
      <c r="S1453" s="12">
        <f>(((I1453/60)/60)/24)+DATE(1970,1,1)+(-8/24)</f>
        <v>41961.667349537034</v>
      </c>
      <c r="T1453" s="12">
        <f>(((J1453/60)/60)/24)+DATE(1970,1,1)+(-8/24)</f>
        <v>41931.62568287037</v>
      </c>
      <c r="U1453" s="8">
        <f t="shared" si="22"/>
        <v>30.041666666664241</v>
      </c>
    </row>
    <row r="1454" spans="1:21" ht="11.75" customHeight="1" x14ac:dyDescent="0.4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E1454/D1454*100%</f>
        <v>0</v>
      </c>
      <c r="P1454" s="9" t="str">
        <f>IFERROR(ROUND(E1454/L1454,0),0)&amp;" "&amp;H1454</f>
        <v>0 USD</v>
      </c>
      <c r="Q1454" t="s">
        <v>8322</v>
      </c>
      <c r="R1454" t="s">
        <v>8341</v>
      </c>
      <c r="S1454" s="12">
        <f>(((I1454/60)/60)/24)+DATE(1970,1,1)+(-8/24)</f>
        <v>41848.369942129626</v>
      </c>
      <c r="T1454" s="12">
        <f>(((J1454/60)/60)/24)+DATE(1970,1,1)+(-8/24)</f>
        <v>41818.369942129626</v>
      </c>
      <c r="U1454" s="8">
        <f t="shared" si="22"/>
        <v>30</v>
      </c>
    </row>
    <row r="1455" spans="1:21" ht="11.75" customHeight="1" x14ac:dyDescent="0.4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E1455/D1455*100%</f>
        <v>0</v>
      </c>
      <c r="P1455" s="9" t="str">
        <f>IFERROR(ROUND(E1455/L1455,0),0)&amp;" "&amp;H1455</f>
        <v>0 EUR</v>
      </c>
      <c r="Q1455" t="s">
        <v>8322</v>
      </c>
      <c r="R1455" t="s">
        <v>8341</v>
      </c>
      <c r="S1455" s="12">
        <f>(((I1455/60)/60)/24)+DATE(1970,1,1)+(-8/24)</f>
        <v>42840.321145833332</v>
      </c>
      <c r="T1455" s="12">
        <f>(((J1455/60)/60)/24)+DATE(1970,1,1)+(-8/24)</f>
        <v>42795.362812499996</v>
      </c>
      <c r="U1455" s="8">
        <f t="shared" si="22"/>
        <v>44.958333333335759</v>
      </c>
    </row>
    <row r="1456" spans="1:21" ht="11.75" customHeight="1" x14ac:dyDescent="0.4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E1456/D1456*100%</f>
        <v>8.5714285714285719E-3</v>
      </c>
      <c r="P1456" s="9" t="str">
        <f>IFERROR(ROUND(E1456/L1456,0),0)&amp;" "&amp;H1456</f>
        <v>15 EUR</v>
      </c>
      <c r="Q1456" t="s">
        <v>8322</v>
      </c>
      <c r="R1456" t="s">
        <v>8341</v>
      </c>
      <c r="S1456" s="12">
        <f>(((I1456/60)/60)/24)+DATE(1970,1,1)+(-8/24)</f>
        <v>42484.582638888889</v>
      </c>
      <c r="T1456" s="12">
        <f>(((J1456/60)/60)/24)+DATE(1970,1,1)+(-8/24)</f>
        <v>42463.533333333333</v>
      </c>
      <c r="U1456" s="8">
        <f t="shared" si="22"/>
        <v>21.049305555556202</v>
      </c>
    </row>
    <row r="1457" spans="1:21" ht="11.75" customHeight="1" x14ac:dyDescent="0.4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E1457/D1457*100%</f>
        <v>0.105</v>
      </c>
      <c r="P1457" s="9" t="str">
        <f>IFERROR(ROUND(E1457/L1457,0),0)&amp;" "&amp;H1457</f>
        <v>225 USD</v>
      </c>
      <c r="Q1457" t="s">
        <v>8322</v>
      </c>
      <c r="R1457" t="s">
        <v>8341</v>
      </c>
      <c r="S1457" s="12">
        <f>(((I1457/60)/60)/24)+DATE(1970,1,1)+(-8/24)</f>
        <v>41887.235416666663</v>
      </c>
      <c r="T1457" s="12">
        <f>(((J1457/60)/60)/24)+DATE(1970,1,1)+(-8/24)</f>
        <v>41832.33935185185</v>
      </c>
      <c r="U1457" s="8">
        <f t="shared" si="22"/>
        <v>54.896064814813144</v>
      </c>
    </row>
    <row r="1458" spans="1:21" ht="11.75" customHeight="1" x14ac:dyDescent="0.4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E1458/D1458*100%</f>
        <v>2.9000000000000001E-2</v>
      </c>
      <c r="P1458" s="9" t="str">
        <f>IFERROR(ROUND(E1458/L1458,0),0)&amp;" "&amp;H1458</f>
        <v>48 EUR</v>
      </c>
      <c r="Q1458" t="s">
        <v>8322</v>
      </c>
      <c r="R1458" t="s">
        <v>8341</v>
      </c>
      <c r="S1458" s="12">
        <f>(((I1458/60)/60)/24)+DATE(1970,1,1)+(-8/24)</f>
        <v>42738.335243055553</v>
      </c>
      <c r="T1458" s="12">
        <f>(((J1458/60)/60)/24)+DATE(1970,1,1)+(-8/24)</f>
        <v>42708.335243055553</v>
      </c>
      <c r="U1458" s="8">
        <f t="shared" si="22"/>
        <v>30</v>
      </c>
    </row>
    <row r="1459" spans="1:21" ht="11.75" customHeight="1" x14ac:dyDescent="0.4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E1459/D1459*100%</f>
        <v>0</v>
      </c>
      <c r="P1459" s="9" t="str">
        <f>IFERROR(ROUND(E1459/L1459,0),0)&amp;" "&amp;H1459</f>
        <v>0 USD</v>
      </c>
      <c r="Q1459" t="s">
        <v>8322</v>
      </c>
      <c r="R1459" t="s">
        <v>8341</v>
      </c>
      <c r="S1459" s="12">
        <f>(((I1459/60)/60)/24)+DATE(1970,1,1)+(-8/24)</f>
        <v>42319.604675925926</v>
      </c>
      <c r="T1459" s="12">
        <f>(((J1459/60)/60)/24)+DATE(1970,1,1)+(-8/24)</f>
        <v>42289.563009259255</v>
      </c>
      <c r="U1459" s="8">
        <f t="shared" si="22"/>
        <v>30.041666666671517</v>
      </c>
    </row>
    <row r="1460" spans="1:21" ht="11.75" customHeight="1" x14ac:dyDescent="0.4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E1460/D1460*100%</f>
        <v>0</v>
      </c>
      <c r="P1460" s="9" t="str">
        <f>IFERROR(ROUND(E1460/L1460,0),0)&amp;" "&amp;H1460</f>
        <v>0 USD</v>
      </c>
      <c r="Q1460" t="s">
        <v>8322</v>
      </c>
      <c r="R1460" t="s">
        <v>8341</v>
      </c>
      <c r="S1460" s="12">
        <f>(((I1460/60)/60)/24)+DATE(1970,1,1)+(-8/24)</f>
        <v>41861.833333333328</v>
      </c>
      <c r="T1460" s="12">
        <f>(((J1460/60)/60)/24)+DATE(1970,1,1)+(-8/24)</f>
        <v>41831.37222222222</v>
      </c>
      <c r="U1460" s="8">
        <f t="shared" si="22"/>
        <v>30.461111111108039</v>
      </c>
    </row>
    <row r="1461" spans="1:21" ht="11.75" customHeight="1" x14ac:dyDescent="0.4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E1461/D1461*100%</f>
        <v>0</v>
      </c>
      <c r="P1461" s="9" t="str">
        <f>IFERROR(ROUND(E1461/L1461,0),0)&amp;" "&amp;H1461</f>
        <v>0 DKK</v>
      </c>
      <c r="Q1461" t="s">
        <v>8322</v>
      </c>
      <c r="R1461" t="s">
        <v>8341</v>
      </c>
      <c r="S1461" s="12">
        <f>(((I1461/60)/60)/24)+DATE(1970,1,1)+(-8/24)</f>
        <v>42340.392361111109</v>
      </c>
      <c r="T1461" s="12">
        <f>(((J1461/60)/60)/24)+DATE(1970,1,1)+(-8/24)</f>
        <v>42311.871481481481</v>
      </c>
      <c r="U1461" s="8">
        <f t="shared" si="22"/>
        <v>28.520879629628325</v>
      </c>
    </row>
    <row r="1462" spans="1:21" ht="11.75" customHeight="1" x14ac:dyDescent="0.4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E1462/D1462*100%</f>
        <v>0</v>
      </c>
      <c r="P1462" s="9" t="str">
        <f>IFERROR(ROUND(E1462/L1462,0),0)&amp;" "&amp;H1462</f>
        <v>0 USD</v>
      </c>
      <c r="Q1462" t="s">
        <v>8322</v>
      </c>
      <c r="R1462" t="s">
        <v>8341</v>
      </c>
      <c r="S1462" s="12">
        <f>(((I1462/60)/60)/24)+DATE(1970,1,1)+(-8/24)</f>
        <v>41973.656249999993</v>
      </c>
      <c r="T1462" s="12">
        <f>(((J1462/60)/60)/24)+DATE(1970,1,1)+(-8/24)</f>
        <v>41915.563634259255</v>
      </c>
      <c r="U1462" s="8">
        <f t="shared" si="22"/>
        <v>58.092615740737529</v>
      </c>
    </row>
    <row r="1463" spans="1:21" ht="11.75" customHeight="1" x14ac:dyDescent="0.4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E1463/D1463*100%</f>
        <v>1.012446</v>
      </c>
      <c r="P1463" s="9" t="str">
        <f>IFERROR(ROUND(E1463/L1463,0),0)&amp;" "&amp;H1463</f>
        <v>45 USD</v>
      </c>
      <c r="Q1463" t="s">
        <v>8322</v>
      </c>
      <c r="R1463" t="s">
        <v>8342</v>
      </c>
      <c r="S1463" s="12">
        <f>(((I1463/60)/60)/24)+DATE(1970,1,1)+(-8/24)</f>
        <v>41932.666666666664</v>
      </c>
      <c r="T1463" s="12">
        <f>(((J1463/60)/60)/24)+DATE(1970,1,1)+(-8/24)</f>
        <v>41899.311967592592</v>
      </c>
      <c r="U1463" s="8">
        <f t="shared" si="22"/>
        <v>33.354699074072414</v>
      </c>
    </row>
    <row r="1464" spans="1:21" ht="11.75" customHeight="1" x14ac:dyDescent="0.4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E1464/D1464*100%</f>
        <v>1.085175</v>
      </c>
      <c r="P1464" s="9" t="str">
        <f>IFERROR(ROUND(E1464/L1464,0),0)&amp;" "&amp;H1464</f>
        <v>29 USD</v>
      </c>
      <c r="Q1464" t="s">
        <v>8322</v>
      </c>
      <c r="R1464" t="s">
        <v>8342</v>
      </c>
      <c r="S1464" s="12">
        <f>(((I1464/60)/60)/24)+DATE(1970,1,1)+(-8/24)</f>
        <v>41374.329525462963</v>
      </c>
      <c r="T1464" s="12">
        <f>(((J1464/60)/60)/24)+DATE(1970,1,1)+(-8/24)</f>
        <v>41344.329525462963</v>
      </c>
      <c r="U1464" s="8">
        <f t="shared" si="22"/>
        <v>30</v>
      </c>
    </row>
    <row r="1465" spans="1:21" ht="11.75" customHeight="1" x14ac:dyDescent="0.4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E1465/D1465*100%</f>
        <v>1.4766666666666666</v>
      </c>
      <c r="P1465" s="9" t="str">
        <f>IFERROR(ROUND(E1465/L1465,0),0)&amp;" "&amp;H1465</f>
        <v>35 USD</v>
      </c>
      <c r="Q1465" t="s">
        <v>8322</v>
      </c>
      <c r="R1465" t="s">
        <v>8342</v>
      </c>
      <c r="S1465" s="12">
        <f>(((I1465/60)/60)/24)+DATE(1970,1,1)+(-8/24)</f>
        <v>41371.536319444444</v>
      </c>
      <c r="T1465" s="12">
        <f>(((J1465/60)/60)/24)+DATE(1970,1,1)+(-8/24)</f>
        <v>41326.577986111108</v>
      </c>
      <c r="U1465" s="8">
        <f t="shared" si="22"/>
        <v>44.958333333335759</v>
      </c>
    </row>
    <row r="1466" spans="1:21" ht="11.75" customHeight="1" x14ac:dyDescent="0.4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E1466/D1466*100%</f>
        <v>1.6319999999999999</v>
      </c>
      <c r="P1466" s="9" t="str">
        <f>IFERROR(ROUND(E1466/L1466,0),0)&amp;" "&amp;H1466</f>
        <v>35 USD</v>
      </c>
      <c r="Q1466" t="s">
        <v>8322</v>
      </c>
      <c r="R1466" t="s">
        <v>8342</v>
      </c>
      <c r="S1466" s="12">
        <f>(((I1466/60)/60)/24)+DATE(1970,1,1)+(-8/24)</f>
        <v>41321.328217592592</v>
      </c>
      <c r="T1466" s="12">
        <f>(((J1466/60)/60)/24)+DATE(1970,1,1)+(-8/24)</f>
        <v>41291.328217592592</v>
      </c>
      <c r="U1466" s="8">
        <f t="shared" si="22"/>
        <v>30</v>
      </c>
    </row>
    <row r="1467" spans="1:21" ht="11.75" customHeight="1" x14ac:dyDescent="0.4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E1467/D1467*100%</f>
        <v>4.5641449999999999</v>
      </c>
      <c r="P1467" s="9" t="str">
        <f>IFERROR(ROUND(E1467/L1467,0),0)&amp;" "&amp;H1467</f>
        <v>53 USD</v>
      </c>
      <c r="Q1467" t="s">
        <v>8322</v>
      </c>
      <c r="R1467" t="s">
        <v>8342</v>
      </c>
      <c r="S1467" s="12">
        <f>(((I1467/60)/60)/24)+DATE(1970,1,1)+(-8/24)</f>
        <v>40989.791666666664</v>
      </c>
      <c r="T1467" s="12">
        <f>(((J1467/60)/60)/24)+DATE(1970,1,1)+(-8/24)</f>
        <v>40959.401064814811</v>
      </c>
      <c r="U1467" s="8">
        <f t="shared" si="22"/>
        <v>30.390601851853717</v>
      </c>
    </row>
    <row r="1468" spans="1:21" ht="11.75" customHeight="1" x14ac:dyDescent="0.4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E1468/D1468*100%</f>
        <v>1.0787731249999999</v>
      </c>
      <c r="P1468" s="9" t="str">
        <f>IFERROR(ROUND(E1468/L1468,0),0)&amp;" "&amp;H1468</f>
        <v>70 USD</v>
      </c>
      <c r="Q1468" t="s">
        <v>8322</v>
      </c>
      <c r="R1468" t="s">
        <v>8342</v>
      </c>
      <c r="S1468" s="12">
        <f>(((I1468/60)/60)/24)+DATE(1970,1,1)+(-8/24)</f>
        <v>42380.874999999993</v>
      </c>
      <c r="T1468" s="12">
        <f>(((J1468/60)/60)/24)+DATE(1970,1,1)+(-8/24)</f>
        <v>42339.838726851849</v>
      </c>
      <c r="U1468" s="8">
        <f t="shared" si="22"/>
        <v>41.036273148143664</v>
      </c>
    </row>
    <row r="1469" spans="1:21" ht="11.75" customHeight="1" x14ac:dyDescent="0.4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E1469/D1469*100%</f>
        <v>1.1508</v>
      </c>
      <c r="P1469" s="9" t="str">
        <f>IFERROR(ROUND(E1469/L1469,0),0)&amp;" "&amp;H1469</f>
        <v>77 USD</v>
      </c>
      <c r="Q1469" t="s">
        <v>8322</v>
      </c>
      <c r="R1469" t="s">
        <v>8342</v>
      </c>
      <c r="S1469" s="12">
        <f>(((I1469/60)/60)/24)+DATE(1970,1,1)+(-8/24)</f>
        <v>40993.42690972222</v>
      </c>
      <c r="T1469" s="12">
        <f>(((J1469/60)/60)/24)+DATE(1970,1,1)+(-8/24)</f>
        <v>40933.468576388885</v>
      </c>
      <c r="U1469" s="8">
        <f t="shared" si="22"/>
        <v>59.958333333335759</v>
      </c>
    </row>
    <row r="1470" spans="1:21" ht="11.75" customHeight="1" x14ac:dyDescent="0.4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E1470/D1470*100%</f>
        <v>1.0236842105263158</v>
      </c>
      <c r="P1470" s="9" t="str">
        <f>IFERROR(ROUND(E1470/L1470,0),0)&amp;" "&amp;H1470</f>
        <v>33 USD</v>
      </c>
      <c r="Q1470" t="s">
        <v>8322</v>
      </c>
      <c r="R1470" t="s">
        <v>8342</v>
      </c>
      <c r="S1470" s="12">
        <f>(((I1470/60)/60)/24)+DATE(1970,1,1)+(-8/24)</f>
        <v>40705.681122685186</v>
      </c>
      <c r="T1470" s="12">
        <f>(((J1470/60)/60)/24)+DATE(1970,1,1)+(-8/24)</f>
        <v>40645.681122685186</v>
      </c>
      <c r="U1470" s="8">
        <f t="shared" si="22"/>
        <v>60</v>
      </c>
    </row>
    <row r="1471" spans="1:21" ht="11.75" customHeight="1" x14ac:dyDescent="0.4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E1471/D1471*100%</f>
        <v>1.0842485875706214</v>
      </c>
      <c r="P1471" s="9" t="str">
        <f>IFERROR(ROUND(E1471/L1471,0),0)&amp;" "&amp;H1471</f>
        <v>149 USD</v>
      </c>
      <c r="Q1471" t="s">
        <v>8322</v>
      </c>
      <c r="R1471" t="s">
        <v>8342</v>
      </c>
      <c r="S1471" s="12">
        <f>(((I1471/60)/60)/24)+DATE(1970,1,1)+(-8/24)</f>
        <v>41320.265150462961</v>
      </c>
      <c r="T1471" s="12">
        <f>(((J1471/60)/60)/24)+DATE(1970,1,1)+(-8/24)</f>
        <v>41290.265150462961</v>
      </c>
      <c r="U1471" s="8">
        <f t="shared" si="22"/>
        <v>30</v>
      </c>
    </row>
    <row r="1472" spans="1:21" ht="11.75" customHeight="1" x14ac:dyDescent="0.4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E1472/D1472*100%</f>
        <v>1.2513333333333334</v>
      </c>
      <c r="P1472" s="9" t="str">
        <f>IFERROR(ROUND(E1472/L1472,0),0)&amp;" "&amp;H1472</f>
        <v>23 USD</v>
      </c>
      <c r="Q1472" t="s">
        <v>8322</v>
      </c>
      <c r="R1472" t="s">
        <v>8342</v>
      </c>
      <c r="S1472" s="12">
        <f>(((I1472/60)/60)/24)+DATE(1970,1,1)+(-8/24)</f>
        <v>41271.493784722217</v>
      </c>
      <c r="T1472" s="12">
        <f>(((J1472/60)/60)/24)+DATE(1970,1,1)+(-8/24)</f>
        <v>41250.493784722217</v>
      </c>
      <c r="U1472" s="8">
        <f t="shared" si="22"/>
        <v>21</v>
      </c>
    </row>
    <row r="1473" spans="1:21" ht="11.75" customHeight="1" x14ac:dyDescent="0.4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E1473/D1473*100%</f>
        <v>1.03840625</v>
      </c>
      <c r="P1473" s="9" t="str">
        <f>IFERROR(ROUND(E1473/L1473,0),0)&amp;" "&amp;H1473</f>
        <v>97 USD</v>
      </c>
      <c r="Q1473" t="s">
        <v>8322</v>
      </c>
      <c r="R1473" t="s">
        <v>8342</v>
      </c>
      <c r="S1473" s="12">
        <f>(((I1473/60)/60)/24)+DATE(1970,1,1)+(-8/24)</f>
        <v>42103.624236111107</v>
      </c>
      <c r="T1473" s="12">
        <f>(((J1473/60)/60)/24)+DATE(1970,1,1)+(-8/24)</f>
        <v>42073.624236111107</v>
      </c>
      <c r="U1473" s="8">
        <f t="shared" si="22"/>
        <v>30</v>
      </c>
    </row>
    <row r="1474" spans="1:21" ht="11.75" customHeight="1" x14ac:dyDescent="0.4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E1474/D1474*100%</f>
        <v>1.3870400000000001</v>
      </c>
      <c r="P1474" s="9" t="str">
        <f>IFERROR(ROUND(E1474/L1474,0),0)&amp;" "&amp;H1474</f>
        <v>103 USD</v>
      </c>
      <c r="Q1474" t="s">
        <v>8322</v>
      </c>
      <c r="R1474" t="s">
        <v>8342</v>
      </c>
      <c r="S1474" s="12">
        <f>(((I1474/60)/60)/24)+DATE(1970,1,1)+(-8/24)</f>
        <v>41563.20952546296</v>
      </c>
      <c r="T1474" s="12">
        <f>(((J1474/60)/60)/24)+DATE(1970,1,1)+(-8/24)</f>
        <v>41533.20952546296</v>
      </c>
      <c r="U1474" s="8">
        <f t="shared" si="22"/>
        <v>30</v>
      </c>
    </row>
    <row r="1475" spans="1:21" ht="11.75" customHeight="1" x14ac:dyDescent="0.4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E1475/D1475*100%</f>
        <v>1.20516</v>
      </c>
      <c r="P1475" s="9" t="str">
        <f>IFERROR(ROUND(E1475/L1475,0),0)&amp;" "&amp;H1475</f>
        <v>38 USD</v>
      </c>
      <c r="Q1475" t="s">
        <v>8322</v>
      </c>
      <c r="R1475" t="s">
        <v>8342</v>
      </c>
      <c r="S1475" s="12">
        <f>(((I1475/60)/60)/24)+DATE(1970,1,1)+(-8/24)</f>
        <v>40969.646284722221</v>
      </c>
      <c r="T1475" s="12">
        <f>(((J1475/60)/60)/24)+DATE(1970,1,1)+(-8/24)</f>
        <v>40939.646284722221</v>
      </c>
      <c r="U1475" s="8">
        <f t="shared" ref="U1475:U1538" si="23">S1475-T1475</f>
        <v>30</v>
      </c>
    </row>
    <row r="1476" spans="1:21" ht="11.75" customHeight="1" x14ac:dyDescent="0.4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E1476/D1476*100%</f>
        <v>1.1226666666666667</v>
      </c>
      <c r="P1476" s="9" t="str">
        <f>IFERROR(ROUND(E1476/L1476,0),0)&amp;" "&amp;H1476</f>
        <v>44 USD</v>
      </c>
      <c r="Q1476" t="s">
        <v>8322</v>
      </c>
      <c r="R1476" t="s">
        <v>8342</v>
      </c>
      <c r="S1476" s="12">
        <f>(((I1476/60)/60)/24)+DATE(1970,1,1)+(-8/24)</f>
        <v>41530.394583333327</v>
      </c>
      <c r="T1476" s="12">
        <f>(((J1476/60)/60)/24)+DATE(1970,1,1)+(-8/24)</f>
        <v>41500.394583333327</v>
      </c>
      <c r="U1476" s="8">
        <f t="shared" si="23"/>
        <v>30</v>
      </c>
    </row>
    <row r="1477" spans="1:21" ht="11.75" customHeight="1" x14ac:dyDescent="0.4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E1477/D1477*100%</f>
        <v>1.8866966666666667</v>
      </c>
      <c r="P1477" s="9" t="str">
        <f>IFERROR(ROUND(E1477/L1477,0),0)&amp;" "&amp;H1477</f>
        <v>64 USD</v>
      </c>
      <c r="Q1477" t="s">
        <v>8322</v>
      </c>
      <c r="R1477" t="s">
        <v>8342</v>
      </c>
      <c r="S1477" s="12">
        <f>(((I1477/60)/60)/24)+DATE(1970,1,1)+(-8/24)</f>
        <v>41992.874305555553</v>
      </c>
      <c r="T1477" s="12">
        <f>(((J1477/60)/60)/24)+DATE(1970,1,1)+(-8/24)</f>
        <v>41960.389618055553</v>
      </c>
      <c r="U1477" s="8">
        <f t="shared" si="23"/>
        <v>32.484687500000291</v>
      </c>
    </row>
    <row r="1478" spans="1:21" ht="11.75" customHeight="1" x14ac:dyDescent="0.4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E1478/D1478*100%</f>
        <v>6.6155466666666669</v>
      </c>
      <c r="P1478" s="9" t="str">
        <f>IFERROR(ROUND(E1478/L1478,0),0)&amp;" "&amp;H1478</f>
        <v>43 USD</v>
      </c>
      <c r="Q1478" t="s">
        <v>8322</v>
      </c>
      <c r="R1478" t="s">
        <v>8342</v>
      </c>
      <c r="S1478" s="12">
        <f>(((I1478/60)/60)/24)+DATE(1970,1,1)+(-8/24)</f>
        <v>40795.708587962959</v>
      </c>
      <c r="T1478" s="12">
        <f>(((J1478/60)/60)/24)+DATE(1970,1,1)+(-8/24)</f>
        <v>40765.708587962959</v>
      </c>
      <c r="U1478" s="8">
        <f t="shared" si="23"/>
        <v>30</v>
      </c>
    </row>
    <row r="1479" spans="1:21" ht="11.75" customHeight="1" x14ac:dyDescent="0.4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E1479/D1479*100%</f>
        <v>1.1131</v>
      </c>
      <c r="P1479" s="9" t="str">
        <f>IFERROR(ROUND(E1479/L1479,0),0)&amp;" "&amp;H1479</f>
        <v>90 USD</v>
      </c>
      <c r="Q1479" t="s">
        <v>8322</v>
      </c>
      <c r="R1479" t="s">
        <v>8342</v>
      </c>
      <c r="S1479" s="12">
        <f>(((I1479/60)/60)/24)+DATE(1970,1,1)+(-8/24)</f>
        <v>40899.791666666664</v>
      </c>
      <c r="T1479" s="12">
        <f>(((J1479/60)/60)/24)+DATE(1970,1,1)+(-8/24)</f>
        <v>40840.282453703701</v>
      </c>
      <c r="U1479" s="8">
        <f t="shared" si="23"/>
        <v>59.50921296296292</v>
      </c>
    </row>
    <row r="1480" spans="1:21" ht="11.75" customHeight="1" x14ac:dyDescent="0.4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E1480/D1480*100%</f>
        <v>11.8161422</v>
      </c>
      <c r="P1480" s="9" t="str">
        <f>IFERROR(ROUND(E1480/L1480,0),0)&amp;" "&amp;H1480</f>
        <v>29 USD</v>
      </c>
      <c r="Q1480" t="s">
        <v>8322</v>
      </c>
      <c r="R1480" t="s">
        <v>8342</v>
      </c>
      <c r="S1480" s="12">
        <f>(((I1480/60)/60)/24)+DATE(1970,1,1)+(-8/24)</f>
        <v>41408.538344907407</v>
      </c>
      <c r="T1480" s="12">
        <f>(((J1480/60)/60)/24)+DATE(1970,1,1)+(-8/24)</f>
        <v>41394.538344907407</v>
      </c>
      <c r="U1480" s="8">
        <f t="shared" si="23"/>
        <v>14</v>
      </c>
    </row>
    <row r="1481" spans="1:21" ht="11.75" customHeight="1" x14ac:dyDescent="0.4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E1481/D1481*100%</f>
        <v>1.37375</v>
      </c>
      <c r="P1481" s="9" t="str">
        <f>IFERROR(ROUND(E1481/L1481,0),0)&amp;" "&amp;H1481</f>
        <v>31 USD</v>
      </c>
      <c r="Q1481" t="s">
        <v>8322</v>
      </c>
      <c r="R1481" t="s">
        <v>8342</v>
      </c>
      <c r="S1481" s="12">
        <f>(((I1481/60)/60)/24)+DATE(1970,1,1)+(-8/24)</f>
        <v>41768.832638888889</v>
      </c>
      <c r="T1481" s="12">
        <f>(((J1481/60)/60)/24)+DATE(1970,1,1)+(-8/24)</f>
        <v>41754.411909722221</v>
      </c>
      <c r="U1481" s="8">
        <f t="shared" si="23"/>
        <v>14.420729166668025</v>
      </c>
    </row>
    <row r="1482" spans="1:21" ht="11.75" customHeight="1" x14ac:dyDescent="0.4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E1482/D1482*100%</f>
        <v>1.170404</v>
      </c>
      <c r="P1482" s="9" t="str">
        <f>IFERROR(ROUND(E1482/L1482,0),0)&amp;" "&amp;H1482</f>
        <v>92 USD</v>
      </c>
      <c r="Q1482" t="s">
        <v>8322</v>
      </c>
      <c r="R1482" t="s">
        <v>8342</v>
      </c>
      <c r="S1482" s="12">
        <f>(((I1482/60)/60)/24)+DATE(1970,1,1)+(-8/24)</f>
        <v>41481.375</v>
      </c>
      <c r="T1482" s="12">
        <f>(((J1482/60)/60)/24)+DATE(1970,1,1)+(-8/24)</f>
        <v>41464.600682870368</v>
      </c>
      <c r="U1482" s="8">
        <f t="shared" si="23"/>
        <v>16.774317129631527</v>
      </c>
    </row>
    <row r="1483" spans="1:21" ht="11.75" customHeight="1" x14ac:dyDescent="0.4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E1483/D1483*100%</f>
        <v>2.1000000000000001E-2</v>
      </c>
      <c r="P1483" s="9" t="str">
        <f>IFERROR(ROUND(E1483/L1483,0),0)&amp;" "&amp;H1483</f>
        <v>18 CAD</v>
      </c>
      <c r="Q1483" t="s">
        <v>8322</v>
      </c>
      <c r="R1483" t="s">
        <v>8324</v>
      </c>
      <c r="S1483" s="12">
        <f>(((I1483/60)/60)/24)+DATE(1970,1,1)+(-8/24)</f>
        <v>41580.589641203704</v>
      </c>
      <c r="T1483" s="12">
        <f>(((J1483/60)/60)/24)+DATE(1970,1,1)+(-8/24)</f>
        <v>41550.589641203704</v>
      </c>
      <c r="U1483" s="8">
        <f t="shared" si="23"/>
        <v>30</v>
      </c>
    </row>
    <row r="1484" spans="1:21" ht="11.75" customHeight="1" x14ac:dyDescent="0.4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E1484/D1484*100%</f>
        <v>1E-3</v>
      </c>
      <c r="P1484" s="9" t="str">
        <f>IFERROR(ROUND(E1484/L1484,0),0)&amp;" "&amp;H1484</f>
        <v>5 USD</v>
      </c>
      <c r="Q1484" t="s">
        <v>8322</v>
      </c>
      <c r="R1484" t="s">
        <v>8324</v>
      </c>
      <c r="S1484" s="12">
        <f>(((I1484/60)/60)/24)+DATE(1970,1,1)+(-8/24)</f>
        <v>41158.993749999994</v>
      </c>
      <c r="T1484" s="12">
        <f>(((J1484/60)/60)/24)+DATE(1970,1,1)+(-8/24)</f>
        <v>41136.524722222224</v>
      </c>
      <c r="U1484" s="8">
        <f t="shared" si="23"/>
        <v>22.469027777769952</v>
      </c>
    </row>
    <row r="1485" spans="1:21" ht="11.75" customHeight="1" x14ac:dyDescent="0.4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E1485/D1485*100%</f>
        <v>7.1428571428571426E-3</v>
      </c>
      <c r="P1485" s="9" t="str">
        <f>IFERROR(ROUND(E1485/L1485,0),0)&amp;" "&amp;H1485</f>
        <v>25 USD</v>
      </c>
      <c r="Q1485" t="s">
        <v>8322</v>
      </c>
      <c r="R1485" t="s">
        <v>8324</v>
      </c>
      <c r="S1485" s="12">
        <f>(((I1485/60)/60)/24)+DATE(1970,1,1)+(-8/24)</f>
        <v>42572.859664351847</v>
      </c>
      <c r="T1485" s="12">
        <f>(((J1485/60)/60)/24)+DATE(1970,1,1)+(-8/24)</f>
        <v>42547.859664351847</v>
      </c>
      <c r="U1485" s="8">
        <f t="shared" si="23"/>
        <v>25</v>
      </c>
    </row>
    <row r="1486" spans="1:21" ht="11.75" customHeight="1" x14ac:dyDescent="0.4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E1486/D1486*100%</f>
        <v>0</v>
      </c>
      <c r="P1486" s="9" t="str">
        <f>IFERROR(ROUND(E1486/L1486,0),0)&amp;" "&amp;H1486</f>
        <v>0 USD</v>
      </c>
      <c r="Q1486" t="s">
        <v>8322</v>
      </c>
      <c r="R1486" t="s">
        <v>8324</v>
      </c>
      <c r="S1486" s="12">
        <f>(((I1486/60)/60)/24)+DATE(1970,1,1)+(-8/24)</f>
        <v>41111.285416666666</v>
      </c>
      <c r="T1486" s="12">
        <f>(((J1486/60)/60)/24)+DATE(1970,1,1)+(-8/24)</f>
        <v>41052.867627314808</v>
      </c>
      <c r="U1486" s="8">
        <f t="shared" si="23"/>
        <v>58.417789351857209</v>
      </c>
    </row>
    <row r="1487" spans="1:21" ht="11.75" customHeight="1" x14ac:dyDescent="0.4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E1487/D1487*100%</f>
        <v>2.2388059701492536E-2</v>
      </c>
      <c r="P1487" s="9" t="str">
        <f>IFERROR(ROUND(E1487/L1487,0),0)&amp;" "&amp;H1487</f>
        <v>50 USD</v>
      </c>
      <c r="Q1487" t="s">
        <v>8322</v>
      </c>
      <c r="R1487" t="s">
        <v>8324</v>
      </c>
      <c r="S1487" s="12">
        <f>(((I1487/60)/60)/24)+DATE(1970,1,1)+(-8/24)</f>
        <v>42175.462650462963</v>
      </c>
      <c r="T1487" s="12">
        <f>(((J1487/60)/60)/24)+DATE(1970,1,1)+(-8/24)</f>
        <v>42130.462650462963</v>
      </c>
      <c r="U1487" s="8">
        <f t="shared" si="23"/>
        <v>45</v>
      </c>
    </row>
    <row r="1488" spans="1:21" ht="11.75" customHeight="1" x14ac:dyDescent="0.4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E1488/D1488*100%</f>
        <v>2.3999999999999998E-3</v>
      </c>
      <c r="P1488" s="9" t="str">
        <f>IFERROR(ROUND(E1488/L1488,0),0)&amp;" "&amp;H1488</f>
        <v>16 USD</v>
      </c>
      <c r="Q1488" t="s">
        <v>8322</v>
      </c>
      <c r="R1488" t="s">
        <v>8324</v>
      </c>
      <c r="S1488" s="12">
        <f>(((I1488/60)/60)/24)+DATE(1970,1,1)+(-8/24)</f>
        <v>42061.835196759253</v>
      </c>
      <c r="T1488" s="12">
        <f>(((J1488/60)/60)/24)+DATE(1970,1,1)+(-8/24)</f>
        <v>42031.835196759253</v>
      </c>
      <c r="U1488" s="8">
        <f t="shared" si="23"/>
        <v>30</v>
      </c>
    </row>
    <row r="1489" spans="1:21" ht="11.75" customHeight="1" x14ac:dyDescent="0.4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E1489/D1489*100%</f>
        <v>0</v>
      </c>
      <c r="P1489" s="9" t="str">
        <f>IFERROR(ROUND(E1489/L1489,0),0)&amp;" "&amp;H1489</f>
        <v>0 USD</v>
      </c>
      <c r="Q1489" t="s">
        <v>8322</v>
      </c>
      <c r="R1489" t="s">
        <v>8324</v>
      </c>
      <c r="S1489" s="12">
        <f>(((I1489/60)/60)/24)+DATE(1970,1,1)+(-8/24)</f>
        <v>42584.584155092591</v>
      </c>
      <c r="T1489" s="12">
        <f>(((J1489/60)/60)/24)+DATE(1970,1,1)+(-8/24)</f>
        <v>42554.584155092591</v>
      </c>
      <c r="U1489" s="8">
        <f t="shared" si="23"/>
        <v>30</v>
      </c>
    </row>
    <row r="1490" spans="1:21" ht="11.75" customHeight="1" x14ac:dyDescent="0.4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E1490/D1490*100%</f>
        <v>2.4E-2</v>
      </c>
      <c r="P1490" s="9" t="str">
        <f>IFERROR(ROUND(E1490/L1490,0),0)&amp;" "&amp;H1490</f>
        <v>60 AUD</v>
      </c>
      <c r="Q1490" t="s">
        <v>8322</v>
      </c>
      <c r="R1490" t="s">
        <v>8324</v>
      </c>
      <c r="S1490" s="12">
        <f>(((I1490/60)/60)/24)+DATE(1970,1,1)+(-8/24)</f>
        <v>41644.229861111111</v>
      </c>
      <c r="T1490" s="12">
        <f>(((J1490/60)/60)/24)+DATE(1970,1,1)+(-8/24)</f>
        <v>41614.229861111111</v>
      </c>
      <c r="U1490" s="8">
        <f t="shared" si="23"/>
        <v>30</v>
      </c>
    </row>
    <row r="1491" spans="1:21" ht="11.75" customHeight="1" x14ac:dyDescent="0.4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E1491/D1491*100%</f>
        <v>0</v>
      </c>
      <c r="P1491" s="9" t="str">
        <f>IFERROR(ROUND(E1491/L1491,0),0)&amp;" "&amp;H1491</f>
        <v>0 USD</v>
      </c>
      <c r="Q1491" t="s">
        <v>8322</v>
      </c>
      <c r="R1491" t="s">
        <v>8324</v>
      </c>
      <c r="S1491" s="12">
        <f>(((I1491/60)/60)/24)+DATE(1970,1,1)+(-8/24)</f>
        <v>41228.320046296292</v>
      </c>
      <c r="T1491" s="12">
        <f>(((J1491/60)/60)/24)+DATE(1970,1,1)+(-8/24)</f>
        <v>41198.278379629628</v>
      </c>
      <c r="U1491" s="8">
        <f t="shared" si="23"/>
        <v>30.041666666664241</v>
      </c>
    </row>
    <row r="1492" spans="1:21" ht="11.75" customHeight="1" x14ac:dyDescent="0.4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E1492/D1492*100%</f>
        <v>0.30862068965517242</v>
      </c>
      <c r="P1492" s="9" t="str">
        <f>IFERROR(ROUND(E1492/L1492,0),0)&amp;" "&amp;H1492</f>
        <v>47 USD</v>
      </c>
      <c r="Q1492" t="s">
        <v>8322</v>
      </c>
      <c r="R1492" t="s">
        <v>8324</v>
      </c>
      <c r="S1492" s="12">
        <f>(((I1492/60)/60)/24)+DATE(1970,1,1)+(-8/24)</f>
        <v>41549.227708333332</v>
      </c>
      <c r="T1492" s="12">
        <f>(((J1492/60)/60)/24)+DATE(1970,1,1)+(-8/24)</f>
        <v>41520.227708333332</v>
      </c>
      <c r="U1492" s="8">
        <f t="shared" si="23"/>
        <v>29</v>
      </c>
    </row>
    <row r="1493" spans="1:21" ht="11.75" customHeight="1" x14ac:dyDescent="0.4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E1493/D1493*100%</f>
        <v>8.3333333333333329E-2</v>
      </c>
      <c r="P1493" s="9" t="str">
        <f>IFERROR(ROUND(E1493/L1493,0),0)&amp;" "&amp;H1493</f>
        <v>100 USD</v>
      </c>
      <c r="Q1493" t="s">
        <v>8322</v>
      </c>
      <c r="R1493" t="s">
        <v>8324</v>
      </c>
      <c r="S1493" s="12">
        <f>(((I1493/60)/60)/24)+DATE(1970,1,1)+(-8/24)</f>
        <v>42050.318055555552</v>
      </c>
      <c r="T1493" s="12">
        <f>(((J1493/60)/60)/24)+DATE(1970,1,1)+(-8/24)</f>
        <v>41991.380127314813</v>
      </c>
      <c r="U1493" s="8">
        <f t="shared" si="23"/>
        <v>58.937928240738984</v>
      </c>
    </row>
    <row r="1494" spans="1:21" ht="11.75" customHeight="1" x14ac:dyDescent="0.4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E1494/D1494*100%</f>
        <v>7.4999999999999997E-3</v>
      </c>
      <c r="P1494" s="9" t="str">
        <f>IFERROR(ROUND(E1494/L1494,0),0)&amp;" "&amp;H1494</f>
        <v>15 USD</v>
      </c>
      <c r="Q1494" t="s">
        <v>8322</v>
      </c>
      <c r="R1494" t="s">
        <v>8324</v>
      </c>
      <c r="S1494" s="12">
        <f>(((I1494/60)/60)/24)+DATE(1970,1,1)+(-8/24)</f>
        <v>40712.551458333335</v>
      </c>
      <c r="T1494" s="12">
        <f>(((J1494/60)/60)/24)+DATE(1970,1,1)+(-8/24)</f>
        <v>40682.551458333335</v>
      </c>
      <c r="U1494" s="8">
        <f t="shared" si="23"/>
        <v>30</v>
      </c>
    </row>
    <row r="1495" spans="1:21" ht="11.75" customHeight="1" x14ac:dyDescent="0.4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E1495/D1495*100%</f>
        <v>0</v>
      </c>
      <c r="P1495" s="9" t="str">
        <f>IFERROR(ROUND(E1495/L1495,0),0)&amp;" "&amp;H1495</f>
        <v>0 USD</v>
      </c>
      <c r="Q1495" t="s">
        <v>8322</v>
      </c>
      <c r="R1495" t="s">
        <v>8324</v>
      </c>
      <c r="S1495" s="12">
        <f>(((I1495/60)/60)/24)+DATE(1970,1,1)+(-8/24)</f>
        <v>41441.533275462964</v>
      </c>
      <c r="T1495" s="12">
        <f>(((J1495/60)/60)/24)+DATE(1970,1,1)+(-8/24)</f>
        <v>41411.533275462964</v>
      </c>
      <c r="U1495" s="8">
        <f t="shared" si="23"/>
        <v>30</v>
      </c>
    </row>
    <row r="1496" spans="1:21" ht="11.75" customHeight="1" x14ac:dyDescent="0.4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E1496/D1496*100%</f>
        <v>8.8999999999999996E-2</v>
      </c>
      <c r="P1496" s="9" t="str">
        <f>IFERROR(ROUND(E1496/L1496,0),0)&amp;" "&amp;H1496</f>
        <v>40 USD</v>
      </c>
      <c r="Q1496" t="s">
        <v>8322</v>
      </c>
      <c r="R1496" t="s">
        <v>8324</v>
      </c>
      <c r="S1496" s="12">
        <f>(((I1496/60)/60)/24)+DATE(1970,1,1)+(-8/24)</f>
        <v>42097.318055555552</v>
      </c>
      <c r="T1496" s="12">
        <f>(((J1496/60)/60)/24)+DATE(1970,1,1)+(-8/24)</f>
        <v>42067.389039351845</v>
      </c>
      <c r="U1496" s="8">
        <f t="shared" si="23"/>
        <v>29.929016203706851</v>
      </c>
    </row>
    <row r="1497" spans="1:21" ht="11.75" customHeight="1" x14ac:dyDescent="0.4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E1497/D1497*100%</f>
        <v>0</v>
      </c>
      <c r="P1497" s="9" t="str">
        <f>IFERROR(ROUND(E1497/L1497,0),0)&amp;" "&amp;H1497</f>
        <v>0 USD</v>
      </c>
      <c r="Q1497" t="s">
        <v>8322</v>
      </c>
      <c r="R1497" t="s">
        <v>8324</v>
      </c>
      <c r="S1497" s="12">
        <f>(((I1497/60)/60)/24)+DATE(1970,1,1)+(-8/24)</f>
        <v>40782.456377314811</v>
      </c>
      <c r="T1497" s="12">
        <f>(((J1497/60)/60)/24)+DATE(1970,1,1)+(-8/24)</f>
        <v>40752.456377314811</v>
      </c>
      <c r="U1497" s="8">
        <f t="shared" si="23"/>
        <v>30</v>
      </c>
    </row>
    <row r="1498" spans="1:21" ht="11.75" customHeight="1" x14ac:dyDescent="0.4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E1498/D1498*100%</f>
        <v>0</v>
      </c>
      <c r="P1498" s="9" t="str">
        <f>IFERROR(ROUND(E1498/L1498,0),0)&amp;" "&amp;H1498</f>
        <v>0 USD</v>
      </c>
      <c r="Q1498" t="s">
        <v>8322</v>
      </c>
      <c r="R1498" t="s">
        <v>8324</v>
      </c>
      <c r="S1498" s="12">
        <f>(((I1498/60)/60)/24)+DATE(1970,1,1)+(-8/24)</f>
        <v>41898.141886574071</v>
      </c>
      <c r="T1498" s="12">
        <f>(((J1498/60)/60)/24)+DATE(1970,1,1)+(-8/24)</f>
        <v>41838.141886574071</v>
      </c>
      <c r="U1498" s="8">
        <f t="shared" si="23"/>
        <v>60</v>
      </c>
    </row>
    <row r="1499" spans="1:21" ht="11.75" customHeight="1" x14ac:dyDescent="0.4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E1499/D1499*100%</f>
        <v>6.666666666666667E-5</v>
      </c>
      <c r="P1499" s="9" t="str">
        <f>IFERROR(ROUND(E1499/L1499,0),0)&amp;" "&amp;H1499</f>
        <v>1 USD</v>
      </c>
      <c r="Q1499" t="s">
        <v>8322</v>
      </c>
      <c r="R1499" t="s">
        <v>8324</v>
      </c>
      <c r="S1499" s="12">
        <f>(((I1499/60)/60)/24)+DATE(1970,1,1)+(-8/24)</f>
        <v>41486.488194444442</v>
      </c>
      <c r="T1499" s="12">
        <f>(((J1499/60)/60)/24)+DATE(1970,1,1)+(-8/24)</f>
        <v>41444.309282407405</v>
      </c>
      <c r="U1499" s="8">
        <f t="shared" si="23"/>
        <v>42.178912037037662</v>
      </c>
    </row>
    <row r="1500" spans="1:21" ht="11.75" customHeight="1" x14ac:dyDescent="0.4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E1500/D1500*100%</f>
        <v>1.9E-2</v>
      </c>
      <c r="P1500" s="9" t="str">
        <f>IFERROR(ROUND(E1500/L1500,0),0)&amp;" "&amp;H1500</f>
        <v>19 USD</v>
      </c>
      <c r="Q1500" t="s">
        <v>8322</v>
      </c>
      <c r="R1500" t="s">
        <v>8324</v>
      </c>
      <c r="S1500" s="12">
        <f>(((I1500/60)/60)/24)+DATE(1970,1,1)+(-8/24)</f>
        <v>41885.650208333333</v>
      </c>
      <c r="T1500" s="12">
        <f>(((J1500/60)/60)/24)+DATE(1970,1,1)+(-8/24)</f>
        <v>41840.650208333333</v>
      </c>
      <c r="U1500" s="8">
        <f t="shared" si="23"/>
        <v>45</v>
      </c>
    </row>
    <row r="1501" spans="1:21" ht="11.75" customHeight="1" x14ac:dyDescent="0.4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E1501/D1501*100%</f>
        <v>2.5000000000000001E-3</v>
      </c>
      <c r="P1501" s="9" t="str">
        <f>IFERROR(ROUND(E1501/L1501,0),0)&amp;" "&amp;H1501</f>
        <v>5 USD</v>
      </c>
      <c r="Q1501" t="s">
        <v>8322</v>
      </c>
      <c r="R1501" t="s">
        <v>8324</v>
      </c>
      <c r="S1501" s="12">
        <f>(((I1501/60)/60)/24)+DATE(1970,1,1)+(-8/24)</f>
        <v>42586.673993055556</v>
      </c>
      <c r="T1501" s="12">
        <f>(((J1501/60)/60)/24)+DATE(1970,1,1)+(-8/24)</f>
        <v>42526.673993055556</v>
      </c>
      <c r="U1501" s="8">
        <f t="shared" si="23"/>
        <v>60</v>
      </c>
    </row>
    <row r="1502" spans="1:21" ht="11.75" customHeight="1" x14ac:dyDescent="0.4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E1502/D1502*100%</f>
        <v>0.25035714285714283</v>
      </c>
      <c r="P1502" s="9" t="str">
        <f>IFERROR(ROUND(E1502/L1502,0),0)&amp;" "&amp;H1502</f>
        <v>47 USD</v>
      </c>
      <c r="Q1502" t="s">
        <v>8322</v>
      </c>
      <c r="R1502" t="s">
        <v>8324</v>
      </c>
      <c r="S1502" s="12">
        <f>(((I1502/60)/60)/24)+DATE(1970,1,1)+(-8/24)</f>
        <v>41395.57126157407</v>
      </c>
      <c r="T1502" s="12">
        <f>(((J1502/60)/60)/24)+DATE(1970,1,1)+(-8/24)</f>
        <v>41365.57126157407</v>
      </c>
      <c r="U1502" s="8">
        <f t="shared" si="23"/>
        <v>30</v>
      </c>
    </row>
    <row r="1503" spans="1:21" ht="11.75" customHeight="1" x14ac:dyDescent="0.4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E1503/D1503*100%</f>
        <v>1.6633076923076924</v>
      </c>
      <c r="P1503" s="9" t="str">
        <f>IFERROR(ROUND(E1503/L1503,0),0)&amp;" "&amp;H1503</f>
        <v>98 CAD</v>
      </c>
      <c r="Q1503" t="s">
        <v>8338</v>
      </c>
      <c r="R1503" t="s">
        <v>8339</v>
      </c>
      <c r="S1503" s="12">
        <f>(((I1503/60)/60)/24)+DATE(1970,1,1)+(-8/24)</f>
        <v>42193.2502662037</v>
      </c>
      <c r="T1503" s="12">
        <f>(((J1503/60)/60)/24)+DATE(1970,1,1)+(-8/24)</f>
        <v>42163.2502662037</v>
      </c>
      <c r="U1503" s="8">
        <f t="shared" si="23"/>
        <v>30</v>
      </c>
    </row>
    <row r="1504" spans="1:21" ht="11.75" customHeight="1" x14ac:dyDescent="0.4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E1504/D1504*100%</f>
        <v>1.0144545454545455</v>
      </c>
      <c r="P1504" s="9" t="str">
        <f>IFERROR(ROUND(E1504/L1504,0),0)&amp;" "&amp;H1504</f>
        <v>68 GBP</v>
      </c>
      <c r="Q1504" t="s">
        <v>8338</v>
      </c>
      <c r="R1504" t="s">
        <v>8339</v>
      </c>
      <c r="S1504" s="12">
        <f>(((I1504/60)/60)/24)+DATE(1970,1,1)+(-8/24)</f>
        <v>42454.583333333336</v>
      </c>
      <c r="T1504" s="12">
        <f>(((J1504/60)/60)/24)+DATE(1970,1,1)+(-8/24)</f>
        <v>42426.20925925926</v>
      </c>
      <c r="U1504" s="8">
        <f t="shared" si="23"/>
        <v>28.374074074075907</v>
      </c>
    </row>
    <row r="1505" spans="1:21" ht="11.75" customHeight="1" x14ac:dyDescent="0.4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E1505/D1505*100%</f>
        <v>1.0789146666666667</v>
      </c>
      <c r="P1505" s="9" t="str">
        <f>IFERROR(ROUND(E1505/L1505,0),0)&amp;" "&amp;H1505</f>
        <v>57 EUR</v>
      </c>
      <c r="Q1505" t="s">
        <v>8338</v>
      </c>
      <c r="R1505" t="s">
        <v>8339</v>
      </c>
      <c r="S1505" s="12">
        <f>(((I1505/60)/60)/24)+DATE(1970,1,1)+(-8/24)</f>
        <v>42666.01390046296</v>
      </c>
      <c r="T1505" s="12">
        <f>(((J1505/60)/60)/24)+DATE(1970,1,1)+(-8/24)</f>
        <v>42606.01390046296</v>
      </c>
      <c r="U1505" s="8">
        <f t="shared" si="23"/>
        <v>60</v>
      </c>
    </row>
    <row r="1506" spans="1:21" ht="11.75" customHeight="1" x14ac:dyDescent="0.4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E1506/D1506*100%</f>
        <v>2.7793846153846156</v>
      </c>
      <c r="P1506" s="9" t="str">
        <f>IFERROR(ROUND(E1506/L1506,0),0)&amp;" "&amp;H1506</f>
        <v>67 GBP</v>
      </c>
      <c r="Q1506" t="s">
        <v>8338</v>
      </c>
      <c r="R1506" t="s">
        <v>8339</v>
      </c>
      <c r="S1506" s="12">
        <f>(((I1506/60)/60)/24)+DATE(1970,1,1)+(-8/24)</f>
        <v>41800.022916666661</v>
      </c>
      <c r="T1506" s="12">
        <f>(((J1506/60)/60)/24)+DATE(1970,1,1)+(-8/24)</f>
        <v>41772.32435185185</v>
      </c>
      <c r="U1506" s="8">
        <f t="shared" si="23"/>
        <v>27.698564814811107</v>
      </c>
    </row>
    <row r="1507" spans="1:21" ht="11.75" customHeight="1" x14ac:dyDescent="0.4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E1507/D1507*100%</f>
        <v>1.0358125</v>
      </c>
      <c r="P1507" s="9" t="str">
        <f>IFERROR(ROUND(E1507/L1507,0),0)&amp;" "&amp;H1507</f>
        <v>48 EUR</v>
      </c>
      <c r="Q1507" t="s">
        <v>8338</v>
      </c>
      <c r="R1507" t="s">
        <v>8339</v>
      </c>
      <c r="S1507" s="12">
        <f>(((I1507/60)/60)/24)+DATE(1970,1,1)+(-8/24)</f>
        <v>42451.500694444439</v>
      </c>
      <c r="T1507" s="12">
        <f>(((J1507/60)/60)/24)+DATE(1970,1,1)+(-8/24)</f>
        <v>42414.109988425924</v>
      </c>
      <c r="U1507" s="8">
        <f t="shared" si="23"/>
        <v>37.39070601851563</v>
      </c>
    </row>
    <row r="1508" spans="1:21" ht="11.75" customHeight="1" x14ac:dyDescent="0.4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E1508/D1508*100%</f>
        <v>1.1140000000000001</v>
      </c>
      <c r="P1508" s="9" t="str">
        <f>IFERROR(ROUND(E1508/L1508,0),0)&amp;" "&amp;H1508</f>
        <v>39 GBP</v>
      </c>
      <c r="Q1508" t="s">
        <v>8338</v>
      </c>
      <c r="R1508" t="s">
        <v>8339</v>
      </c>
      <c r="S1508" s="12">
        <f>(((I1508/60)/60)/24)+DATE(1970,1,1)+(-8/24)</f>
        <v>41844.452592592592</v>
      </c>
      <c r="T1508" s="12">
        <f>(((J1508/60)/60)/24)+DATE(1970,1,1)+(-8/24)</f>
        <v>41814.452592592592</v>
      </c>
      <c r="U1508" s="8">
        <f t="shared" si="23"/>
        <v>30</v>
      </c>
    </row>
    <row r="1509" spans="1:21" ht="11.75" customHeight="1" x14ac:dyDescent="0.4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E1509/D1509*100%</f>
        <v>2.15</v>
      </c>
      <c r="P1509" s="9" t="str">
        <f>IFERROR(ROUND(E1509/L1509,0),0)&amp;" "&amp;H1509</f>
        <v>78 USD</v>
      </c>
      <c r="Q1509" t="s">
        <v>8338</v>
      </c>
      <c r="R1509" t="s">
        <v>8339</v>
      </c>
      <c r="S1509" s="12">
        <f>(((I1509/60)/60)/24)+DATE(1970,1,1)+(-8/24)</f>
        <v>40313.006944444445</v>
      </c>
      <c r="T1509" s="12">
        <f>(((J1509/60)/60)/24)+DATE(1970,1,1)+(-8/24)</f>
        <v>40254.117002314815</v>
      </c>
      <c r="U1509" s="8">
        <f t="shared" si="23"/>
        <v>58.889942129630072</v>
      </c>
    </row>
    <row r="1510" spans="1:21" ht="11.75" customHeight="1" x14ac:dyDescent="0.4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E1510/D1510*100%</f>
        <v>1.1076216216216217</v>
      </c>
      <c r="P1510" s="9" t="str">
        <f>IFERROR(ROUND(E1510/L1510,0),0)&amp;" "&amp;H1510</f>
        <v>97 USD</v>
      </c>
      <c r="Q1510" t="s">
        <v>8338</v>
      </c>
      <c r="R1510" t="s">
        <v>8339</v>
      </c>
      <c r="S1510" s="12">
        <f>(((I1510/60)/60)/24)+DATE(1970,1,1)+(-8/24)</f>
        <v>41817.281030092592</v>
      </c>
      <c r="T1510" s="12">
        <f>(((J1510/60)/60)/24)+DATE(1970,1,1)+(-8/24)</f>
        <v>41786.281030092592</v>
      </c>
      <c r="U1510" s="8">
        <f t="shared" si="23"/>
        <v>31</v>
      </c>
    </row>
    <row r="1511" spans="1:21" ht="11.75" customHeight="1" x14ac:dyDescent="0.4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E1511/D1511*100%</f>
        <v>1.2364125714285714</v>
      </c>
      <c r="P1511" s="9" t="str">
        <f>IFERROR(ROUND(E1511/L1511,0),0)&amp;" "&amp;H1511</f>
        <v>110 EUR</v>
      </c>
      <c r="Q1511" t="s">
        <v>8338</v>
      </c>
      <c r="R1511" t="s">
        <v>8339</v>
      </c>
      <c r="S1511" s="12">
        <f>(((I1511/60)/60)/24)+DATE(1970,1,1)+(-8/24)</f>
        <v>42780.624305555553</v>
      </c>
      <c r="T1511" s="12">
        <f>(((J1511/60)/60)/24)+DATE(1970,1,1)+(-8/24)</f>
        <v>42751.200057870366</v>
      </c>
      <c r="U1511" s="8">
        <f t="shared" si="23"/>
        <v>29.424247685186856</v>
      </c>
    </row>
    <row r="1512" spans="1:21" ht="11.75" customHeight="1" x14ac:dyDescent="0.4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E1512/D1512*100%</f>
        <v>1.0103500000000001</v>
      </c>
      <c r="P1512" s="9" t="str">
        <f>IFERROR(ROUND(E1512/L1512,0),0)&amp;" "&amp;H1512</f>
        <v>40 GBP</v>
      </c>
      <c r="Q1512" t="s">
        <v>8338</v>
      </c>
      <c r="R1512" t="s">
        <v>8339</v>
      </c>
      <c r="S1512" s="12">
        <f>(((I1512/60)/60)/24)+DATE(1970,1,1)+(-8/24)</f>
        <v>41839.051828703698</v>
      </c>
      <c r="T1512" s="12">
        <f>(((J1512/60)/60)/24)+DATE(1970,1,1)+(-8/24)</f>
        <v>41809.051828703698</v>
      </c>
      <c r="U1512" s="8">
        <f t="shared" si="23"/>
        <v>30</v>
      </c>
    </row>
    <row r="1513" spans="1:21" ht="11.75" customHeight="1" x14ac:dyDescent="0.4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E1513/D1513*100%</f>
        <v>1.1179285714285714</v>
      </c>
      <c r="P1513" s="9" t="str">
        <f>IFERROR(ROUND(E1513/L1513,0),0)&amp;" "&amp;H1513</f>
        <v>76 USD</v>
      </c>
      <c r="Q1513" t="s">
        <v>8338</v>
      </c>
      <c r="R1513" t="s">
        <v>8339</v>
      </c>
      <c r="S1513" s="12">
        <f>(((I1513/60)/60)/24)+DATE(1970,1,1)+(-8/24)</f>
        <v>42326.291712962957</v>
      </c>
      <c r="T1513" s="12">
        <f>(((J1513/60)/60)/24)+DATE(1970,1,1)+(-8/24)</f>
        <v>42296.250046296293</v>
      </c>
      <c r="U1513" s="8">
        <f t="shared" si="23"/>
        <v>30.041666666664241</v>
      </c>
    </row>
    <row r="1514" spans="1:21" ht="11.75" customHeight="1" x14ac:dyDescent="0.4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E1514/D1514*100%</f>
        <v>5.5877142857142861</v>
      </c>
      <c r="P1514" s="9" t="str">
        <f>IFERROR(ROUND(E1514/L1514,0),0)&amp;" "&amp;H1514</f>
        <v>58 USD</v>
      </c>
      <c r="Q1514" t="s">
        <v>8338</v>
      </c>
      <c r="R1514" t="s">
        <v>8339</v>
      </c>
      <c r="S1514" s="12">
        <f>(((I1514/60)/60)/24)+DATE(1970,1,1)+(-8/24)</f>
        <v>42771.351145833331</v>
      </c>
      <c r="T1514" s="12">
        <f>(((J1514/60)/60)/24)+DATE(1970,1,1)+(-8/24)</f>
        <v>42741.351145833331</v>
      </c>
      <c r="U1514" s="8">
        <f t="shared" si="23"/>
        <v>30</v>
      </c>
    </row>
    <row r="1515" spans="1:21" ht="11.75" customHeight="1" x14ac:dyDescent="0.4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E1515/D1515*100%</f>
        <v>1.5001875</v>
      </c>
      <c r="P1515" s="9" t="str">
        <f>IFERROR(ROUND(E1515/L1515,0),0)&amp;" "&amp;H1515</f>
        <v>56 GBP</v>
      </c>
      <c r="Q1515" t="s">
        <v>8338</v>
      </c>
      <c r="R1515" t="s">
        <v>8339</v>
      </c>
      <c r="S1515" s="12">
        <f>(((I1515/60)/60)/24)+DATE(1970,1,1)+(-8/24)</f>
        <v>41836.30400462963</v>
      </c>
      <c r="T1515" s="12">
        <f>(((J1515/60)/60)/24)+DATE(1970,1,1)+(-8/24)</f>
        <v>41806.30400462963</v>
      </c>
      <c r="U1515" s="8">
        <f t="shared" si="23"/>
        <v>30</v>
      </c>
    </row>
    <row r="1516" spans="1:21" ht="11.75" customHeight="1" x14ac:dyDescent="0.4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E1516/D1516*100%</f>
        <v>1.0647599999999999</v>
      </c>
      <c r="P1516" s="9" t="str">
        <f>IFERROR(ROUND(E1516/L1516,0),0)&amp;" "&amp;H1516</f>
        <v>151 USD</v>
      </c>
      <c r="Q1516" t="s">
        <v>8338</v>
      </c>
      <c r="R1516" t="s">
        <v>8339</v>
      </c>
      <c r="S1516" s="12">
        <f>(((I1516/60)/60)/24)+DATE(1970,1,1)+(-8/24)</f>
        <v>42274.264351851853</v>
      </c>
      <c r="T1516" s="12">
        <f>(((J1516/60)/60)/24)+DATE(1970,1,1)+(-8/24)</f>
        <v>42234.264351851853</v>
      </c>
      <c r="U1516" s="8">
        <f t="shared" si="23"/>
        <v>40</v>
      </c>
    </row>
    <row r="1517" spans="1:21" ht="11.75" customHeight="1" x14ac:dyDescent="0.4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E1517/D1517*100%</f>
        <v>1.57189</v>
      </c>
      <c r="P1517" s="9" t="str">
        <f>IFERROR(ROUND(E1517/L1517,0),0)&amp;" "&amp;H1517</f>
        <v>850 NOK</v>
      </c>
      <c r="Q1517" t="s">
        <v>8338</v>
      </c>
      <c r="R1517" t="s">
        <v>8339</v>
      </c>
      <c r="S1517" s="12">
        <f>(((I1517/60)/60)/24)+DATE(1970,1,1)+(-8/24)</f>
        <v>42444.878437499996</v>
      </c>
      <c r="T1517" s="12">
        <f>(((J1517/60)/60)/24)+DATE(1970,1,1)+(-8/24)</f>
        <v>42414.92010416666</v>
      </c>
      <c r="U1517" s="8">
        <f t="shared" si="23"/>
        <v>29.958333333335759</v>
      </c>
    </row>
    <row r="1518" spans="1:21" ht="11.75" customHeight="1" x14ac:dyDescent="0.4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E1518/D1518*100%</f>
        <v>1.0865882352941176</v>
      </c>
      <c r="P1518" s="9" t="str">
        <f>IFERROR(ROUND(E1518/L1518,0),0)&amp;" "&amp;H1518</f>
        <v>159 USD</v>
      </c>
      <c r="Q1518" t="s">
        <v>8338</v>
      </c>
      <c r="R1518" t="s">
        <v>8339</v>
      </c>
      <c r="S1518" s="12">
        <f>(((I1518/60)/60)/24)+DATE(1970,1,1)+(-8/24)</f>
        <v>42649.249999999993</v>
      </c>
      <c r="T1518" s="12">
        <f>(((J1518/60)/60)/24)+DATE(1970,1,1)+(-8/24)</f>
        <v>42619.133009259262</v>
      </c>
      <c r="U1518" s="8">
        <f t="shared" si="23"/>
        <v>30.116990740731126</v>
      </c>
    </row>
    <row r="1519" spans="1:21" ht="11.75" customHeight="1" x14ac:dyDescent="0.4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E1519/D1519*100%</f>
        <v>1.6197999999999999</v>
      </c>
      <c r="P1519" s="9" t="str">
        <f>IFERROR(ROUND(E1519/L1519,0),0)&amp;" "&amp;H1519</f>
        <v>40 USD</v>
      </c>
      <c r="Q1519" t="s">
        <v>8338</v>
      </c>
      <c r="R1519" t="s">
        <v>8339</v>
      </c>
      <c r="S1519" s="12">
        <f>(((I1519/60)/60)/24)+DATE(1970,1,1)+(-8/24)</f>
        <v>41978.916666666664</v>
      </c>
      <c r="T1519" s="12">
        <f>(((J1519/60)/60)/24)+DATE(1970,1,1)+(-8/24)</f>
        <v>41948.233252314814</v>
      </c>
      <c r="U1519" s="8">
        <f t="shared" si="23"/>
        <v>30.683414351849933</v>
      </c>
    </row>
    <row r="1520" spans="1:21" ht="11.75" customHeight="1" x14ac:dyDescent="0.4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E1520/D1520*100%</f>
        <v>2.0536666666666665</v>
      </c>
      <c r="P1520" s="9" t="str">
        <f>IFERROR(ROUND(E1520/L1520,0),0)&amp;" "&amp;H1520</f>
        <v>131 USD</v>
      </c>
      <c r="Q1520" t="s">
        <v>8338</v>
      </c>
      <c r="R1520" t="s">
        <v>8339</v>
      </c>
      <c r="S1520" s="12">
        <f>(((I1520/60)/60)/24)+DATE(1970,1,1)+(-8/24)</f>
        <v>41790.486712962964</v>
      </c>
      <c r="T1520" s="12">
        <f>(((J1520/60)/60)/24)+DATE(1970,1,1)+(-8/24)</f>
        <v>41760.486712962964</v>
      </c>
      <c r="U1520" s="8">
        <f t="shared" si="23"/>
        <v>30</v>
      </c>
    </row>
    <row r="1521" spans="1:21" ht="11.75" customHeight="1" x14ac:dyDescent="0.4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E1521/D1521*100%</f>
        <v>1.033638888888889</v>
      </c>
      <c r="P1521" s="9" t="str">
        <f>IFERROR(ROUND(E1521/L1521,0),0)&amp;" "&amp;H1521</f>
        <v>64 USD</v>
      </c>
      <c r="Q1521" t="s">
        <v>8338</v>
      </c>
      <c r="R1521" t="s">
        <v>8339</v>
      </c>
      <c r="S1521" s="12">
        <f>(((I1521/60)/60)/24)+DATE(1970,1,1)+(-8/24)</f>
        <v>41810.582638888889</v>
      </c>
      <c r="T1521" s="12">
        <f>(((J1521/60)/60)/24)+DATE(1970,1,1)+(-8/24)</f>
        <v>41782.408368055556</v>
      </c>
      <c r="U1521" s="8">
        <f t="shared" si="23"/>
        <v>28.174270833333139</v>
      </c>
    </row>
    <row r="1522" spans="1:21" ht="11.75" customHeight="1" x14ac:dyDescent="0.4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E1522/D1522*100%</f>
        <v>1.0347222222222223</v>
      </c>
      <c r="P1522" s="9" t="str">
        <f>IFERROR(ROUND(E1522/L1522,0),0)&amp;" "&amp;H1522</f>
        <v>112 USD</v>
      </c>
      <c r="Q1522" t="s">
        <v>8338</v>
      </c>
      <c r="R1522" t="s">
        <v>8339</v>
      </c>
      <c r="S1522" s="12">
        <f>(((I1522/60)/60)/24)+DATE(1970,1,1)+(-8/24)</f>
        <v>41991.833333333336</v>
      </c>
      <c r="T1522" s="12">
        <f>(((J1522/60)/60)/24)+DATE(1970,1,1)+(-8/24)</f>
        <v>41955.524456018517</v>
      </c>
      <c r="U1522" s="8">
        <f t="shared" si="23"/>
        <v>36.308877314819256</v>
      </c>
    </row>
    <row r="1523" spans="1:21" ht="11.75" customHeight="1" x14ac:dyDescent="0.4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E1523/D1523*100%</f>
        <v>1.0681333333333334</v>
      </c>
      <c r="P1523" s="9" t="str">
        <f>IFERROR(ROUND(E1523/L1523,0),0)&amp;" "&amp;H1523</f>
        <v>170 USD</v>
      </c>
      <c r="Q1523" t="s">
        <v>8338</v>
      </c>
      <c r="R1523" t="s">
        <v>8339</v>
      </c>
      <c r="S1523" s="12">
        <f>(((I1523/60)/60)/24)+DATE(1970,1,1)+(-8/24)</f>
        <v>42527.834386574068</v>
      </c>
      <c r="T1523" s="12">
        <f>(((J1523/60)/60)/24)+DATE(1970,1,1)+(-8/24)</f>
        <v>42492.834386574068</v>
      </c>
      <c r="U1523" s="8">
        <f t="shared" si="23"/>
        <v>35</v>
      </c>
    </row>
    <row r="1524" spans="1:21" ht="11.75" customHeight="1" x14ac:dyDescent="0.4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E1524/D1524*100%</f>
        <v>1.3896574712643677</v>
      </c>
      <c r="P1524" s="9" t="str">
        <f>IFERROR(ROUND(E1524/L1524,0),0)&amp;" "&amp;H1524</f>
        <v>134 USD</v>
      </c>
      <c r="Q1524" t="s">
        <v>8338</v>
      </c>
      <c r="R1524" t="s">
        <v>8339</v>
      </c>
      <c r="S1524" s="12">
        <f>(((I1524/60)/60)/24)+DATE(1970,1,1)+(-8/24)</f>
        <v>41929.496979166666</v>
      </c>
      <c r="T1524" s="12">
        <f>(((J1524/60)/60)/24)+DATE(1970,1,1)+(-8/24)</f>
        <v>41899.496979166666</v>
      </c>
      <c r="U1524" s="8">
        <f t="shared" si="23"/>
        <v>30</v>
      </c>
    </row>
    <row r="1525" spans="1:21" ht="11.75" customHeight="1" x14ac:dyDescent="0.4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E1525/D1525*100%</f>
        <v>1.2484324324324325</v>
      </c>
      <c r="P1525" s="9" t="str">
        <f>IFERROR(ROUND(E1525/L1525,0),0)&amp;" "&amp;H1525</f>
        <v>96 USD</v>
      </c>
      <c r="Q1525" t="s">
        <v>8338</v>
      </c>
      <c r="R1525" t="s">
        <v>8339</v>
      </c>
      <c r="S1525" s="12">
        <f>(((I1525/60)/60)/24)+DATE(1970,1,1)+(-8/24)</f>
        <v>41995.666666666664</v>
      </c>
      <c r="T1525" s="12">
        <f>(((J1525/60)/60)/24)+DATE(1970,1,1)+(-8/24)</f>
        <v>41964.418009259258</v>
      </c>
      <c r="U1525" s="8">
        <f t="shared" si="23"/>
        <v>31.248657407406427</v>
      </c>
    </row>
    <row r="1526" spans="1:21" ht="11.75" customHeight="1" x14ac:dyDescent="0.4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E1526/D1526*100%</f>
        <v>2.0699999999999998</v>
      </c>
      <c r="P1526" s="9" t="str">
        <f>IFERROR(ROUND(E1526/L1526,0),0)&amp;" "&amp;H1526</f>
        <v>222 SEK</v>
      </c>
      <c r="Q1526" t="s">
        <v>8338</v>
      </c>
      <c r="R1526" t="s">
        <v>8339</v>
      </c>
      <c r="S1526" s="12">
        <f>(((I1526/60)/60)/24)+DATE(1970,1,1)+(-8/24)</f>
        <v>42786.167708333327</v>
      </c>
      <c r="T1526" s="12">
        <f>(((J1526/60)/60)/24)+DATE(1970,1,1)+(-8/24)</f>
        <v>42756.167708333327</v>
      </c>
      <c r="U1526" s="8">
        <f t="shared" si="23"/>
        <v>30</v>
      </c>
    </row>
    <row r="1527" spans="1:21" ht="11.75" customHeight="1" x14ac:dyDescent="0.4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E1527/D1527*100%</f>
        <v>1.7400576923076922</v>
      </c>
      <c r="P1527" s="9" t="str">
        <f>IFERROR(ROUND(E1527/L1527,0),0)&amp;" "&amp;H1527</f>
        <v>32 USD</v>
      </c>
      <c r="Q1527" t="s">
        <v>8338</v>
      </c>
      <c r="R1527" t="s">
        <v>8339</v>
      </c>
      <c r="S1527" s="12">
        <f>(((I1527/60)/60)/24)+DATE(1970,1,1)+(-8/24)</f>
        <v>42600.369652777772</v>
      </c>
      <c r="T1527" s="12">
        <f>(((J1527/60)/60)/24)+DATE(1970,1,1)+(-8/24)</f>
        <v>42570.369652777772</v>
      </c>
      <c r="U1527" s="8">
        <f t="shared" si="23"/>
        <v>30</v>
      </c>
    </row>
    <row r="1528" spans="1:21" ht="11.75" customHeight="1" x14ac:dyDescent="0.4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E1528/D1528*100%</f>
        <v>1.2032608695652174</v>
      </c>
      <c r="P1528" s="9" t="str">
        <f>IFERROR(ROUND(E1528/L1528,0),0)&amp;" "&amp;H1528</f>
        <v>99 USD</v>
      </c>
      <c r="Q1528" t="s">
        <v>8338</v>
      </c>
      <c r="R1528" t="s">
        <v>8339</v>
      </c>
      <c r="S1528" s="12">
        <f>(((I1528/60)/60)/24)+DATE(1970,1,1)+(-8/24)</f>
        <v>42387.942673611113</v>
      </c>
      <c r="T1528" s="12">
        <f>(((J1528/60)/60)/24)+DATE(1970,1,1)+(-8/24)</f>
        <v>42338.942673611113</v>
      </c>
      <c r="U1528" s="8">
        <f t="shared" si="23"/>
        <v>49</v>
      </c>
    </row>
    <row r="1529" spans="1:21" ht="11.75" customHeight="1" x14ac:dyDescent="0.4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E1529/D1529*100%</f>
        <v>1.1044428571428573</v>
      </c>
      <c r="P1529" s="9" t="str">
        <f>IFERROR(ROUND(E1529/L1529,0),0)&amp;" "&amp;H1529</f>
        <v>55 USD</v>
      </c>
      <c r="Q1529" t="s">
        <v>8338</v>
      </c>
      <c r="R1529" t="s">
        <v>8339</v>
      </c>
      <c r="S1529" s="12">
        <f>(((I1529/60)/60)/24)+DATE(1970,1,1)+(-8/24)</f>
        <v>42808.225532407399</v>
      </c>
      <c r="T1529" s="12">
        <f>(((J1529/60)/60)/24)+DATE(1970,1,1)+(-8/24)</f>
        <v>42780.267199074071</v>
      </c>
      <c r="U1529" s="8">
        <f t="shared" si="23"/>
        <v>27.958333333328483</v>
      </c>
    </row>
    <row r="1530" spans="1:21" ht="11.75" customHeight="1" x14ac:dyDescent="0.4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E1530/D1530*100%</f>
        <v>2.8156666666666665</v>
      </c>
      <c r="P1530" s="9" t="str">
        <f>IFERROR(ROUND(E1530/L1530,0),0)&amp;" "&amp;H1530</f>
        <v>53 USD</v>
      </c>
      <c r="Q1530" t="s">
        <v>8338</v>
      </c>
      <c r="R1530" t="s">
        <v>8339</v>
      </c>
      <c r="S1530" s="12">
        <f>(((I1530/60)/60)/24)+DATE(1970,1,1)+(-8/24)</f>
        <v>42766.666666666664</v>
      </c>
      <c r="T1530" s="12">
        <f>(((J1530/60)/60)/24)+DATE(1970,1,1)+(-8/24)</f>
        <v>42736.399560185186</v>
      </c>
      <c r="U1530" s="8">
        <f t="shared" si="23"/>
        <v>30.26710648147855</v>
      </c>
    </row>
    <row r="1531" spans="1:21" ht="11.75" customHeight="1" x14ac:dyDescent="0.4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E1531/D1531*100%</f>
        <v>1.0067894736842105</v>
      </c>
      <c r="P1531" s="9" t="str">
        <f>IFERROR(ROUND(E1531/L1531,0),0)&amp;" "&amp;H1531</f>
        <v>136 USD</v>
      </c>
      <c r="Q1531" t="s">
        <v>8338</v>
      </c>
      <c r="R1531" t="s">
        <v>8339</v>
      </c>
      <c r="S1531" s="12">
        <f>(((I1531/60)/60)/24)+DATE(1970,1,1)+(-8/24)</f>
        <v>42082.253703703704</v>
      </c>
      <c r="T1531" s="12">
        <f>(((J1531/60)/60)/24)+DATE(1970,1,1)+(-8/24)</f>
        <v>42052.295370370368</v>
      </c>
      <c r="U1531" s="8">
        <f t="shared" si="23"/>
        <v>29.958333333335759</v>
      </c>
    </row>
    <row r="1532" spans="1:21" ht="11.75" customHeight="1" x14ac:dyDescent="0.4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E1532/D1532*100%</f>
        <v>1.3482571428571428</v>
      </c>
      <c r="P1532" s="9" t="str">
        <f>IFERROR(ROUND(E1532/L1532,0),0)&amp;" "&amp;H1532</f>
        <v>54 USD</v>
      </c>
      <c r="Q1532" t="s">
        <v>8338</v>
      </c>
      <c r="R1532" t="s">
        <v>8339</v>
      </c>
      <c r="S1532" s="12">
        <f>(((I1532/60)/60)/24)+DATE(1970,1,1)+(-8/24)</f>
        <v>42300.433969907412</v>
      </c>
      <c r="T1532" s="12">
        <f>(((J1532/60)/60)/24)+DATE(1970,1,1)+(-8/24)</f>
        <v>42275.433969907412</v>
      </c>
      <c r="U1532" s="8">
        <f t="shared" si="23"/>
        <v>25</v>
      </c>
    </row>
    <row r="1533" spans="1:21" ht="11.75" customHeight="1" x14ac:dyDescent="0.4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E1533/D1533*100%</f>
        <v>1.7595744680851064</v>
      </c>
      <c r="P1533" s="9" t="str">
        <f>IFERROR(ROUND(E1533/L1533,0),0)&amp;" "&amp;H1533</f>
        <v>57 USD</v>
      </c>
      <c r="Q1533" t="s">
        <v>8338</v>
      </c>
      <c r="R1533" t="s">
        <v>8339</v>
      </c>
      <c r="S1533" s="12">
        <f>(((I1533/60)/60)/24)+DATE(1970,1,1)+(-8/24)</f>
        <v>41973.791666666664</v>
      </c>
      <c r="T1533" s="12">
        <f>(((J1533/60)/60)/24)+DATE(1970,1,1)+(-8/24)</f>
        <v>41941.469050925924</v>
      </c>
      <c r="U1533" s="8">
        <f t="shared" si="23"/>
        <v>32.32261574074073</v>
      </c>
    </row>
    <row r="1534" spans="1:21" ht="11.75" customHeight="1" x14ac:dyDescent="0.4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E1534/D1534*100%</f>
        <v>4.8402000000000003</v>
      </c>
      <c r="P1534" s="9" t="str">
        <f>IFERROR(ROUND(E1534/L1534,0),0)&amp;" "&amp;H1534</f>
        <v>82 AUD</v>
      </c>
      <c r="Q1534" t="s">
        <v>8338</v>
      </c>
      <c r="R1534" t="s">
        <v>8339</v>
      </c>
      <c r="S1534" s="12">
        <f>(((I1534/60)/60)/24)+DATE(1970,1,1)+(-8/24)</f>
        <v>42415.291666666664</v>
      </c>
      <c r="T1534" s="12">
        <f>(((J1534/60)/60)/24)+DATE(1970,1,1)+(-8/24)</f>
        <v>42391.141956018517</v>
      </c>
      <c r="U1534" s="8">
        <f t="shared" si="23"/>
        <v>24.149710648147448</v>
      </c>
    </row>
    <row r="1535" spans="1:21" ht="11.75" customHeight="1" x14ac:dyDescent="0.4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E1535/D1535*100%</f>
        <v>1.4514</v>
      </c>
      <c r="P1535" s="9" t="str">
        <f>IFERROR(ROUND(E1535/L1535,0),0)&amp;" "&amp;H1535</f>
        <v>88 USD</v>
      </c>
      <c r="Q1535" t="s">
        <v>8338</v>
      </c>
      <c r="R1535" t="s">
        <v>8339</v>
      </c>
      <c r="S1535" s="12">
        <f>(((I1535/60)/60)/24)+DATE(1970,1,1)+(-8/24)</f>
        <v>42491.832638888889</v>
      </c>
      <c r="T1535" s="12">
        <f>(((J1535/60)/60)/24)+DATE(1970,1,1)+(-8/24)</f>
        <v>42442.668715277774</v>
      </c>
      <c r="U1535" s="8">
        <f t="shared" si="23"/>
        <v>49.163923611115024</v>
      </c>
    </row>
    <row r="1536" spans="1:21" ht="11.75" customHeight="1" x14ac:dyDescent="0.4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E1536/D1536*100%</f>
        <v>4.1773333333333333</v>
      </c>
      <c r="P1536" s="9" t="str">
        <f>IFERROR(ROUND(E1536/L1536,0),0)&amp;" "&amp;H1536</f>
        <v>85 USD</v>
      </c>
      <c r="Q1536" t="s">
        <v>8338</v>
      </c>
      <c r="R1536" t="s">
        <v>8339</v>
      </c>
      <c r="S1536" s="12">
        <f>(((I1536/60)/60)/24)+DATE(1970,1,1)+(-8/24)</f>
        <v>42251.340995370374</v>
      </c>
      <c r="T1536" s="12">
        <f>(((J1536/60)/60)/24)+DATE(1970,1,1)+(-8/24)</f>
        <v>42221.340995370374</v>
      </c>
      <c r="U1536" s="8">
        <f t="shared" si="23"/>
        <v>30</v>
      </c>
    </row>
    <row r="1537" spans="1:21" ht="11.75" customHeight="1" x14ac:dyDescent="0.4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E1537/D1537*100%</f>
        <v>1.3242499999999999</v>
      </c>
      <c r="P1537" s="9" t="str">
        <f>IFERROR(ROUND(E1537/L1537,0),0)&amp;" "&amp;H1537</f>
        <v>48 USD</v>
      </c>
      <c r="Q1537" t="s">
        <v>8338</v>
      </c>
      <c r="R1537" t="s">
        <v>8339</v>
      </c>
      <c r="S1537" s="12">
        <f>(((I1537/60)/60)/24)+DATE(1970,1,1)+(-8/24)</f>
        <v>42513.583333333336</v>
      </c>
      <c r="T1537" s="12">
        <f>(((J1537/60)/60)/24)+DATE(1970,1,1)+(-8/24)</f>
        <v>42484.495729166665</v>
      </c>
      <c r="U1537" s="8">
        <f t="shared" si="23"/>
        <v>29.087604166670644</v>
      </c>
    </row>
    <row r="1538" spans="1:21" ht="11.75" customHeight="1" x14ac:dyDescent="0.4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E1538/D1538*100%</f>
        <v>2.5030841666666666</v>
      </c>
      <c r="P1538" s="9" t="str">
        <f>IFERROR(ROUND(E1538/L1538,0),0)&amp;" "&amp;H1538</f>
        <v>66 USD</v>
      </c>
      <c r="Q1538" t="s">
        <v>8338</v>
      </c>
      <c r="R1538" t="s">
        <v>8339</v>
      </c>
      <c r="S1538" s="12">
        <f>(((I1538/60)/60)/24)+DATE(1970,1,1)+(-8/24)</f>
        <v>42243.468865740739</v>
      </c>
      <c r="T1538" s="12">
        <f>(((J1538/60)/60)/24)+DATE(1970,1,1)+(-8/24)</f>
        <v>42213.468865740739</v>
      </c>
      <c r="U1538" s="8">
        <f t="shared" si="23"/>
        <v>30</v>
      </c>
    </row>
    <row r="1539" spans="1:21" ht="11.75" customHeight="1" x14ac:dyDescent="0.4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E1539/D1539*100%</f>
        <v>1.7989999999999999</v>
      </c>
      <c r="P1539" s="9" t="str">
        <f>IFERROR(ROUND(E1539/L1539,0),0)&amp;" "&amp;H1539</f>
        <v>96 EUR</v>
      </c>
      <c r="Q1539" t="s">
        <v>8338</v>
      </c>
      <c r="R1539" t="s">
        <v>8339</v>
      </c>
      <c r="S1539" s="12">
        <f>(((I1539/60)/60)/24)+DATE(1970,1,1)+(-8/24)</f>
        <v>42588.416666666664</v>
      </c>
      <c r="T1539" s="12">
        <f>(((J1539/60)/60)/24)+DATE(1970,1,1)+(-8/24)</f>
        <v>42551.981793981475</v>
      </c>
      <c r="U1539" s="8">
        <f t="shared" ref="U1539:U1602" si="24">S1539-T1539</f>
        <v>36.434872685189475</v>
      </c>
    </row>
    <row r="1540" spans="1:21" ht="11.75" customHeight="1" x14ac:dyDescent="0.4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E1540/D1540*100%</f>
        <v>1.0262857142857142</v>
      </c>
      <c r="P1540" s="9" t="str">
        <f>IFERROR(ROUND(E1540/L1540,0),0)&amp;" "&amp;H1540</f>
        <v>156 USD</v>
      </c>
      <c r="Q1540" t="s">
        <v>8338</v>
      </c>
      <c r="R1540" t="s">
        <v>8339</v>
      </c>
      <c r="S1540" s="12">
        <f>(((I1540/60)/60)/24)+DATE(1970,1,1)+(-8/24)</f>
        <v>42026.44872685185</v>
      </c>
      <c r="T1540" s="12">
        <f>(((J1540/60)/60)/24)+DATE(1970,1,1)+(-8/24)</f>
        <v>41981.44872685185</v>
      </c>
      <c r="U1540" s="8">
        <f t="shared" si="24"/>
        <v>45</v>
      </c>
    </row>
    <row r="1541" spans="1:21" ht="11.75" customHeight="1" x14ac:dyDescent="0.4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E1541/D1541*100%</f>
        <v>1.359861</v>
      </c>
      <c r="P1541" s="9" t="str">
        <f>IFERROR(ROUND(E1541/L1541,0),0)&amp;" "&amp;H1541</f>
        <v>96 USD</v>
      </c>
      <c r="Q1541" t="s">
        <v>8338</v>
      </c>
      <c r="R1541" t="s">
        <v>8339</v>
      </c>
      <c r="S1541" s="12">
        <f>(((I1541/60)/60)/24)+DATE(1970,1,1)+(-8/24)</f>
        <v>42738.585868055547</v>
      </c>
      <c r="T1541" s="12">
        <f>(((J1541/60)/60)/24)+DATE(1970,1,1)+(-8/24)</f>
        <v>42705.585868055547</v>
      </c>
      <c r="U1541" s="8">
        <f t="shared" si="24"/>
        <v>33</v>
      </c>
    </row>
    <row r="1542" spans="1:21" ht="11.75" customHeight="1" x14ac:dyDescent="0.4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E1542/D1542*100%</f>
        <v>1.1786666666666668</v>
      </c>
      <c r="P1542" s="9" t="str">
        <f>IFERROR(ROUND(E1542/L1542,0),0)&amp;" "&amp;H1542</f>
        <v>180 USD</v>
      </c>
      <c r="Q1542" t="s">
        <v>8338</v>
      </c>
      <c r="R1542" t="s">
        <v>8339</v>
      </c>
      <c r="S1542" s="12">
        <f>(((I1542/60)/60)/24)+DATE(1970,1,1)+(-8/24)</f>
        <v>41968.718749999993</v>
      </c>
      <c r="T1542" s="12">
        <f>(((J1542/60)/60)/24)+DATE(1970,1,1)+(-8/24)</f>
        <v>41938.673796296294</v>
      </c>
      <c r="U1542" s="8">
        <f t="shared" si="24"/>
        <v>30.044953703698411</v>
      </c>
    </row>
    <row r="1543" spans="1:21" ht="11.75" customHeight="1" x14ac:dyDescent="0.4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E1543/D1543*100%</f>
        <v>3.3333333333333332E-4</v>
      </c>
      <c r="P1543" s="9" t="str">
        <f>IFERROR(ROUND(E1543/L1543,0),0)&amp;" "&amp;H1543</f>
        <v>3 USD</v>
      </c>
      <c r="Q1543" t="s">
        <v>8338</v>
      </c>
      <c r="R1543" t="s">
        <v>8343</v>
      </c>
      <c r="S1543" s="12">
        <f>(((I1543/60)/60)/24)+DATE(1970,1,1)+(-8/24)</f>
        <v>42004.378912037035</v>
      </c>
      <c r="T1543" s="12">
        <f>(((J1543/60)/60)/24)+DATE(1970,1,1)+(-8/24)</f>
        <v>41974.378912037035</v>
      </c>
      <c r="U1543" s="8">
        <f t="shared" si="24"/>
        <v>30</v>
      </c>
    </row>
    <row r="1544" spans="1:21" ht="11.75" customHeight="1" x14ac:dyDescent="0.4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E1544/D1544*100%</f>
        <v>0.04</v>
      </c>
      <c r="P1544" s="9" t="str">
        <f>IFERROR(ROUND(E1544/L1544,0),0)&amp;" "&amp;H1544</f>
        <v>20 CAD</v>
      </c>
      <c r="Q1544" t="s">
        <v>8338</v>
      </c>
      <c r="R1544" t="s">
        <v>8343</v>
      </c>
      <c r="S1544" s="12">
        <f>(((I1544/60)/60)/24)+DATE(1970,1,1)+(-8/24)</f>
        <v>42185.663194444445</v>
      </c>
      <c r="T1544" s="12">
        <f>(((J1544/60)/60)/24)+DATE(1970,1,1)+(-8/24)</f>
        <v>42170.663194444445</v>
      </c>
      <c r="U1544" s="8">
        <f t="shared" si="24"/>
        <v>15</v>
      </c>
    </row>
    <row r="1545" spans="1:21" ht="11.75" customHeight="1" x14ac:dyDescent="0.4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E1545/D1545*100%</f>
        <v>4.4444444444444444E-3</v>
      </c>
      <c r="P1545" s="9" t="str">
        <f>IFERROR(ROUND(E1545/L1545,0),0)&amp;" "&amp;H1545</f>
        <v>10 USD</v>
      </c>
      <c r="Q1545" t="s">
        <v>8338</v>
      </c>
      <c r="R1545" t="s">
        <v>8343</v>
      </c>
      <c r="S1545" s="12">
        <f>(((I1545/60)/60)/24)+DATE(1970,1,1)+(-8/24)</f>
        <v>41965.217986111107</v>
      </c>
      <c r="T1545" s="12">
        <f>(((J1545/60)/60)/24)+DATE(1970,1,1)+(-8/24)</f>
        <v>41935.176319444443</v>
      </c>
      <c r="U1545" s="8">
        <f t="shared" si="24"/>
        <v>30.041666666664241</v>
      </c>
    </row>
    <row r="1546" spans="1:21" ht="11.75" customHeight="1" x14ac:dyDescent="0.4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E1546/D1546*100%</f>
        <v>0</v>
      </c>
      <c r="P1546" s="9" t="str">
        <f>IFERROR(ROUND(E1546/L1546,0),0)&amp;" "&amp;H1546</f>
        <v>0 USD</v>
      </c>
      <c r="Q1546" t="s">
        <v>8338</v>
      </c>
      <c r="R1546" t="s">
        <v>8343</v>
      </c>
      <c r="S1546" s="12">
        <f>(((I1546/60)/60)/24)+DATE(1970,1,1)+(-8/24)</f>
        <v>42094.679166666661</v>
      </c>
      <c r="T1546" s="12">
        <f>(((J1546/60)/60)/24)+DATE(1970,1,1)+(-8/24)</f>
        <v>42052.717870370368</v>
      </c>
      <c r="U1546" s="8">
        <f t="shared" si="24"/>
        <v>41.961296296292858</v>
      </c>
    </row>
    <row r="1547" spans="1:21" ht="11.75" customHeight="1" x14ac:dyDescent="0.4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E1547/D1547*100%</f>
        <v>3.3333333333333332E-4</v>
      </c>
      <c r="P1547" s="9" t="str">
        <f>IFERROR(ROUND(E1547/L1547,0),0)&amp;" "&amp;H1547</f>
        <v>1 USD</v>
      </c>
      <c r="Q1547" t="s">
        <v>8338</v>
      </c>
      <c r="R1547" t="s">
        <v>8343</v>
      </c>
      <c r="S1547" s="12">
        <f>(((I1547/60)/60)/24)+DATE(1970,1,1)+(-8/24)</f>
        <v>42065.552777777775</v>
      </c>
      <c r="T1547" s="12">
        <f>(((J1547/60)/60)/24)+DATE(1970,1,1)+(-8/24)</f>
        <v>42031.551319444443</v>
      </c>
      <c r="U1547" s="8">
        <f t="shared" si="24"/>
        <v>34.001458333332266</v>
      </c>
    </row>
    <row r="1548" spans="1:21" ht="11.75" customHeight="1" x14ac:dyDescent="0.4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E1548/D1548*100%</f>
        <v>0.28899999999999998</v>
      </c>
      <c r="P1548" s="9" t="str">
        <f>IFERROR(ROUND(E1548/L1548,0),0)&amp;" "&amp;H1548</f>
        <v>26 GBP</v>
      </c>
      <c r="Q1548" t="s">
        <v>8338</v>
      </c>
      <c r="R1548" t="s">
        <v>8343</v>
      </c>
      <c r="S1548" s="12">
        <f>(((I1548/60)/60)/24)+DATE(1970,1,1)+(-8/24)</f>
        <v>41898.879618055551</v>
      </c>
      <c r="T1548" s="12">
        <f>(((J1548/60)/60)/24)+DATE(1970,1,1)+(-8/24)</f>
        <v>41838.879618055551</v>
      </c>
      <c r="U1548" s="8">
        <f t="shared" si="24"/>
        <v>60</v>
      </c>
    </row>
    <row r="1549" spans="1:21" ht="11.75" customHeight="1" x14ac:dyDescent="0.4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E1549/D1549*100%</f>
        <v>0</v>
      </c>
      <c r="P1549" s="9" t="str">
        <f>IFERROR(ROUND(E1549/L1549,0),0)&amp;" "&amp;H1549</f>
        <v>0 USD</v>
      </c>
      <c r="Q1549" t="s">
        <v>8338</v>
      </c>
      <c r="R1549" t="s">
        <v>8343</v>
      </c>
      <c r="S1549" s="12">
        <f>(((I1549/60)/60)/24)+DATE(1970,1,1)+(-8/24)</f>
        <v>42789.093541666669</v>
      </c>
      <c r="T1549" s="12">
        <f>(((J1549/60)/60)/24)+DATE(1970,1,1)+(-8/24)</f>
        <v>42782.093541666669</v>
      </c>
      <c r="U1549" s="8">
        <f t="shared" si="24"/>
        <v>7</v>
      </c>
    </row>
    <row r="1550" spans="1:21" ht="11.75" customHeight="1" x14ac:dyDescent="0.4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E1550/D1550*100%</f>
        <v>8.5714285714285715E-2</v>
      </c>
      <c r="P1550" s="9" t="str">
        <f>IFERROR(ROUND(E1550/L1550,0),0)&amp;" "&amp;H1550</f>
        <v>60 USD</v>
      </c>
      <c r="Q1550" t="s">
        <v>8338</v>
      </c>
      <c r="R1550" t="s">
        <v>8343</v>
      </c>
      <c r="S1550" s="12">
        <f>(((I1550/60)/60)/24)+DATE(1970,1,1)+(-8/24)</f>
        <v>42316.590509259251</v>
      </c>
      <c r="T1550" s="12">
        <f>(((J1550/60)/60)/24)+DATE(1970,1,1)+(-8/24)</f>
        <v>42286.548842592594</v>
      </c>
      <c r="U1550" s="8">
        <f t="shared" si="24"/>
        <v>30.041666666656965</v>
      </c>
    </row>
    <row r="1551" spans="1:21" ht="11.75" customHeight="1" x14ac:dyDescent="0.4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E1551/D1551*100%</f>
        <v>0.34</v>
      </c>
      <c r="P1551" s="9" t="str">
        <f>IFERROR(ROUND(E1551/L1551,0),0)&amp;" "&amp;H1551</f>
        <v>28 USD</v>
      </c>
      <c r="Q1551" t="s">
        <v>8338</v>
      </c>
      <c r="R1551" t="s">
        <v>8343</v>
      </c>
      <c r="S1551" s="12">
        <f>(((I1551/60)/60)/24)+DATE(1970,1,1)+(-8/24)</f>
        <v>42310.84443287037</v>
      </c>
      <c r="T1551" s="12">
        <f>(((J1551/60)/60)/24)+DATE(1970,1,1)+(-8/24)</f>
        <v>42280.802766203698</v>
      </c>
      <c r="U1551" s="8">
        <f t="shared" si="24"/>
        <v>30.041666666671517</v>
      </c>
    </row>
    <row r="1552" spans="1:21" ht="11.75" customHeight="1" x14ac:dyDescent="0.4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E1552/D1552*100%</f>
        <v>0.13466666666666666</v>
      </c>
      <c r="P1552" s="9" t="str">
        <f>IFERROR(ROUND(E1552/L1552,0),0)&amp;" "&amp;H1552</f>
        <v>14 GBP</v>
      </c>
      <c r="Q1552" t="s">
        <v>8338</v>
      </c>
      <c r="R1552" t="s">
        <v>8343</v>
      </c>
      <c r="S1552" s="12">
        <f>(((I1552/60)/60)/24)+DATE(1970,1,1)+(-8/24)</f>
        <v>42502.11613425926</v>
      </c>
      <c r="T1552" s="12">
        <f>(((J1552/60)/60)/24)+DATE(1970,1,1)+(-8/24)</f>
        <v>42472.11613425926</v>
      </c>
      <c r="U1552" s="8">
        <f t="shared" si="24"/>
        <v>30</v>
      </c>
    </row>
    <row r="1553" spans="1:21" ht="11.75" customHeight="1" x14ac:dyDescent="0.4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E1553/D1553*100%</f>
        <v>0</v>
      </c>
      <c r="P1553" s="9" t="str">
        <f>IFERROR(ROUND(E1553/L1553,0),0)&amp;" "&amp;H1553</f>
        <v>0 USD</v>
      </c>
      <c r="Q1553" t="s">
        <v>8338</v>
      </c>
      <c r="R1553" t="s">
        <v>8343</v>
      </c>
      <c r="S1553" s="12">
        <f>(((I1553/60)/60)/24)+DATE(1970,1,1)+(-8/24)</f>
        <v>42151.491192129623</v>
      </c>
      <c r="T1553" s="12">
        <f>(((J1553/60)/60)/24)+DATE(1970,1,1)+(-8/24)</f>
        <v>42121.491192129623</v>
      </c>
      <c r="U1553" s="8">
        <f t="shared" si="24"/>
        <v>30</v>
      </c>
    </row>
    <row r="1554" spans="1:21" ht="11.75" customHeight="1" x14ac:dyDescent="0.4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E1554/D1554*100%</f>
        <v>0.49186046511627907</v>
      </c>
      <c r="P1554" s="9" t="str">
        <f>IFERROR(ROUND(E1554/L1554,0),0)&amp;" "&amp;H1554</f>
        <v>132 USD</v>
      </c>
      <c r="Q1554" t="s">
        <v>8338</v>
      </c>
      <c r="R1554" t="s">
        <v>8343</v>
      </c>
      <c r="S1554" s="12">
        <f>(((I1554/60)/60)/24)+DATE(1970,1,1)+(-8/24)</f>
        <v>41912.832638888889</v>
      </c>
      <c r="T1554" s="12">
        <f>(((J1554/60)/60)/24)+DATE(1970,1,1)+(-8/24)</f>
        <v>41892.355416666665</v>
      </c>
      <c r="U1554" s="8">
        <f t="shared" si="24"/>
        <v>20.477222222223645</v>
      </c>
    </row>
    <row r="1555" spans="1:21" ht="11.75" customHeight="1" x14ac:dyDescent="0.4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E1555/D1555*100%</f>
        <v>0</v>
      </c>
      <c r="P1555" s="9" t="str">
        <f>IFERROR(ROUND(E1555/L1555,0),0)&amp;" "&amp;H1555</f>
        <v>0 USD</v>
      </c>
      <c r="Q1555" t="s">
        <v>8338</v>
      </c>
      <c r="R1555" t="s">
        <v>8343</v>
      </c>
      <c r="S1555" s="12">
        <f>(((I1555/60)/60)/24)+DATE(1970,1,1)+(-8/24)</f>
        <v>42248.949618055551</v>
      </c>
      <c r="T1555" s="12">
        <f>(((J1555/60)/60)/24)+DATE(1970,1,1)+(-8/24)</f>
        <v>42218.949618055551</v>
      </c>
      <c r="U1555" s="8">
        <f t="shared" si="24"/>
        <v>30</v>
      </c>
    </row>
    <row r="1556" spans="1:21" ht="11.75" customHeight="1" x14ac:dyDescent="0.4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E1556/D1556*100%</f>
        <v>0</v>
      </c>
      <c r="P1556" s="9" t="str">
        <f>IFERROR(ROUND(E1556/L1556,0),0)&amp;" "&amp;H1556</f>
        <v>0 AUD</v>
      </c>
      <c r="Q1556" t="s">
        <v>8338</v>
      </c>
      <c r="R1556" t="s">
        <v>8343</v>
      </c>
      <c r="S1556" s="12">
        <f>(((I1556/60)/60)/24)+DATE(1970,1,1)+(-8/24)</f>
        <v>42217.918865740743</v>
      </c>
      <c r="T1556" s="12">
        <f>(((J1556/60)/60)/24)+DATE(1970,1,1)+(-8/24)</f>
        <v>42187.918865740743</v>
      </c>
      <c r="U1556" s="8">
        <f t="shared" si="24"/>
        <v>30</v>
      </c>
    </row>
    <row r="1557" spans="1:21" ht="11.75" customHeight="1" x14ac:dyDescent="0.4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E1557/D1557*100%</f>
        <v>0</v>
      </c>
      <c r="P1557" s="9" t="str">
        <f>IFERROR(ROUND(E1557/L1557,0),0)&amp;" "&amp;H1557</f>
        <v>0 USD</v>
      </c>
      <c r="Q1557" t="s">
        <v>8338</v>
      </c>
      <c r="R1557" t="s">
        <v>8343</v>
      </c>
      <c r="S1557" s="12">
        <f>(((I1557/60)/60)/24)+DATE(1970,1,1)+(-8/24)</f>
        <v>42264.374999999993</v>
      </c>
      <c r="T1557" s="12">
        <f>(((J1557/60)/60)/24)+DATE(1970,1,1)+(-8/24)</f>
        <v>42241.280462962961</v>
      </c>
      <c r="U1557" s="8">
        <f t="shared" si="24"/>
        <v>23.094537037031841</v>
      </c>
    </row>
    <row r="1558" spans="1:21" ht="11.75" customHeight="1" x14ac:dyDescent="0.4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E1558/D1558*100%</f>
        <v>0.45133333333333331</v>
      </c>
      <c r="P1558" s="9" t="str">
        <f>IFERROR(ROUND(E1558/L1558,0),0)&amp;" "&amp;H1558</f>
        <v>56 CAD</v>
      </c>
      <c r="Q1558" t="s">
        <v>8338</v>
      </c>
      <c r="R1558" t="s">
        <v>8343</v>
      </c>
      <c r="S1558" s="12">
        <f>(((I1558/60)/60)/24)+DATE(1970,1,1)+(-8/24)</f>
        <v>42554.819722222215</v>
      </c>
      <c r="T1558" s="12">
        <f>(((J1558/60)/60)/24)+DATE(1970,1,1)+(-8/24)</f>
        <v>42524.819722222215</v>
      </c>
      <c r="U1558" s="8">
        <f t="shared" si="24"/>
        <v>30</v>
      </c>
    </row>
    <row r="1559" spans="1:21" ht="11.75" customHeight="1" x14ac:dyDescent="0.4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E1559/D1559*100%</f>
        <v>0.04</v>
      </c>
      <c r="P1559" s="9" t="str">
        <f>IFERROR(ROUND(E1559/L1559,0),0)&amp;" "&amp;H1559</f>
        <v>100 USD</v>
      </c>
      <c r="Q1559" t="s">
        <v>8338</v>
      </c>
      <c r="R1559" t="s">
        <v>8343</v>
      </c>
      <c r="S1559" s="12">
        <f>(((I1559/60)/60)/24)+DATE(1970,1,1)+(-8/24)</f>
        <v>41902.319826388884</v>
      </c>
      <c r="T1559" s="12">
        <f>(((J1559/60)/60)/24)+DATE(1970,1,1)+(-8/24)</f>
        <v>41871.319826388884</v>
      </c>
      <c r="U1559" s="8">
        <f t="shared" si="24"/>
        <v>31</v>
      </c>
    </row>
    <row r="1560" spans="1:21" ht="11.75" customHeight="1" x14ac:dyDescent="0.4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E1560/D1560*100%</f>
        <v>4.6666666666666669E-2</v>
      </c>
      <c r="P1560" s="9" t="str">
        <f>IFERROR(ROUND(E1560/L1560,0),0)&amp;" "&amp;H1560</f>
        <v>12 GBP</v>
      </c>
      <c r="Q1560" t="s">
        <v>8338</v>
      </c>
      <c r="R1560" t="s">
        <v>8343</v>
      </c>
      <c r="S1560" s="12">
        <f>(((I1560/60)/60)/24)+DATE(1970,1,1)+(-8/24)</f>
        <v>42244.174999999996</v>
      </c>
      <c r="T1560" s="12">
        <f>(((J1560/60)/60)/24)+DATE(1970,1,1)+(-8/24)</f>
        <v>42185.064340277771</v>
      </c>
      <c r="U1560" s="8">
        <f t="shared" si="24"/>
        <v>59.110659722224227</v>
      </c>
    </row>
    <row r="1561" spans="1:21" ht="11.75" customHeight="1" x14ac:dyDescent="0.4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E1561/D1561*100%</f>
        <v>3.3333333333333335E-3</v>
      </c>
      <c r="P1561" s="9" t="str">
        <f>IFERROR(ROUND(E1561/L1561,0),0)&amp;" "&amp;H1561</f>
        <v>50 USD</v>
      </c>
      <c r="Q1561" t="s">
        <v>8338</v>
      </c>
      <c r="R1561" t="s">
        <v>8343</v>
      </c>
      <c r="S1561" s="12">
        <f>(((I1561/60)/60)/24)+DATE(1970,1,1)+(-8/24)</f>
        <v>42122.719895833325</v>
      </c>
      <c r="T1561" s="12">
        <f>(((J1561/60)/60)/24)+DATE(1970,1,1)+(-8/24)</f>
        <v>42107.719895833325</v>
      </c>
      <c r="U1561" s="8">
        <f t="shared" si="24"/>
        <v>15</v>
      </c>
    </row>
    <row r="1562" spans="1:21" ht="11.75" customHeight="1" x14ac:dyDescent="0.4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E1562/D1562*100%</f>
        <v>3.7600000000000001E-2</v>
      </c>
      <c r="P1562" s="9" t="str">
        <f>IFERROR(ROUND(E1562/L1562,0),0)&amp;" "&amp;H1562</f>
        <v>24 USD</v>
      </c>
      <c r="Q1562" t="s">
        <v>8338</v>
      </c>
      <c r="R1562" t="s">
        <v>8343</v>
      </c>
      <c r="S1562" s="12">
        <f>(((I1562/60)/60)/24)+DATE(1970,1,1)+(-8/24)</f>
        <v>41955.729085648149</v>
      </c>
      <c r="T1562" s="12">
        <f>(((J1562/60)/60)/24)+DATE(1970,1,1)+(-8/24)</f>
        <v>41935.687418981477</v>
      </c>
      <c r="U1562" s="8">
        <f t="shared" si="24"/>
        <v>20.041666666671517</v>
      </c>
    </row>
    <row r="1563" spans="1:21" ht="11.75" customHeight="1" x14ac:dyDescent="0.4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E1563/D1563*100%</f>
        <v>6.7000000000000002E-3</v>
      </c>
      <c r="P1563" s="9" t="str">
        <f>IFERROR(ROUND(E1563/L1563,0),0)&amp;" "&amp;H1563</f>
        <v>67 USD</v>
      </c>
      <c r="Q1563" t="s">
        <v>8322</v>
      </c>
      <c r="R1563" t="s">
        <v>8344</v>
      </c>
      <c r="S1563" s="12">
        <f>(((I1563/60)/60)/24)+DATE(1970,1,1)+(-8/24)</f>
        <v>41584.750034722223</v>
      </c>
      <c r="T1563" s="12">
        <f>(((J1563/60)/60)/24)+DATE(1970,1,1)+(-8/24)</f>
        <v>41554.708368055552</v>
      </c>
      <c r="U1563" s="8">
        <f t="shared" si="24"/>
        <v>30.041666666671517</v>
      </c>
    </row>
    <row r="1564" spans="1:21" ht="11.75" customHeight="1" x14ac:dyDescent="0.4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E1564/D1564*100%</f>
        <v>0</v>
      </c>
      <c r="P1564" s="9" t="str">
        <f>IFERROR(ROUND(E1564/L1564,0),0)&amp;" "&amp;H1564</f>
        <v>0 USD</v>
      </c>
      <c r="Q1564" t="s">
        <v>8322</v>
      </c>
      <c r="R1564" t="s">
        <v>8344</v>
      </c>
      <c r="S1564" s="12">
        <f>(((I1564/60)/60)/24)+DATE(1970,1,1)+(-8/24)</f>
        <v>40148.701388888883</v>
      </c>
      <c r="T1564" s="12">
        <f>(((J1564/60)/60)/24)+DATE(1970,1,1)+(-8/24)</f>
        <v>40079.232824074068</v>
      </c>
      <c r="U1564" s="8">
        <f t="shared" si="24"/>
        <v>69.468564814815181</v>
      </c>
    </row>
    <row r="1565" spans="1:21" ht="11.75" customHeight="1" x14ac:dyDescent="0.4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E1565/D1565*100%</f>
        <v>1.4166666666666666E-2</v>
      </c>
      <c r="P1565" s="9" t="str">
        <f>IFERROR(ROUND(E1565/L1565,0),0)&amp;" "&amp;H1565</f>
        <v>43 GBP</v>
      </c>
      <c r="Q1565" t="s">
        <v>8322</v>
      </c>
      <c r="R1565" t="s">
        <v>8344</v>
      </c>
      <c r="S1565" s="12">
        <f>(((I1565/60)/60)/24)+DATE(1970,1,1)+(-8/24)</f>
        <v>41712.367488425924</v>
      </c>
      <c r="T1565" s="12">
        <f>(((J1565/60)/60)/24)+DATE(1970,1,1)+(-8/24)</f>
        <v>41652.409155092588</v>
      </c>
      <c r="U1565" s="8">
        <f t="shared" si="24"/>
        <v>59.958333333335759</v>
      </c>
    </row>
    <row r="1566" spans="1:21" ht="11.75" customHeight="1" x14ac:dyDescent="0.4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E1566/D1566*100%</f>
        <v>1E-3</v>
      </c>
      <c r="P1566" s="9" t="str">
        <f>IFERROR(ROUND(E1566/L1566,0),0)&amp;" "&amp;H1566</f>
        <v>10 USD</v>
      </c>
      <c r="Q1566" t="s">
        <v>8322</v>
      </c>
      <c r="R1566" t="s">
        <v>8344</v>
      </c>
      <c r="S1566" s="12">
        <f>(((I1566/60)/60)/24)+DATE(1970,1,1)+(-8/24)</f>
        <v>42152.503472222219</v>
      </c>
      <c r="T1566" s="12">
        <f>(((J1566/60)/60)/24)+DATE(1970,1,1)+(-8/24)</f>
        <v>42121.033668981479</v>
      </c>
      <c r="U1566" s="8">
        <f t="shared" si="24"/>
        <v>31.469803240739566</v>
      </c>
    </row>
    <row r="1567" spans="1:21" ht="11.75" customHeight="1" x14ac:dyDescent="0.4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E1567/D1567*100%</f>
        <v>2.5000000000000001E-2</v>
      </c>
      <c r="P1567" s="9" t="str">
        <f>IFERROR(ROUND(E1567/L1567,0),0)&amp;" "&amp;H1567</f>
        <v>100 USD</v>
      </c>
      <c r="Q1567" t="s">
        <v>8322</v>
      </c>
      <c r="R1567" t="s">
        <v>8344</v>
      </c>
      <c r="S1567" s="12">
        <f>(((I1567/60)/60)/24)+DATE(1970,1,1)+(-8/24)</f>
        <v>40702.396539351852</v>
      </c>
      <c r="T1567" s="12">
        <f>(((J1567/60)/60)/24)+DATE(1970,1,1)+(-8/24)</f>
        <v>40672.396539351852</v>
      </c>
      <c r="U1567" s="8">
        <f t="shared" si="24"/>
        <v>30</v>
      </c>
    </row>
    <row r="1568" spans="1:21" ht="11.75" customHeight="1" x14ac:dyDescent="0.4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E1568/D1568*100%</f>
        <v>0.21249999999999999</v>
      </c>
      <c r="P1568" s="9" t="str">
        <f>IFERROR(ROUND(E1568/L1568,0),0)&amp;" "&amp;H1568</f>
        <v>108 USD</v>
      </c>
      <c r="Q1568" t="s">
        <v>8322</v>
      </c>
      <c r="R1568" t="s">
        <v>8344</v>
      </c>
      <c r="S1568" s="12">
        <f>(((I1568/60)/60)/24)+DATE(1970,1,1)+(-8/24)</f>
        <v>42578.583333333336</v>
      </c>
      <c r="T1568" s="12">
        <f>(((J1568/60)/60)/24)+DATE(1970,1,1)+(-8/24)</f>
        <v>42549.583379629628</v>
      </c>
      <c r="U1568" s="8">
        <f t="shared" si="24"/>
        <v>28.999953703707433</v>
      </c>
    </row>
    <row r="1569" spans="1:21" ht="11.75" customHeight="1" x14ac:dyDescent="0.4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E1569/D1569*100%</f>
        <v>4.1176470588235294E-2</v>
      </c>
      <c r="P1569" s="9" t="str">
        <f>IFERROR(ROUND(E1569/L1569,0),0)&amp;" "&amp;H1569</f>
        <v>27 USD</v>
      </c>
      <c r="Q1569" t="s">
        <v>8322</v>
      </c>
      <c r="R1569" t="s">
        <v>8344</v>
      </c>
      <c r="S1569" s="12">
        <f>(((I1569/60)/60)/24)+DATE(1970,1,1)+(-8/24)</f>
        <v>41686.666666666664</v>
      </c>
      <c r="T1569" s="12">
        <f>(((J1569/60)/60)/24)+DATE(1970,1,1)+(-8/24)</f>
        <v>41671.603530092587</v>
      </c>
      <c r="U1569" s="8">
        <f t="shared" si="24"/>
        <v>15.063136574077362</v>
      </c>
    </row>
    <row r="1570" spans="1:21" ht="11.75" customHeight="1" x14ac:dyDescent="0.4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E1570/D1570*100%</f>
        <v>0.13639999999999999</v>
      </c>
      <c r="P1570" s="9" t="str">
        <f>IFERROR(ROUND(E1570/L1570,0),0)&amp;" "&amp;H1570</f>
        <v>155 USD</v>
      </c>
      <c r="Q1570" t="s">
        <v>8322</v>
      </c>
      <c r="R1570" t="s">
        <v>8344</v>
      </c>
      <c r="S1570" s="12">
        <f>(((I1570/60)/60)/24)+DATE(1970,1,1)+(-8/24)</f>
        <v>41996.728993055549</v>
      </c>
      <c r="T1570" s="12">
        <f>(((J1570/60)/60)/24)+DATE(1970,1,1)+(-8/24)</f>
        <v>41961.728993055549</v>
      </c>
      <c r="U1570" s="8">
        <f t="shared" si="24"/>
        <v>35</v>
      </c>
    </row>
    <row r="1571" spans="1:21" ht="11.75" customHeight="1" x14ac:dyDescent="0.4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E1571/D1571*100%</f>
        <v>0</v>
      </c>
      <c r="P1571" s="9" t="str">
        <f>IFERROR(ROUND(E1571/L1571,0),0)&amp;" "&amp;H1571</f>
        <v>0 USD</v>
      </c>
      <c r="Q1571" t="s">
        <v>8322</v>
      </c>
      <c r="R1571" t="s">
        <v>8344</v>
      </c>
      <c r="S1571" s="12">
        <f>(((I1571/60)/60)/24)+DATE(1970,1,1)+(-8/24)</f>
        <v>41419.346226851849</v>
      </c>
      <c r="T1571" s="12">
        <f>(((J1571/60)/60)/24)+DATE(1970,1,1)+(-8/24)</f>
        <v>41389.346226851849</v>
      </c>
      <c r="U1571" s="8">
        <f t="shared" si="24"/>
        <v>30</v>
      </c>
    </row>
    <row r="1572" spans="1:21" ht="11.75" customHeight="1" x14ac:dyDescent="0.4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E1572/D1572*100%</f>
        <v>0.41399999999999998</v>
      </c>
      <c r="P1572" s="9" t="str">
        <f>IFERROR(ROUND(E1572/L1572,0),0)&amp;" "&amp;H1572</f>
        <v>48 USD</v>
      </c>
      <c r="Q1572" t="s">
        <v>8322</v>
      </c>
      <c r="R1572" t="s">
        <v>8344</v>
      </c>
      <c r="S1572" s="12">
        <f>(((I1572/60)/60)/24)+DATE(1970,1,1)+(-8/24)</f>
        <v>42468.43844907407</v>
      </c>
      <c r="T1572" s="12">
        <f>(((J1572/60)/60)/24)+DATE(1970,1,1)+(-8/24)</f>
        <v>42438.480115740742</v>
      </c>
      <c r="U1572" s="8">
        <f t="shared" si="24"/>
        <v>29.958333333328483</v>
      </c>
    </row>
    <row r="1573" spans="1:21" ht="11.75" customHeight="1" x14ac:dyDescent="0.4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E1573/D1573*100%</f>
        <v>6.6115702479338841E-3</v>
      </c>
      <c r="P1573" s="9" t="str">
        <f>IFERROR(ROUND(E1573/L1573,0),0)&amp;" "&amp;H1573</f>
        <v>20 GBP</v>
      </c>
      <c r="Q1573" t="s">
        <v>8322</v>
      </c>
      <c r="R1573" t="s">
        <v>8344</v>
      </c>
      <c r="S1573" s="12">
        <f>(((I1573/60)/60)/24)+DATE(1970,1,1)+(-8/24)</f>
        <v>42174.436145833337</v>
      </c>
      <c r="T1573" s="12">
        <f>(((J1573/60)/60)/24)+DATE(1970,1,1)+(-8/24)</f>
        <v>42144.436145833337</v>
      </c>
      <c r="U1573" s="8">
        <f t="shared" si="24"/>
        <v>30</v>
      </c>
    </row>
    <row r="1574" spans="1:21" ht="11.75" customHeight="1" x14ac:dyDescent="0.4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E1574/D1574*100%</f>
        <v>0.05</v>
      </c>
      <c r="P1574" s="9" t="str">
        <f>IFERROR(ROUND(E1574/L1574,0),0)&amp;" "&amp;H1574</f>
        <v>42 GBP</v>
      </c>
      <c r="Q1574" t="s">
        <v>8322</v>
      </c>
      <c r="R1574" t="s">
        <v>8344</v>
      </c>
      <c r="S1574" s="12">
        <f>(((I1574/60)/60)/24)+DATE(1970,1,1)+(-8/24)</f>
        <v>42428.665972222218</v>
      </c>
      <c r="T1574" s="12">
        <f>(((J1574/60)/60)/24)+DATE(1970,1,1)+(-8/24)</f>
        <v>42403.699756944443</v>
      </c>
      <c r="U1574" s="8">
        <f t="shared" si="24"/>
        <v>24.966215277774609</v>
      </c>
    </row>
    <row r="1575" spans="1:21" ht="11.75" customHeight="1" x14ac:dyDescent="0.4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E1575/D1575*100%</f>
        <v>2.4777777777777777E-2</v>
      </c>
      <c r="P1575" s="9" t="str">
        <f>IFERROR(ROUND(E1575/L1575,0),0)&amp;" "&amp;H1575</f>
        <v>74 CAD</v>
      </c>
      <c r="Q1575" t="s">
        <v>8322</v>
      </c>
      <c r="R1575" t="s">
        <v>8344</v>
      </c>
      <c r="S1575" s="12">
        <f>(((I1575/60)/60)/24)+DATE(1970,1,1)+(-8/24)</f>
        <v>42825.832638888889</v>
      </c>
      <c r="T1575" s="12">
        <f>(((J1575/60)/60)/24)+DATE(1970,1,1)+(-8/24)</f>
        <v>42785.666689814818</v>
      </c>
      <c r="U1575" s="8">
        <f t="shared" si="24"/>
        <v>40.16594907407125</v>
      </c>
    </row>
    <row r="1576" spans="1:21" ht="11.75" customHeight="1" x14ac:dyDescent="0.4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E1576/D1576*100%</f>
        <v>5.0599999999999999E-2</v>
      </c>
      <c r="P1576" s="9" t="str">
        <f>IFERROR(ROUND(E1576/L1576,0),0)&amp;" "&amp;H1576</f>
        <v>84 USD</v>
      </c>
      <c r="Q1576" t="s">
        <v>8322</v>
      </c>
      <c r="R1576" t="s">
        <v>8344</v>
      </c>
      <c r="S1576" s="12">
        <f>(((I1576/60)/60)/24)+DATE(1970,1,1)+(-8/24)</f>
        <v>42052.594085648147</v>
      </c>
      <c r="T1576" s="12">
        <f>(((J1576/60)/60)/24)+DATE(1970,1,1)+(-8/24)</f>
        <v>42017.594085648147</v>
      </c>
      <c r="U1576" s="8">
        <f t="shared" si="24"/>
        <v>35</v>
      </c>
    </row>
    <row r="1577" spans="1:21" ht="11.75" customHeight="1" x14ac:dyDescent="0.4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E1577/D1577*100%</f>
        <v>0.2291</v>
      </c>
      <c r="P1577" s="9" t="str">
        <f>IFERROR(ROUND(E1577/L1577,0),0)&amp;" "&amp;H1577</f>
        <v>65 USD</v>
      </c>
      <c r="Q1577" t="s">
        <v>8322</v>
      </c>
      <c r="R1577" t="s">
        <v>8344</v>
      </c>
      <c r="S1577" s="12">
        <f>(((I1577/60)/60)/24)+DATE(1970,1,1)+(-8/24)</f>
        <v>41829.190925925926</v>
      </c>
      <c r="T1577" s="12">
        <f>(((J1577/60)/60)/24)+DATE(1970,1,1)+(-8/24)</f>
        <v>41799.190925925926</v>
      </c>
      <c r="U1577" s="8">
        <f t="shared" si="24"/>
        <v>30</v>
      </c>
    </row>
    <row r="1578" spans="1:21" ht="11.75" customHeight="1" x14ac:dyDescent="0.4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E1578/D1578*100%</f>
        <v>0.13</v>
      </c>
      <c r="P1578" s="9" t="str">
        <f>IFERROR(ROUND(E1578/L1578,0),0)&amp;" "&amp;H1578</f>
        <v>65 USD</v>
      </c>
      <c r="Q1578" t="s">
        <v>8322</v>
      </c>
      <c r="R1578" t="s">
        <v>8344</v>
      </c>
      <c r="S1578" s="12">
        <f>(((I1578/60)/60)/24)+DATE(1970,1,1)+(-8/24)</f>
        <v>42185.545925925922</v>
      </c>
      <c r="T1578" s="12">
        <f>(((J1578/60)/60)/24)+DATE(1970,1,1)+(-8/24)</f>
        <v>42140.545925925922</v>
      </c>
      <c r="U1578" s="8">
        <f t="shared" si="24"/>
        <v>45</v>
      </c>
    </row>
    <row r="1579" spans="1:21" ht="11.75" customHeight="1" x14ac:dyDescent="0.4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E1579/D1579*100%</f>
        <v>5.4999999999999997E-3</v>
      </c>
      <c r="P1579" s="9" t="str">
        <f>IFERROR(ROUND(E1579/L1579,0),0)&amp;" "&amp;H1579</f>
        <v>28 USD</v>
      </c>
      <c r="Q1579" t="s">
        <v>8322</v>
      </c>
      <c r="R1579" t="s">
        <v>8344</v>
      </c>
      <c r="S1579" s="12">
        <f>(((I1579/60)/60)/24)+DATE(1970,1,1)+(-8/24)</f>
        <v>41114.514444444445</v>
      </c>
      <c r="T1579" s="12">
        <f>(((J1579/60)/60)/24)+DATE(1970,1,1)+(-8/24)</f>
        <v>41054.514444444445</v>
      </c>
      <c r="U1579" s="8">
        <f t="shared" si="24"/>
        <v>60</v>
      </c>
    </row>
    <row r="1580" spans="1:21" ht="11.75" customHeight="1" x14ac:dyDescent="0.4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E1580/D1580*100%</f>
        <v>0.10806536636794939</v>
      </c>
      <c r="P1580" s="9" t="str">
        <f>IFERROR(ROUND(E1580/L1580,0),0)&amp;" "&amp;H1580</f>
        <v>51 USD</v>
      </c>
      <c r="Q1580" t="s">
        <v>8322</v>
      </c>
      <c r="R1580" t="s">
        <v>8344</v>
      </c>
      <c r="S1580" s="12">
        <f>(((I1580/60)/60)/24)+DATE(1970,1,1)+(-8/24)</f>
        <v>40422.75</v>
      </c>
      <c r="T1580" s="12">
        <f>(((J1580/60)/60)/24)+DATE(1970,1,1)+(-8/24)</f>
        <v>40398.732534722221</v>
      </c>
      <c r="U1580" s="8">
        <f t="shared" si="24"/>
        <v>24.017465277778683</v>
      </c>
    </row>
    <row r="1581" spans="1:21" ht="11.75" customHeight="1" x14ac:dyDescent="0.4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E1581/D1581*100%</f>
        <v>8.4008400840084006E-3</v>
      </c>
      <c r="P1581" s="9" t="str">
        <f>IFERROR(ROUND(E1581/L1581,0),0)&amp;" "&amp;H1581</f>
        <v>14 USD</v>
      </c>
      <c r="Q1581" t="s">
        <v>8322</v>
      </c>
      <c r="R1581" t="s">
        <v>8344</v>
      </c>
      <c r="S1581" s="12">
        <f>(((I1581/60)/60)/24)+DATE(1970,1,1)+(-8/24)</f>
        <v>41514.663090277776</v>
      </c>
      <c r="T1581" s="12">
        <f>(((J1581/60)/60)/24)+DATE(1970,1,1)+(-8/24)</f>
        <v>41481.663090277776</v>
      </c>
      <c r="U1581" s="8">
        <f t="shared" si="24"/>
        <v>33</v>
      </c>
    </row>
    <row r="1582" spans="1:21" ht="11.75" customHeight="1" x14ac:dyDescent="0.4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E1582/D1582*100%</f>
        <v>0</v>
      </c>
      <c r="P1582" s="9" t="str">
        <f>IFERROR(ROUND(E1582/L1582,0),0)&amp;" "&amp;H1582</f>
        <v>0 USD</v>
      </c>
      <c r="Q1582" t="s">
        <v>8322</v>
      </c>
      <c r="R1582" t="s">
        <v>8344</v>
      </c>
      <c r="S1582" s="12">
        <f>(((I1582/60)/60)/24)+DATE(1970,1,1)+(-8/24)</f>
        <v>41049.716736111113</v>
      </c>
      <c r="T1582" s="12">
        <f>(((J1582/60)/60)/24)+DATE(1970,1,1)+(-8/24)</f>
        <v>40989.716736111113</v>
      </c>
      <c r="U1582" s="8">
        <f t="shared" si="24"/>
        <v>60</v>
      </c>
    </row>
    <row r="1583" spans="1:21" ht="11.75" customHeight="1" x14ac:dyDescent="0.4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E1583/D1583*100%</f>
        <v>5.0000000000000001E-3</v>
      </c>
      <c r="P1583" s="9" t="str">
        <f>IFERROR(ROUND(E1583/L1583,0),0)&amp;" "&amp;H1583</f>
        <v>5 GBP</v>
      </c>
      <c r="Q1583" t="s">
        <v>8338</v>
      </c>
      <c r="R1583" t="s">
        <v>8345</v>
      </c>
      <c r="S1583" s="12">
        <f>(((I1583/60)/60)/24)+DATE(1970,1,1)+(-8/24)</f>
        <v>42357.115624999999</v>
      </c>
      <c r="T1583" s="12">
        <f>(((J1583/60)/60)/24)+DATE(1970,1,1)+(-8/24)</f>
        <v>42325.115624999999</v>
      </c>
      <c r="U1583" s="8">
        <f t="shared" si="24"/>
        <v>32</v>
      </c>
    </row>
    <row r="1584" spans="1:21" ht="11.75" customHeight="1" x14ac:dyDescent="0.4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E1584/D1584*100%</f>
        <v>9.2999999999999999E-2</v>
      </c>
      <c r="P1584" s="9" t="str">
        <f>IFERROR(ROUND(E1584/L1584,0),0)&amp;" "&amp;H1584</f>
        <v>31 USD</v>
      </c>
      <c r="Q1584" t="s">
        <v>8338</v>
      </c>
      <c r="R1584" t="s">
        <v>8345</v>
      </c>
      <c r="S1584" s="12">
        <f>(((I1584/60)/60)/24)+DATE(1970,1,1)+(-8/24)</f>
        <v>42303.555555555555</v>
      </c>
      <c r="T1584" s="12">
        <f>(((J1584/60)/60)/24)+DATE(1970,1,1)+(-8/24)</f>
        <v>42246.456631944442</v>
      </c>
      <c r="U1584" s="8">
        <f t="shared" si="24"/>
        <v>57.098923611112696</v>
      </c>
    </row>
    <row r="1585" spans="1:21" ht="11.75" customHeight="1" x14ac:dyDescent="0.4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E1585/D1585*100%</f>
        <v>7.5000000000000002E-4</v>
      </c>
      <c r="P1585" s="9" t="str">
        <f>IFERROR(ROUND(E1585/L1585,0),0)&amp;" "&amp;H1585</f>
        <v>15 GBP</v>
      </c>
      <c r="Q1585" t="s">
        <v>8338</v>
      </c>
      <c r="R1585" t="s">
        <v>8345</v>
      </c>
      <c r="S1585" s="12">
        <f>(((I1585/60)/60)/24)+DATE(1970,1,1)+(-8/24)</f>
        <v>41907.571655092594</v>
      </c>
      <c r="T1585" s="12">
        <f>(((J1585/60)/60)/24)+DATE(1970,1,1)+(-8/24)</f>
        <v>41877.571655092594</v>
      </c>
      <c r="U1585" s="8">
        <f t="shared" si="24"/>
        <v>30</v>
      </c>
    </row>
    <row r="1586" spans="1:21" ht="11.75" customHeight="1" x14ac:dyDescent="0.4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E1586/D1586*100%</f>
        <v>0</v>
      </c>
      <c r="P1586" s="9" t="str">
        <f>IFERROR(ROUND(E1586/L1586,0),0)&amp;" "&amp;H1586</f>
        <v>0 USD</v>
      </c>
      <c r="Q1586" t="s">
        <v>8338</v>
      </c>
      <c r="R1586" t="s">
        <v>8345</v>
      </c>
      <c r="S1586" s="12">
        <f>(((I1586/60)/60)/24)+DATE(1970,1,1)+(-8/24)</f>
        <v>41789.315983796296</v>
      </c>
      <c r="T1586" s="12">
        <f>(((J1586/60)/60)/24)+DATE(1970,1,1)+(-8/24)</f>
        <v>41779.315983796296</v>
      </c>
      <c r="U1586" s="8">
        <f t="shared" si="24"/>
        <v>10</v>
      </c>
    </row>
    <row r="1587" spans="1:21" ht="11.75" customHeight="1" x14ac:dyDescent="0.4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E1587/D1587*100%</f>
        <v>0.79</v>
      </c>
      <c r="P1587" s="9" t="str">
        <f>IFERROR(ROUND(E1587/L1587,0),0)&amp;" "&amp;H1587</f>
        <v>132 CAD</v>
      </c>
      <c r="Q1587" t="s">
        <v>8338</v>
      </c>
      <c r="R1587" t="s">
        <v>8345</v>
      </c>
      <c r="S1587" s="12">
        <f>(((I1587/60)/60)/24)+DATE(1970,1,1)+(-8/24)</f>
        <v>42729.124999999993</v>
      </c>
      <c r="T1587" s="12">
        <f>(((J1587/60)/60)/24)+DATE(1970,1,1)+(-8/24)</f>
        <v>42707.562129629623</v>
      </c>
      <c r="U1587" s="8">
        <f t="shared" si="24"/>
        <v>21.562870370369637</v>
      </c>
    </row>
    <row r="1588" spans="1:21" ht="11.75" customHeight="1" x14ac:dyDescent="0.4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E1588/D1588*100%</f>
        <v>0</v>
      </c>
      <c r="P1588" s="9" t="str">
        <f>IFERROR(ROUND(E1588/L1588,0),0)&amp;" "&amp;H1588</f>
        <v>0 USD</v>
      </c>
      <c r="Q1588" t="s">
        <v>8338</v>
      </c>
      <c r="R1588" t="s">
        <v>8345</v>
      </c>
      <c r="S1588" s="12">
        <f>(((I1588/60)/60)/24)+DATE(1970,1,1)+(-8/24)</f>
        <v>42098.729421296295</v>
      </c>
      <c r="T1588" s="12">
        <f>(((J1588/60)/60)/24)+DATE(1970,1,1)+(-8/24)</f>
        <v>42068.771087962967</v>
      </c>
      <c r="U1588" s="8">
        <f t="shared" si="24"/>
        <v>29.958333333328483</v>
      </c>
    </row>
    <row r="1589" spans="1:21" ht="11.75" customHeight="1" x14ac:dyDescent="0.4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E1589/D1589*100%</f>
        <v>1.3333333333333334E-4</v>
      </c>
      <c r="P1589" s="9" t="str">
        <f>IFERROR(ROUND(E1589/L1589,0),0)&amp;" "&amp;H1589</f>
        <v>1 USD</v>
      </c>
      <c r="Q1589" t="s">
        <v>8338</v>
      </c>
      <c r="R1589" t="s">
        <v>8345</v>
      </c>
      <c r="S1589" s="12">
        <f>(((I1589/60)/60)/24)+DATE(1970,1,1)+(-8/24)</f>
        <v>41986.617650462962</v>
      </c>
      <c r="T1589" s="12">
        <f>(((J1589/60)/60)/24)+DATE(1970,1,1)+(-8/24)</f>
        <v>41956.617650462962</v>
      </c>
      <c r="U1589" s="8">
        <f t="shared" si="24"/>
        <v>30</v>
      </c>
    </row>
    <row r="1590" spans="1:21" ht="11.75" customHeight="1" x14ac:dyDescent="0.4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E1590/D1590*100%</f>
        <v>0</v>
      </c>
      <c r="P1590" s="9" t="str">
        <f>IFERROR(ROUND(E1590/L1590,0),0)&amp;" "&amp;H1590</f>
        <v>0 USD</v>
      </c>
      <c r="Q1590" t="s">
        <v>8338</v>
      </c>
      <c r="R1590" t="s">
        <v>8345</v>
      </c>
      <c r="S1590" s="12">
        <f>(((I1590/60)/60)/24)+DATE(1970,1,1)+(-8/24)</f>
        <v>42035.508333333331</v>
      </c>
      <c r="T1590" s="12">
        <f>(((J1590/60)/60)/24)+DATE(1970,1,1)+(-8/24)</f>
        <v>42004.916655092595</v>
      </c>
      <c r="U1590" s="8">
        <f t="shared" si="24"/>
        <v>30.591678240736655</v>
      </c>
    </row>
    <row r="1591" spans="1:21" ht="11.75" customHeight="1" x14ac:dyDescent="0.4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E1591/D1591*100%</f>
        <v>0</v>
      </c>
      <c r="P1591" s="9" t="str">
        <f>IFERROR(ROUND(E1591/L1591,0),0)&amp;" "&amp;H1591</f>
        <v>0 USD</v>
      </c>
      <c r="Q1591" t="s">
        <v>8338</v>
      </c>
      <c r="R1591" t="s">
        <v>8345</v>
      </c>
      <c r="S1591" s="12">
        <f>(((I1591/60)/60)/24)+DATE(1970,1,1)+(-8/24)</f>
        <v>42286.651458333326</v>
      </c>
      <c r="T1591" s="12">
        <f>(((J1591/60)/60)/24)+DATE(1970,1,1)+(-8/24)</f>
        <v>42256.651458333326</v>
      </c>
      <c r="U1591" s="8">
        <f t="shared" si="24"/>
        <v>30</v>
      </c>
    </row>
    <row r="1592" spans="1:21" ht="11.75" customHeight="1" x14ac:dyDescent="0.4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E1592/D1592*100%</f>
        <v>1.7000000000000001E-2</v>
      </c>
      <c r="P1592" s="9" t="str">
        <f>IFERROR(ROUND(E1592/L1592,0),0)&amp;" "&amp;H1592</f>
        <v>510 EUR</v>
      </c>
      <c r="Q1592" t="s">
        <v>8338</v>
      </c>
      <c r="R1592" t="s">
        <v>8345</v>
      </c>
      <c r="S1592" s="12">
        <f>(((I1592/60)/60)/24)+DATE(1970,1,1)+(-8/24)</f>
        <v>42270.523888888885</v>
      </c>
      <c r="T1592" s="12">
        <f>(((J1592/60)/60)/24)+DATE(1970,1,1)+(-8/24)</f>
        <v>42240.523888888885</v>
      </c>
      <c r="U1592" s="8">
        <f t="shared" si="24"/>
        <v>30</v>
      </c>
    </row>
    <row r="1593" spans="1:21" ht="11.75" customHeight="1" x14ac:dyDescent="0.4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E1593/D1593*100%</f>
        <v>0.29228571428571426</v>
      </c>
      <c r="P1593" s="9" t="str">
        <f>IFERROR(ROUND(E1593/L1593,0),0)&amp;" "&amp;H1593</f>
        <v>44 GBP</v>
      </c>
      <c r="Q1593" t="s">
        <v>8338</v>
      </c>
      <c r="R1593" t="s">
        <v>8345</v>
      </c>
      <c r="S1593" s="12">
        <f>(((I1593/60)/60)/24)+DATE(1970,1,1)+(-8/24)</f>
        <v>42463.351168981484</v>
      </c>
      <c r="T1593" s="12">
        <f>(((J1593/60)/60)/24)+DATE(1970,1,1)+(-8/24)</f>
        <v>42433.392835648141</v>
      </c>
      <c r="U1593" s="8">
        <f t="shared" si="24"/>
        <v>29.958333333343035</v>
      </c>
    </row>
    <row r="1594" spans="1:21" ht="11.75" customHeight="1" x14ac:dyDescent="0.4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E1594/D1594*100%</f>
        <v>0</v>
      </c>
      <c r="P1594" s="9" t="str">
        <f>IFERROR(ROUND(E1594/L1594,0),0)&amp;" "&amp;H1594</f>
        <v>0 USD</v>
      </c>
      <c r="Q1594" t="s">
        <v>8338</v>
      </c>
      <c r="R1594" t="s">
        <v>8345</v>
      </c>
      <c r="S1594" s="12">
        <f>(((I1594/60)/60)/24)+DATE(1970,1,1)+(-8/24)</f>
        <v>42090.697743055549</v>
      </c>
      <c r="T1594" s="12">
        <f>(((J1594/60)/60)/24)+DATE(1970,1,1)+(-8/24)</f>
        <v>42045.73940972222</v>
      </c>
      <c r="U1594" s="8">
        <f t="shared" si="24"/>
        <v>44.958333333328483</v>
      </c>
    </row>
    <row r="1595" spans="1:21" ht="11.75" customHeight="1" x14ac:dyDescent="0.4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E1595/D1595*100%</f>
        <v>1.3636363636363637E-4</v>
      </c>
      <c r="P1595" s="9" t="str">
        <f>IFERROR(ROUND(E1595/L1595,0),0)&amp;" "&amp;H1595</f>
        <v>1 USD</v>
      </c>
      <c r="Q1595" t="s">
        <v>8338</v>
      </c>
      <c r="R1595" t="s">
        <v>8345</v>
      </c>
      <c r="S1595" s="12">
        <f>(((I1595/60)/60)/24)+DATE(1970,1,1)+(-8/24)</f>
        <v>42063.51221064815</v>
      </c>
      <c r="T1595" s="12">
        <f>(((J1595/60)/60)/24)+DATE(1970,1,1)+(-8/24)</f>
        <v>42033.51221064815</v>
      </c>
      <c r="U1595" s="8">
        <f t="shared" si="24"/>
        <v>30</v>
      </c>
    </row>
    <row r="1596" spans="1:21" ht="11.75" customHeight="1" x14ac:dyDescent="0.4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E1596/D1596*100%</f>
        <v>0.20499999999999999</v>
      </c>
      <c r="P1596" s="9" t="str">
        <f>IFERROR(ROUND(E1596/L1596,0),0)&amp;" "&amp;H1596</f>
        <v>21 USD</v>
      </c>
      <c r="Q1596" t="s">
        <v>8338</v>
      </c>
      <c r="R1596" t="s">
        <v>8345</v>
      </c>
      <c r="S1596" s="12">
        <f>(((I1596/60)/60)/24)+DATE(1970,1,1)+(-8/24)</f>
        <v>42505.347916666658</v>
      </c>
      <c r="T1596" s="12">
        <f>(((J1596/60)/60)/24)+DATE(1970,1,1)+(-8/24)</f>
        <v>42445.379421296289</v>
      </c>
      <c r="U1596" s="8">
        <f t="shared" si="24"/>
        <v>59.968495370369055</v>
      </c>
    </row>
    <row r="1597" spans="1:21" ht="11.75" customHeight="1" x14ac:dyDescent="0.4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E1597/D1597*100%</f>
        <v>2.8E-3</v>
      </c>
      <c r="P1597" s="9" t="str">
        <f>IFERROR(ROUND(E1597/L1597,0),0)&amp;" "&amp;H1597</f>
        <v>40 USD</v>
      </c>
      <c r="Q1597" t="s">
        <v>8338</v>
      </c>
      <c r="R1597" t="s">
        <v>8345</v>
      </c>
      <c r="S1597" s="12">
        <f>(((I1597/60)/60)/24)+DATE(1970,1,1)+(-8/24)</f>
        <v>41808.509027777778</v>
      </c>
      <c r="T1597" s="12">
        <f>(((J1597/60)/60)/24)+DATE(1970,1,1)+(-8/24)</f>
        <v>41779.71675925926</v>
      </c>
      <c r="U1597" s="8">
        <f t="shared" si="24"/>
        <v>28.79226851851854</v>
      </c>
    </row>
    <row r="1598" spans="1:21" ht="11.75" customHeight="1" x14ac:dyDescent="0.4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E1598/D1598*100%</f>
        <v>2.3076923076923078E-2</v>
      </c>
      <c r="P1598" s="9" t="str">
        <f>IFERROR(ROUND(E1598/L1598,0),0)&amp;" "&amp;H1598</f>
        <v>25 GBP</v>
      </c>
      <c r="Q1598" t="s">
        <v>8338</v>
      </c>
      <c r="R1598" t="s">
        <v>8345</v>
      </c>
      <c r="S1598" s="12">
        <f>(((I1598/60)/60)/24)+DATE(1970,1,1)+(-8/24)</f>
        <v>41986.13853009259</v>
      </c>
      <c r="T1598" s="12">
        <f>(((J1598/60)/60)/24)+DATE(1970,1,1)+(-8/24)</f>
        <v>41941.096863425926</v>
      </c>
      <c r="U1598" s="8">
        <f t="shared" si="24"/>
        <v>45.041666666664241</v>
      </c>
    </row>
    <row r="1599" spans="1:21" ht="11.75" customHeight="1" x14ac:dyDescent="0.4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E1599/D1599*100%</f>
        <v>0</v>
      </c>
      <c r="P1599" s="9" t="str">
        <f>IFERROR(ROUND(E1599/L1599,0),0)&amp;" "&amp;H1599</f>
        <v>0 USD</v>
      </c>
      <c r="Q1599" t="s">
        <v>8338</v>
      </c>
      <c r="R1599" t="s">
        <v>8345</v>
      </c>
      <c r="S1599" s="12">
        <f>(((I1599/60)/60)/24)+DATE(1970,1,1)+(-8/24)</f>
        <v>42633.020798611113</v>
      </c>
      <c r="T1599" s="12">
        <f>(((J1599/60)/60)/24)+DATE(1970,1,1)+(-8/24)</f>
        <v>42603.020798611113</v>
      </c>
      <c r="U1599" s="8">
        <f t="shared" si="24"/>
        <v>30</v>
      </c>
    </row>
    <row r="1600" spans="1:21" ht="11.75" customHeight="1" x14ac:dyDescent="0.4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E1600/D1600*100%</f>
        <v>1.25E-3</v>
      </c>
      <c r="P1600" s="9" t="str">
        <f>IFERROR(ROUND(E1600/L1600,0),0)&amp;" "&amp;H1600</f>
        <v>1 USD</v>
      </c>
      <c r="Q1600" t="s">
        <v>8338</v>
      </c>
      <c r="R1600" t="s">
        <v>8345</v>
      </c>
      <c r="S1600" s="12">
        <f>(((I1600/60)/60)/24)+DATE(1970,1,1)+(-8/24)</f>
        <v>42211.334004629629</v>
      </c>
      <c r="T1600" s="12">
        <f>(((J1600/60)/60)/24)+DATE(1970,1,1)+(-8/24)</f>
        <v>42151.334004629629</v>
      </c>
      <c r="U1600" s="8">
        <f t="shared" si="24"/>
        <v>60</v>
      </c>
    </row>
    <row r="1601" spans="1:21" ht="11.75" customHeight="1" x14ac:dyDescent="0.4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E1601/D1601*100%</f>
        <v>0</v>
      </c>
      <c r="P1601" s="9" t="str">
        <f>IFERROR(ROUND(E1601/L1601,0),0)&amp;" "&amp;H1601</f>
        <v>0 GBP</v>
      </c>
      <c r="Q1601" t="s">
        <v>8338</v>
      </c>
      <c r="R1601" t="s">
        <v>8345</v>
      </c>
      <c r="S1601" s="12">
        <f>(((I1601/60)/60)/24)+DATE(1970,1,1)+(-8/24)</f>
        <v>42468.164074074077</v>
      </c>
      <c r="T1601" s="12">
        <f>(((J1601/60)/60)/24)+DATE(1970,1,1)+(-8/24)</f>
        <v>42438.205740740734</v>
      </c>
      <c r="U1601" s="8">
        <f t="shared" si="24"/>
        <v>29.958333333343035</v>
      </c>
    </row>
    <row r="1602" spans="1:21" ht="11.75" customHeight="1" x14ac:dyDescent="0.4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E1602/D1602*100%</f>
        <v>7.3400000000000007E-2</v>
      </c>
      <c r="P1602" s="9" t="str">
        <f>IFERROR(ROUND(E1602/L1602,0),0)&amp;" "&amp;H1602</f>
        <v>41 USD</v>
      </c>
      <c r="Q1602" t="s">
        <v>8338</v>
      </c>
      <c r="R1602" t="s">
        <v>8345</v>
      </c>
      <c r="S1602" s="12">
        <f>(((I1602/60)/60)/24)+DATE(1970,1,1)+(-8/24)</f>
        <v>41834.882638888885</v>
      </c>
      <c r="T1602" s="12">
        <f>(((J1602/60)/60)/24)+DATE(1970,1,1)+(-8/24)</f>
        <v>41790.723981481482</v>
      </c>
      <c r="U1602" s="8">
        <f t="shared" si="24"/>
        <v>44.158657407402643</v>
      </c>
    </row>
    <row r="1603" spans="1:21" ht="11.75" customHeight="1" x14ac:dyDescent="0.4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E1603/D1603*100%</f>
        <v>1.082492</v>
      </c>
      <c r="P1603" s="9" t="str">
        <f>IFERROR(ROUND(E1603/L1603,0),0)&amp;" "&amp;H1603</f>
        <v>48 USD</v>
      </c>
      <c r="Q1603" t="s">
        <v>8325</v>
      </c>
      <c r="R1603" t="s">
        <v>8326</v>
      </c>
      <c r="S1603" s="12">
        <f>(((I1603/60)/60)/24)+DATE(1970,1,1)+(-8/24)</f>
        <v>40667.759641203702</v>
      </c>
      <c r="T1603" s="12">
        <f>(((J1603/60)/60)/24)+DATE(1970,1,1)+(-8/24)</f>
        <v>40637.759641203702</v>
      </c>
      <c r="U1603" s="8">
        <f t="shared" ref="U1603:U1666" si="25">S1603-T1603</f>
        <v>30</v>
      </c>
    </row>
    <row r="1604" spans="1:21" ht="11.75" customHeight="1" x14ac:dyDescent="0.4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E1604/D1604*100%</f>
        <v>1.0016666666666667</v>
      </c>
      <c r="P1604" s="9" t="str">
        <f>IFERROR(ROUND(E1604/L1604,0),0)&amp;" "&amp;H1604</f>
        <v>47 USD</v>
      </c>
      <c r="Q1604" t="s">
        <v>8325</v>
      </c>
      <c r="R1604" t="s">
        <v>8326</v>
      </c>
      <c r="S1604" s="12">
        <f>(((I1604/60)/60)/24)+DATE(1970,1,1)+(-8/24)</f>
        <v>40830.625</v>
      </c>
      <c r="T1604" s="12">
        <f>(((J1604/60)/60)/24)+DATE(1970,1,1)+(-8/24)</f>
        <v>40787.964317129627</v>
      </c>
      <c r="U1604" s="8">
        <f t="shared" si="25"/>
        <v>42.660682870373421</v>
      </c>
    </row>
    <row r="1605" spans="1:21" ht="11.75" customHeight="1" x14ac:dyDescent="0.4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E1605/D1605*100%</f>
        <v>1.0003299999999999</v>
      </c>
      <c r="P1605" s="9" t="str">
        <f>IFERROR(ROUND(E1605/L1605,0),0)&amp;" "&amp;H1605</f>
        <v>67 USD</v>
      </c>
      <c r="Q1605" t="s">
        <v>8325</v>
      </c>
      <c r="R1605" t="s">
        <v>8326</v>
      </c>
      <c r="S1605" s="12">
        <f>(((I1605/60)/60)/24)+DATE(1970,1,1)+(-8/24)</f>
        <v>40935.836331018516</v>
      </c>
      <c r="T1605" s="12">
        <f>(((J1605/60)/60)/24)+DATE(1970,1,1)+(-8/24)</f>
        <v>40875.836331018516</v>
      </c>
      <c r="U1605" s="8">
        <f t="shared" si="25"/>
        <v>60</v>
      </c>
    </row>
    <row r="1606" spans="1:21" ht="11.75" customHeight="1" x14ac:dyDescent="0.4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E1606/D1606*100%</f>
        <v>1.2210714285714286</v>
      </c>
      <c r="P1606" s="9" t="str">
        <f>IFERROR(ROUND(E1606/L1606,0),0)&amp;" "&amp;H1606</f>
        <v>49 USD</v>
      </c>
      <c r="Q1606" t="s">
        <v>8325</v>
      </c>
      <c r="R1606" t="s">
        <v>8326</v>
      </c>
      <c r="S1606" s="12">
        <f>(((I1606/60)/60)/24)+DATE(1970,1,1)+(-8/24)</f>
        <v>40985.470312499994</v>
      </c>
      <c r="T1606" s="12">
        <f>(((J1606/60)/60)/24)+DATE(1970,1,1)+(-8/24)</f>
        <v>40945.511979166666</v>
      </c>
      <c r="U1606" s="8">
        <f t="shared" si="25"/>
        <v>39.958333333328483</v>
      </c>
    </row>
    <row r="1607" spans="1:21" ht="11.75" customHeight="1" x14ac:dyDescent="0.4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E1607/D1607*100%</f>
        <v>1.0069333333333335</v>
      </c>
      <c r="P1607" s="9" t="str">
        <f>IFERROR(ROUND(E1607/L1607,0),0)&amp;" "&amp;H1607</f>
        <v>137 USD</v>
      </c>
      <c r="Q1607" t="s">
        <v>8325</v>
      </c>
      <c r="R1607" t="s">
        <v>8326</v>
      </c>
      <c r="S1607" s="12">
        <f>(((I1607/60)/60)/24)+DATE(1970,1,1)+(-8/24)</f>
        <v>40755.958333333328</v>
      </c>
      <c r="T1607" s="12">
        <f>(((J1607/60)/60)/24)+DATE(1970,1,1)+(-8/24)</f>
        <v>40746.679548611108</v>
      </c>
      <c r="U1607" s="8">
        <f t="shared" si="25"/>
        <v>9.2787847222207347</v>
      </c>
    </row>
    <row r="1608" spans="1:21" ht="11.75" customHeight="1" x14ac:dyDescent="0.4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E1608/D1608*100%</f>
        <v>1.01004125</v>
      </c>
      <c r="P1608" s="9" t="str">
        <f>IFERROR(ROUND(E1608/L1608,0),0)&amp;" "&amp;H1608</f>
        <v>88 USD</v>
      </c>
      <c r="Q1608" t="s">
        <v>8325</v>
      </c>
      <c r="R1608" t="s">
        <v>8326</v>
      </c>
      <c r="S1608" s="12">
        <f>(((I1608/60)/60)/24)+DATE(1970,1,1)+(-8/24)</f>
        <v>40625.736550925925</v>
      </c>
      <c r="T1608" s="12">
        <f>(((J1608/60)/60)/24)+DATE(1970,1,1)+(-8/24)</f>
        <v>40535.778217592589</v>
      </c>
      <c r="U1608" s="8">
        <f t="shared" si="25"/>
        <v>89.958333333335759</v>
      </c>
    </row>
    <row r="1609" spans="1:21" ht="11.75" customHeight="1" x14ac:dyDescent="0.4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E1609/D1609*100%</f>
        <v>1.4511000000000001</v>
      </c>
      <c r="P1609" s="9" t="str">
        <f>IFERROR(ROUND(E1609/L1609,0),0)&amp;" "&amp;H1609</f>
        <v>71 USD</v>
      </c>
      <c r="Q1609" t="s">
        <v>8325</v>
      </c>
      <c r="R1609" t="s">
        <v>8326</v>
      </c>
      <c r="S1609" s="12">
        <f>(((I1609/60)/60)/24)+DATE(1970,1,1)+(-8/24)</f>
        <v>41074.475127314814</v>
      </c>
      <c r="T1609" s="12">
        <f>(((J1609/60)/60)/24)+DATE(1970,1,1)+(-8/24)</f>
        <v>41053.475127314814</v>
      </c>
      <c r="U1609" s="8">
        <f t="shared" si="25"/>
        <v>21</v>
      </c>
    </row>
    <row r="1610" spans="1:21" ht="11.75" customHeight="1" x14ac:dyDescent="0.4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E1610/D1610*100%</f>
        <v>1.0125</v>
      </c>
      <c r="P1610" s="9" t="str">
        <f>IFERROR(ROUND(E1610/L1610,0),0)&amp;" "&amp;H1610</f>
        <v>53 USD</v>
      </c>
      <c r="Q1610" t="s">
        <v>8325</v>
      </c>
      <c r="R1610" t="s">
        <v>8326</v>
      </c>
      <c r="S1610" s="12">
        <f>(((I1610/60)/60)/24)+DATE(1970,1,1)+(-8/24)</f>
        <v>41639.893055555556</v>
      </c>
      <c r="T1610" s="12">
        <f>(((J1610/60)/60)/24)+DATE(1970,1,1)+(-8/24)</f>
        <v>41607.497523148144</v>
      </c>
      <c r="U1610" s="8">
        <f t="shared" si="25"/>
        <v>32.395532407412247</v>
      </c>
    </row>
    <row r="1611" spans="1:21" ht="11.75" customHeight="1" x14ac:dyDescent="0.4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E1611/D1611*100%</f>
        <v>1.1833333333333333</v>
      </c>
      <c r="P1611" s="9" t="str">
        <f>IFERROR(ROUND(E1611/L1611,0),0)&amp;" "&amp;H1611</f>
        <v>444 USD</v>
      </c>
      <c r="Q1611" t="s">
        <v>8325</v>
      </c>
      <c r="R1611" t="s">
        <v>8326</v>
      </c>
      <c r="S1611" s="12">
        <f>(((I1611/60)/60)/24)+DATE(1970,1,1)+(-8/24)</f>
        <v>40849</v>
      </c>
      <c r="T1611" s="12">
        <f>(((J1611/60)/60)/24)+DATE(1970,1,1)+(-8/24)</f>
        <v>40795.667928240735</v>
      </c>
      <c r="U1611" s="8">
        <f t="shared" si="25"/>
        <v>53.332071759265091</v>
      </c>
    </row>
    <row r="1612" spans="1:21" ht="11.75" customHeight="1" x14ac:dyDescent="0.4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E1612/D1612*100%</f>
        <v>2.7185000000000001</v>
      </c>
      <c r="P1612" s="9" t="str">
        <f>IFERROR(ROUND(E1612/L1612,0),0)&amp;" "&amp;H1612</f>
        <v>49 USD</v>
      </c>
      <c r="Q1612" t="s">
        <v>8325</v>
      </c>
      <c r="R1612" t="s">
        <v>8326</v>
      </c>
      <c r="S1612" s="12">
        <f>(((I1612/60)/60)/24)+DATE(1970,1,1)+(-8/24)</f>
        <v>41258.591550925921</v>
      </c>
      <c r="T1612" s="12">
        <f>(((J1612/60)/60)/24)+DATE(1970,1,1)+(-8/24)</f>
        <v>41228.591550925921</v>
      </c>
      <c r="U1612" s="8">
        <f t="shared" si="25"/>
        <v>30</v>
      </c>
    </row>
    <row r="1613" spans="1:21" ht="11.75" customHeight="1" x14ac:dyDescent="0.4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E1613/D1613*100%</f>
        <v>1.25125</v>
      </c>
      <c r="P1613" s="9" t="str">
        <f>IFERROR(ROUND(E1613/L1613,0),0)&amp;" "&amp;H1613</f>
        <v>37 USD</v>
      </c>
      <c r="Q1613" t="s">
        <v>8325</v>
      </c>
      <c r="R1613" t="s">
        <v>8326</v>
      </c>
      <c r="S1613" s="12">
        <f>(((I1613/60)/60)/24)+DATE(1970,1,1)+(-8/24)</f>
        <v>41429.667037037034</v>
      </c>
      <c r="T1613" s="12">
        <f>(((J1613/60)/60)/24)+DATE(1970,1,1)+(-8/24)</f>
        <v>41408.667037037034</v>
      </c>
      <c r="U1613" s="8">
        <f t="shared" si="25"/>
        <v>21</v>
      </c>
    </row>
    <row r="1614" spans="1:21" ht="11.75" customHeight="1" x14ac:dyDescent="0.4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E1614/D1614*100%</f>
        <v>1.1000000000000001</v>
      </c>
      <c r="P1614" s="9" t="str">
        <f>IFERROR(ROUND(E1614/L1614,0),0)&amp;" "&amp;H1614</f>
        <v>50 USD</v>
      </c>
      <c r="Q1614" t="s">
        <v>8325</v>
      </c>
      <c r="R1614" t="s">
        <v>8326</v>
      </c>
      <c r="S1614" s="12">
        <f>(((I1614/60)/60)/24)+DATE(1970,1,1)+(-8/24)</f>
        <v>41276.541481481479</v>
      </c>
      <c r="T1614" s="12">
        <f>(((J1614/60)/60)/24)+DATE(1970,1,1)+(-8/24)</f>
        <v>41246.541481481479</v>
      </c>
      <c r="U1614" s="8">
        <f t="shared" si="25"/>
        <v>30</v>
      </c>
    </row>
    <row r="1615" spans="1:21" ht="11.75" customHeight="1" x14ac:dyDescent="0.4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E1615/D1615*100%</f>
        <v>1.0149999999999999</v>
      </c>
      <c r="P1615" s="9" t="str">
        <f>IFERROR(ROUND(E1615/L1615,0),0)&amp;" "&amp;H1615</f>
        <v>39 USD</v>
      </c>
      <c r="Q1615" t="s">
        <v>8325</v>
      </c>
      <c r="R1615" t="s">
        <v>8326</v>
      </c>
      <c r="S1615" s="12">
        <f>(((I1615/60)/60)/24)+DATE(1970,1,1)+(-8/24)</f>
        <v>41111.736134259256</v>
      </c>
      <c r="T1615" s="12">
        <f>(((J1615/60)/60)/24)+DATE(1970,1,1)+(-8/24)</f>
        <v>41081.736134259256</v>
      </c>
      <c r="U1615" s="8">
        <f t="shared" si="25"/>
        <v>30</v>
      </c>
    </row>
    <row r="1616" spans="1:21" ht="11.75" customHeight="1" x14ac:dyDescent="0.4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E1616/D1616*100%</f>
        <v>1.0269999999999999</v>
      </c>
      <c r="P1616" s="9" t="str">
        <f>IFERROR(ROUND(E1616/L1616,0),0)&amp;" "&amp;H1616</f>
        <v>67 USD</v>
      </c>
      <c r="Q1616" t="s">
        <v>8325</v>
      </c>
      <c r="R1616" t="s">
        <v>8326</v>
      </c>
      <c r="S1616" s="12">
        <f>(((I1616/60)/60)/24)+DATE(1970,1,1)+(-8/24)</f>
        <v>41854.375</v>
      </c>
      <c r="T1616" s="12">
        <f>(((J1616/60)/60)/24)+DATE(1970,1,1)+(-8/24)</f>
        <v>41794.647789351846</v>
      </c>
      <c r="U1616" s="8">
        <f t="shared" si="25"/>
        <v>59.727210648154141</v>
      </c>
    </row>
    <row r="1617" spans="1:21" ht="11.75" customHeight="1" x14ac:dyDescent="0.4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E1617/D1617*100%</f>
        <v>1.1412500000000001</v>
      </c>
      <c r="P1617" s="9" t="str">
        <f>IFERROR(ROUND(E1617/L1617,0),0)&amp;" "&amp;H1617</f>
        <v>67 USD</v>
      </c>
      <c r="Q1617" t="s">
        <v>8325</v>
      </c>
      <c r="R1617" t="s">
        <v>8326</v>
      </c>
      <c r="S1617" s="12">
        <f>(((I1617/60)/60)/24)+DATE(1970,1,1)+(-8/24)</f>
        <v>40889.759212962963</v>
      </c>
      <c r="T1617" s="12">
        <f>(((J1617/60)/60)/24)+DATE(1970,1,1)+(-8/24)</f>
        <v>40844.717546296291</v>
      </c>
      <c r="U1617" s="8">
        <f t="shared" si="25"/>
        <v>45.041666666671517</v>
      </c>
    </row>
    <row r="1618" spans="1:21" ht="11.75" customHeight="1" x14ac:dyDescent="0.4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E1618/D1618*100%</f>
        <v>1.042</v>
      </c>
      <c r="P1618" s="9" t="str">
        <f>IFERROR(ROUND(E1618/L1618,0),0)&amp;" "&amp;H1618</f>
        <v>66 USD</v>
      </c>
      <c r="Q1618" t="s">
        <v>8325</v>
      </c>
      <c r="R1618" t="s">
        <v>8326</v>
      </c>
      <c r="S1618" s="12">
        <f>(((I1618/60)/60)/24)+DATE(1970,1,1)+(-8/24)</f>
        <v>41235.583333333328</v>
      </c>
      <c r="T1618" s="12">
        <f>(((J1618/60)/60)/24)+DATE(1970,1,1)+(-8/24)</f>
        <v>41194.382187499999</v>
      </c>
      <c r="U1618" s="8">
        <f t="shared" si="25"/>
        <v>41.201145833329065</v>
      </c>
    </row>
    <row r="1619" spans="1:21" ht="11.75" customHeight="1" x14ac:dyDescent="0.4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E1619/D1619*100%</f>
        <v>1.4585714285714286</v>
      </c>
      <c r="P1619" s="9" t="str">
        <f>IFERROR(ROUND(E1619/L1619,0),0)&amp;" "&amp;H1619</f>
        <v>65 USD</v>
      </c>
      <c r="Q1619" t="s">
        <v>8325</v>
      </c>
      <c r="R1619" t="s">
        <v>8326</v>
      </c>
      <c r="S1619" s="12">
        <f>(((I1619/60)/60)/24)+DATE(1970,1,1)+(-8/24)</f>
        <v>41579.458333333328</v>
      </c>
      <c r="T1619" s="12">
        <f>(((J1619/60)/60)/24)+DATE(1970,1,1)+(-8/24)</f>
        <v>41546.330879629626</v>
      </c>
      <c r="U1619" s="8">
        <f t="shared" si="25"/>
        <v>33.127453703702486</v>
      </c>
    </row>
    <row r="1620" spans="1:21" ht="11.75" customHeight="1" x14ac:dyDescent="0.4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E1620/D1620*100%</f>
        <v>1.0506666666666666</v>
      </c>
      <c r="P1620" s="9" t="str">
        <f>IFERROR(ROUND(E1620/L1620,0),0)&amp;" "&amp;H1620</f>
        <v>58 USD</v>
      </c>
      <c r="Q1620" t="s">
        <v>8325</v>
      </c>
      <c r="R1620" t="s">
        <v>8326</v>
      </c>
      <c r="S1620" s="12">
        <f>(((I1620/60)/60)/24)+DATE(1970,1,1)+(-8/24)</f>
        <v>41341.321006944439</v>
      </c>
      <c r="T1620" s="12">
        <f>(((J1620/60)/60)/24)+DATE(1970,1,1)+(-8/24)</f>
        <v>41301.321006944439</v>
      </c>
      <c r="U1620" s="8">
        <f t="shared" si="25"/>
        <v>40</v>
      </c>
    </row>
    <row r="1621" spans="1:21" ht="11.75" customHeight="1" x14ac:dyDescent="0.4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E1621/D1621*100%</f>
        <v>1.3333333333333333</v>
      </c>
      <c r="P1621" s="9" t="str">
        <f>IFERROR(ROUND(E1621/L1621,0),0)&amp;" "&amp;H1621</f>
        <v>87 USD</v>
      </c>
      <c r="Q1621" t="s">
        <v>8325</v>
      </c>
      <c r="R1621" t="s">
        <v>8326</v>
      </c>
      <c r="S1621" s="12">
        <f>(((I1621/60)/60)/24)+DATE(1970,1,1)+(-8/24)</f>
        <v>41896.852847222224</v>
      </c>
      <c r="T1621" s="12">
        <f>(((J1621/60)/60)/24)+DATE(1970,1,1)+(-8/24)</f>
        <v>41875.852847222224</v>
      </c>
      <c r="U1621" s="8">
        <f t="shared" si="25"/>
        <v>21</v>
      </c>
    </row>
    <row r="1622" spans="1:21" ht="11.75" customHeight="1" x14ac:dyDescent="0.4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E1622/D1622*100%</f>
        <v>1.1299999999999999</v>
      </c>
      <c r="P1622" s="9" t="str">
        <f>IFERROR(ROUND(E1622/L1622,0),0)&amp;" "&amp;H1622</f>
        <v>66 USD</v>
      </c>
      <c r="Q1622" t="s">
        <v>8325</v>
      </c>
      <c r="R1622" t="s">
        <v>8326</v>
      </c>
      <c r="S1622" s="12">
        <f>(((I1622/60)/60)/24)+DATE(1970,1,1)+(-8/24)</f>
        <v>41328.006249999999</v>
      </c>
      <c r="T1622" s="12">
        <f>(((J1622/60)/60)/24)+DATE(1970,1,1)+(-8/24)</f>
        <v>41321.006249999999</v>
      </c>
      <c r="U1622" s="8">
        <f t="shared" si="25"/>
        <v>7</v>
      </c>
    </row>
    <row r="1623" spans="1:21" ht="11.75" customHeight="1" x14ac:dyDescent="0.4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E1623/D1623*100%</f>
        <v>1.212</v>
      </c>
      <c r="P1623" s="9" t="str">
        <f>IFERROR(ROUND(E1623/L1623,0),0)&amp;" "&amp;H1623</f>
        <v>164 USD</v>
      </c>
      <c r="Q1623" t="s">
        <v>8325</v>
      </c>
      <c r="R1623" t="s">
        <v>8326</v>
      </c>
      <c r="S1623" s="12">
        <f>(((I1623/60)/60)/24)+DATE(1970,1,1)+(-8/24)</f>
        <v>41056.832638888889</v>
      </c>
      <c r="T1623" s="12">
        <f>(((J1623/60)/60)/24)+DATE(1970,1,1)+(-8/24)</f>
        <v>41003.273321759254</v>
      </c>
      <c r="U1623" s="8">
        <f t="shared" si="25"/>
        <v>53.559317129635019</v>
      </c>
    </row>
    <row r="1624" spans="1:21" ht="11.75" customHeight="1" x14ac:dyDescent="0.4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E1624/D1624*100%</f>
        <v>1.0172463768115942</v>
      </c>
      <c r="P1624" s="9" t="str">
        <f>IFERROR(ROUND(E1624/L1624,0),0)&amp;" "&amp;H1624</f>
        <v>108 USD</v>
      </c>
      <c r="Q1624" t="s">
        <v>8325</v>
      </c>
      <c r="R1624" t="s">
        <v>8326</v>
      </c>
      <c r="S1624" s="12">
        <f>(((I1624/60)/60)/24)+DATE(1970,1,1)+(-8/24)</f>
        <v>41989.999305555553</v>
      </c>
      <c r="T1624" s="12">
        <f>(((J1624/60)/60)/24)+DATE(1970,1,1)+(-8/24)</f>
        <v>41949.961504629624</v>
      </c>
      <c r="U1624" s="8">
        <f t="shared" si="25"/>
        <v>40.037800925929332</v>
      </c>
    </row>
    <row r="1625" spans="1:21" ht="11.75" customHeight="1" x14ac:dyDescent="0.4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E1625/D1625*100%</f>
        <v>1.0106666666666666</v>
      </c>
      <c r="P1625" s="9" t="str">
        <f>IFERROR(ROUND(E1625/L1625,0),0)&amp;" "&amp;H1625</f>
        <v>42 GBP</v>
      </c>
      <c r="Q1625" t="s">
        <v>8325</v>
      </c>
      <c r="R1625" t="s">
        <v>8326</v>
      </c>
      <c r="S1625" s="12">
        <f>(((I1625/60)/60)/24)+DATE(1970,1,1)+(-8/24)</f>
        <v>41513.355196759258</v>
      </c>
      <c r="T1625" s="12">
        <f>(((J1625/60)/60)/24)+DATE(1970,1,1)+(-8/24)</f>
        <v>41453.355196759258</v>
      </c>
      <c r="U1625" s="8">
        <f t="shared" si="25"/>
        <v>60</v>
      </c>
    </row>
    <row r="1626" spans="1:21" ht="11.75" customHeight="1" x14ac:dyDescent="0.4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E1626/D1626*100%</f>
        <v>1.18</v>
      </c>
      <c r="P1626" s="9" t="str">
        <f>IFERROR(ROUND(E1626/L1626,0),0)&amp;" "&amp;H1626</f>
        <v>47 USD</v>
      </c>
      <c r="Q1626" t="s">
        <v>8325</v>
      </c>
      <c r="R1626" t="s">
        <v>8326</v>
      </c>
      <c r="S1626" s="12">
        <f>(((I1626/60)/60)/24)+DATE(1970,1,1)+(-8/24)</f>
        <v>41283.033969907403</v>
      </c>
      <c r="T1626" s="12">
        <f>(((J1626/60)/60)/24)+DATE(1970,1,1)+(-8/24)</f>
        <v>41243.033969907403</v>
      </c>
      <c r="U1626" s="8">
        <f t="shared" si="25"/>
        <v>40</v>
      </c>
    </row>
    <row r="1627" spans="1:21" ht="11.75" customHeight="1" x14ac:dyDescent="0.4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E1627/D1627*100%</f>
        <v>1.5533333333333332</v>
      </c>
      <c r="P1627" s="9" t="str">
        <f>IFERROR(ROUND(E1627/L1627,0),0)&amp;" "&amp;H1627</f>
        <v>112 USD</v>
      </c>
      <c r="Q1627" t="s">
        <v>8325</v>
      </c>
      <c r="R1627" t="s">
        <v>8326</v>
      </c>
      <c r="S1627" s="12">
        <f>(((I1627/60)/60)/24)+DATE(1970,1,1)+(-8/24)</f>
        <v>41163.366354166668</v>
      </c>
      <c r="T1627" s="12">
        <f>(((J1627/60)/60)/24)+DATE(1970,1,1)+(-8/24)</f>
        <v>41135.366354166668</v>
      </c>
      <c r="U1627" s="8">
        <f t="shared" si="25"/>
        <v>28</v>
      </c>
    </row>
    <row r="1628" spans="1:21" ht="11.75" customHeight="1" x14ac:dyDescent="0.4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E1628/D1628*100%</f>
        <v>1.0118750000000001</v>
      </c>
      <c r="P1628" s="9" t="str">
        <f>IFERROR(ROUND(E1628/L1628,0),0)&amp;" "&amp;H1628</f>
        <v>75 USD</v>
      </c>
      <c r="Q1628" t="s">
        <v>8325</v>
      </c>
      <c r="R1628" t="s">
        <v>8326</v>
      </c>
      <c r="S1628" s="12">
        <f>(((I1628/60)/60)/24)+DATE(1970,1,1)+(-8/24)</f>
        <v>41609.556331018517</v>
      </c>
      <c r="T1628" s="12">
        <f>(((J1628/60)/60)/24)+DATE(1970,1,1)+(-8/24)</f>
        <v>41579.514664351853</v>
      </c>
      <c r="U1628" s="8">
        <f t="shared" si="25"/>
        <v>30.041666666664241</v>
      </c>
    </row>
    <row r="1629" spans="1:21" ht="11.75" customHeight="1" x14ac:dyDescent="0.4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E1629/D1629*100%</f>
        <v>1.17</v>
      </c>
      <c r="P1629" s="9" t="str">
        <f>IFERROR(ROUND(E1629/L1629,0),0)&amp;" "&amp;H1629</f>
        <v>62 USD</v>
      </c>
      <c r="Q1629" t="s">
        <v>8325</v>
      </c>
      <c r="R1629" t="s">
        <v>8326</v>
      </c>
      <c r="S1629" s="12">
        <f>(((I1629/60)/60)/24)+DATE(1970,1,1)+(-8/24)</f>
        <v>41238.874305555553</v>
      </c>
      <c r="T1629" s="12">
        <f>(((J1629/60)/60)/24)+DATE(1970,1,1)+(-8/24)</f>
        <v>41205.373715277776</v>
      </c>
      <c r="U1629" s="8">
        <f t="shared" si="25"/>
        <v>33.500590277777519</v>
      </c>
    </row>
    <row r="1630" spans="1:21" ht="11.75" customHeight="1" x14ac:dyDescent="0.4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E1630/D1630*100%</f>
        <v>1.00925</v>
      </c>
      <c r="P1630" s="9" t="str">
        <f>IFERROR(ROUND(E1630/L1630,0),0)&amp;" "&amp;H1630</f>
        <v>46 USD</v>
      </c>
      <c r="Q1630" t="s">
        <v>8325</v>
      </c>
      <c r="R1630" t="s">
        <v>8326</v>
      </c>
      <c r="S1630" s="12">
        <f>(((I1630/60)/60)/24)+DATE(1970,1,1)+(-8/24)</f>
        <v>41807.403726851851</v>
      </c>
      <c r="T1630" s="12">
        <f>(((J1630/60)/60)/24)+DATE(1970,1,1)+(-8/24)</f>
        <v>41774.403726851851</v>
      </c>
      <c r="U1630" s="8">
        <f t="shared" si="25"/>
        <v>33</v>
      </c>
    </row>
    <row r="1631" spans="1:21" ht="11.75" customHeight="1" x14ac:dyDescent="0.4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E1631/D1631*100%</f>
        <v>1.0366666666666666</v>
      </c>
      <c r="P1631" s="9" t="str">
        <f>IFERROR(ROUND(E1631/L1631,0),0)&amp;" "&amp;H1631</f>
        <v>76 USD</v>
      </c>
      <c r="Q1631" t="s">
        <v>8325</v>
      </c>
      <c r="R1631" t="s">
        <v>8326</v>
      </c>
      <c r="S1631" s="12">
        <f>(((I1631/60)/60)/24)+DATE(1970,1,1)+(-8/24)</f>
        <v>41690.533946759257</v>
      </c>
      <c r="T1631" s="12">
        <f>(((J1631/60)/60)/24)+DATE(1970,1,1)+(-8/24)</f>
        <v>41645.533946759257</v>
      </c>
      <c r="U1631" s="8">
        <f t="shared" si="25"/>
        <v>45</v>
      </c>
    </row>
    <row r="1632" spans="1:21" ht="11.75" customHeight="1" x14ac:dyDescent="0.4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E1632/D1632*100%</f>
        <v>2.6524999999999999</v>
      </c>
      <c r="P1632" s="9" t="str">
        <f>IFERROR(ROUND(E1632/L1632,0),0)&amp;" "&amp;H1632</f>
        <v>84 USD</v>
      </c>
      <c r="Q1632" t="s">
        <v>8325</v>
      </c>
      <c r="R1632" t="s">
        <v>8326</v>
      </c>
      <c r="S1632" s="12">
        <f>(((I1632/60)/60)/24)+DATE(1970,1,1)+(-8/24)</f>
        <v>40969.957638888889</v>
      </c>
      <c r="T1632" s="12">
        <f>(((J1632/60)/60)/24)+DATE(1970,1,1)+(-8/24)</f>
        <v>40939.504340277774</v>
      </c>
      <c r="U1632" s="8">
        <f t="shared" si="25"/>
        <v>30.453298611115315</v>
      </c>
    </row>
    <row r="1633" spans="1:21" ht="11.75" customHeight="1" x14ac:dyDescent="0.4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E1633/D1633*100%</f>
        <v>1.5590999999999999</v>
      </c>
      <c r="P1633" s="9" t="str">
        <f>IFERROR(ROUND(E1633/L1633,0),0)&amp;" "&amp;H1633</f>
        <v>117 USD</v>
      </c>
      <c r="Q1633" t="s">
        <v>8325</v>
      </c>
      <c r="R1633" t="s">
        <v>8326</v>
      </c>
      <c r="S1633" s="12">
        <f>(((I1633/60)/60)/24)+DATE(1970,1,1)+(-8/24)</f>
        <v>41194.52616898148</v>
      </c>
      <c r="T1633" s="12">
        <f>(((J1633/60)/60)/24)+DATE(1970,1,1)+(-8/24)</f>
        <v>41164.52616898148</v>
      </c>
      <c r="U1633" s="8">
        <f t="shared" si="25"/>
        <v>30</v>
      </c>
    </row>
    <row r="1634" spans="1:21" ht="11.75" customHeight="1" x14ac:dyDescent="0.4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E1634/D1634*100%</f>
        <v>1.0162500000000001</v>
      </c>
      <c r="P1634" s="9" t="str">
        <f>IFERROR(ROUND(E1634/L1634,0),0)&amp;" "&amp;H1634</f>
        <v>86 USD</v>
      </c>
      <c r="Q1634" t="s">
        <v>8325</v>
      </c>
      <c r="R1634" t="s">
        <v>8326</v>
      </c>
      <c r="S1634" s="12">
        <f>(((I1634/60)/60)/24)+DATE(1970,1,1)+(-8/24)</f>
        <v>40810.007569444439</v>
      </c>
      <c r="T1634" s="12">
        <f>(((J1634/60)/60)/24)+DATE(1970,1,1)+(-8/24)</f>
        <v>40750.007569444439</v>
      </c>
      <c r="U1634" s="8">
        <f t="shared" si="25"/>
        <v>60</v>
      </c>
    </row>
    <row r="1635" spans="1:21" ht="11.75" customHeight="1" x14ac:dyDescent="0.4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E1635/D1635*100%</f>
        <v>1</v>
      </c>
      <c r="P1635" s="9" t="str">
        <f>IFERROR(ROUND(E1635/L1635,0),0)&amp;" "&amp;H1635</f>
        <v>172 USD</v>
      </c>
      <c r="Q1635" t="s">
        <v>8325</v>
      </c>
      <c r="R1635" t="s">
        <v>8326</v>
      </c>
      <c r="S1635" s="12">
        <f>(((I1635/60)/60)/24)+DATE(1970,1,1)+(-8/24)</f>
        <v>40923.875</v>
      </c>
      <c r="T1635" s="12">
        <f>(((J1635/60)/60)/24)+DATE(1970,1,1)+(-8/24)</f>
        <v>40896.550416666665</v>
      </c>
      <c r="U1635" s="8">
        <f t="shared" si="25"/>
        <v>27.324583333334886</v>
      </c>
    </row>
    <row r="1636" spans="1:21" ht="11.75" customHeight="1" x14ac:dyDescent="0.4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E1636/D1636*100%</f>
        <v>1.0049999999999999</v>
      </c>
      <c r="P1636" s="9" t="str">
        <f>IFERROR(ROUND(E1636/L1636,0),0)&amp;" "&amp;H1636</f>
        <v>63 USD</v>
      </c>
      <c r="Q1636" t="s">
        <v>8325</v>
      </c>
      <c r="R1636" t="s">
        <v>8326</v>
      </c>
      <c r="S1636" s="12">
        <f>(((I1636/60)/60)/24)+DATE(1970,1,1)+(-8/24)</f>
        <v>40695.915972222218</v>
      </c>
      <c r="T1636" s="12">
        <f>(((J1636/60)/60)/24)+DATE(1970,1,1)+(-8/24)</f>
        <v>40657.856493055551</v>
      </c>
      <c r="U1636" s="8">
        <f t="shared" si="25"/>
        <v>38.059479166666279</v>
      </c>
    </row>
    <row r="1637" spans="1:21" ht="11.75" customHeight="1" x14ac:dyDescent="0.4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E1637/D1637*100%</f>
        <v>1.2529999999999999</v>
      </c>
      <c r="P1637" s="9" t="str">
        <f>IFERROR(ROUND(E1637/L1637,0),0)&amp;" "&amp;H1637</f>
        <v>68 USD</v>
      </c>
      <c r="Q1637" t="s">
        <v>8325</v>
      </c>
      <c r="R1637" t="s">
        <v>8326</v>
      </c>
      <c r="S1637" s="12">
        <f>(((I1637/60)/60)/24)+DATE(1970,1,1)+(-8/24)</f>
        <v>42562.535428240742</v>
      </c>
      <c r="T1637" s="12">
        <f>(((J1637/60)/60)/24)+DATE(1970,1,1)+(-8/24)</f>
        <v>42502.535428240742</v>
      </c>
      <c r="U1637" s="8">
        <f t="shared" si="25"/>
        <v>60</v>
      </c>
    </row>
    <row r="1638" spans="1:21" ht="11.75" customHeight="1" x14ac:dyDescent="0.4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E1638/D1638*100%</f>
        <v>1.0355555555555556</v>
      </c>
      <c r="P1638" s="9" t="str">
        <f>IFERROR(ROUND(E1638/L1638,0),0)&amp;" "&amp;H1638</f>
        <v>54 USD</v>
      </c>
      <c r="Q1638" t="s">
        <v>8325</v>
      </c>
      <c r="R1638" t="s">
        <v>8326</v>
      </c>
      <c r="S1638" s="12">
        <f>(((I1638/60)/60)/24)+DATE(1970,1,1)+(-8/24)</f>
        <v>40705.833333333328</v>
      </c>
      <c r="T1638" s="12">
        <f>(((J1638/60)/60)/24)+DATE(1970,1,1)+(-8/24)</f>
        <v>40662.753333333334</v>
      </c>
      <c r="U1638" s="8">
        <f t="shared" si="25"/>
        <v>43.07999999999447</v>
      </c>
    </row>
    <row r="1639" spans="1:21" ht="11.75" customHeight="1" x14ac:dyDescent="0.4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E1639/D1639*100%</f>
        <v>1.038</v>
      </c>
      <c r="P1639" s="9" t="str">
        <f>IFERROR(ROUND(E1639/L1639,0),0)&amp;" "&amp;H1639</f>
        <v>35 USD</v>
      </c>
      <c r="Q1639" t="s">
        <v>8325</v>
      </c>
      <c r="R1639" t="s">
        <v>8326</v>
      </c>
      <c r="S1639" s="12">
        <f>(((I1639/60)/60)/24)+DATE(1970,1,1)+(-8/24)</f>
        <v>40178.652083333334</v>
      </c>
      <c r="T1639" s="12">
        <f>(((J1639/60)/60)/24)+DATE(1970,1,1)+(-8/24)</f>
        <v>40122.418287037035</v>
      </c>
      <c r="U1639" s="8">
        <f t="shared" si="25"/>
        <v>56.233796296299261</v>
      </c>
    </row>
    <row r="1640" spans="1:21" ht="11.75" customHeight="1" x14ac:dyDescent="0.4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E1640/D1640*100%</f>
        <v>1.05</v>
      </c>
      <c r="P1640" s="9" t="str">
        <f>IFERROR(ROUND(E1640/L1640,0),0)&amp;" "&amp;H1640</f>
        <v>39 USD</v>
      </c>
      <c r="Q1640" t="s">
        <v>8325</v>
      </c>
      <c r="R1640" t="s">
        <v>8326</v>
      </c>
      <c r="S1640" s="12">
        <f>(((I1640/60)/60)/24)+DATE(1970,1,1)+(-8/24)</f>
        <v>41333.559027777774</v>
      </c>
      <c r="T1640" s="12">
        <f>(((J1640/60)/60)/24)+DATE(1970,1,1)+(-8/24)</f>
        <v>41288.353796296295</v>
      </c>
      <c r="U1640" s="8">
        <f t="shared" si="25"/>
        <v>45.205231481479132</v>
      </c>
    </row>
    <row r="1641" spans="1:21" ht="11.75" customHeight="1" x14ac:dyDescent="0.4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E1641/D1641*100%</f>
        <v>1</v>
      </c>
      <c r="P1641" s="9" t="str">
        <f>IFERROR(ROUND(E1641/L1641,0),0)&amp;" "&amp;H1641</f>
        <v>95 USD</v>
      </c>
      <c r="Q1641" t="s">
        <v>8325</v>
      </c>
      <c r="R1641" t="s">
        <v>8326</v>
      </c>
      <c r="S1641" s="12">
        <f>(((I1641/60)/60)/24)+DATE(1970,1,1)+(-8/24)</f>
        <v>40971.319039351853</v>
      </c>
      <c r="T1641" s="12">
        <f>(((J1641/60)/60)/24)+DATE(1970,1,1)+(-8/24)</f>
        <v>40941.319039351853</v>
      </c>
      <c r="U1641" s="8">
        <f t="shared" si="25"/>
        <v>30</v>
      </c>
    </row>
    <row r="1642" spans="1:21" ht="11.75" customHeight="1" x14ac:dyDescent="0.4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E1642/D1642*100%</f>
        <v>1.6986000000000001</v>
      </c>
      <c r="P1642" s="9" t="str">
        <f>IFERROR(ROUND(E1642/L1642,0),0)&amp;" "&amp;H1642</f>
        <v>40 USD</v>
      </c>
      <c r="Q1642" t="s">
        <v>8325</v>
      </c>
      <c r="R1642" t="s">
        <v>8326</v>
      </c>
      <c r="S1642" s="12">
        <f>(((I1642/60)/60)/24)+DATE(1970,1,1)+(-8/24)</f>
        <v>40392.749305555553</v>
      </c>
      <c r="T1642" s="12">
        <f>(((J1642/60)/60)/24)+DATE(1970,1,1)+(-8/24)</f>
        <v>40378.897627314815</v>
      </c>
      <c r="U1642" s="8">
        <f t="shared" si="25"/>
        <v>13.851678240738693</v>
      </c>
    </row>
    <row r="1643" spans="1:21" ht="11.75" customHeight="1" x14ac:dyDescent="0.4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E1643/D1643*100%</f>
        <v>1.014</v>
      </c>
      <c r="P1643" s="9" t="str">
        <f>IFERROR(ROUND(E1643/L1643,0),0)&amp;" "&amp;H1643</f>
        <v>98 USD</v>
      </c>
      <c r="Q1643" t="s">
        <v>8325</v>
      </c>
      <c r="R1643" t="s">
        <v>8346</v>
      </c>
      <c r="S1643" s="12">
        <f>(((I1643/60)/60)/24)+DATE(1970,1,1)+(-8/24)</f>
        <v>41992.263240740744</v>
      </c>
      <c r="T1643" s="12">
        <f>(((J1643/60)/60)/24)+DATE(1970,1,1)+(-8/24)</f>
        <v>41962.263240740744</v>
      </c>
      <c r="U1643" s="8">
        <f t="shared" si="25"/>
        <v>30</v>
      </c>
    </row>
    <row r="1644" spans="1:21" ht="11.75" customHeight="1" x14ac:dyDescent="0.4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E1644/D1644*100%</f>
        <v>1</v>
      </c>
      <c r="P1644" s="9" t="str">
        <f>IFERROR(ROUND(E1644/L1644,0),0)&amp;" "&amp;H1644</f>
        <v>43 USD</v>
      </c>
      <c r="Q1644" t="s">
        <v>8325</v>
      </c>
      <c r="R1644" t="s">
        <v>8346</v>
      </c>
      <c r="S1644" s="12">
        <f>(((I1644/60)/60)/24)+DATE(1970,1,1)+(-8/24)</f>
        <v>40707.691284722219</v>
      </c>
      <c r="T1644" s="12">
        <f>(((J1644/60)/60)/24)+DATE(1970,1,1)+(-8/24)</f>
        <v>40687.691284722219</v>
      </c>
      <c r="U1644" s="8">
        <f t="shared" si="25"/>
        <v>20</v>
      </c>
    </row>
    <row r="1645" spans="1:21" ht="11.75" customHeight="1" x14ac:dyDescent="0.4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E1645/D1645*100%</f>
        <v>1.2470000000000001</v>
      </c>
      <c r="P1645" s="9" t="str">
        <f>IFERROR(ROUND(E1645/L1645,0),0)&amp;" "&amp;H1645</f>
        <v>169 USD</v>
      </c>
      <c r="Q1645" t="s">
        <v>8325</v>
      </c>
      <c r="R1645" t="s">
        <v>8346</v>
      </c>
      <c r="S1645" s="12">
        <f>(((I1645/60)/60)/24)+DATE(1970,1,1)+(-8/24)</f>
        <v>41176.490879629629</v>
      </c>
      <c r="T1645" s="12">
        <f>(((J1645/60)/60)/24)+DATE(1970,1,1)+(-8/24)</f>
        <v>41146.490879629629</v>
      </c>
      <c r="U1645" s="8">
        <f t="shared" si="25"/>
        <v>30</v>
      </c>
    </row>
    <row r="1646" spans="1:21" ht="11.75" customHeight="1" x14ac:dyDescent="0.4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E1646/D1646*100%</f>
        <v>1.095</v>
      </c>
      <c r="P1646" s="9" t="str">
        <f>IFERROR(ROUND(E1646/L1646,0),0)&amp;" "&amp;H1646</f>
        <v>86 USD</v>
      </c>
      <c r="Q1646" t="s">
        <v>8325</v>
      </c>
      <c r="R1646" t="s">
        <v>8346</v>
      </c>
      <c r="S1646" s="12">
        <f>(((I1646/60)/60)/24)+DATE(1970,1,1)+(-8/24)</f>
        <v>41234.768055555556</v>
      </c>
      <c r="T1646" s="12">
        <f>(((J1646/60)/60)/24)+DATE(1970,1,1)+(-8/24)</f>
        <v>41174.726388888885</v>
      </c>
      <c r="U1646" s="8">
        <f t="shared" si="25"/>
        <v>60.041666666671517</v>
      </c>
    </row>
    <row r="1647" spans="1:21" ht="11.75" customHeight="1" x14ac:dyDescent="0.4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E1647/D1647*100%</f>
        <v>1.1080000000000001</v>
      </c>
      <c r="P1647" s="9" t="str">
        <f>IFERROR(ROUND(E1647/L1647,0),0)&amp;" "&amp;H1647</f>
        <v>554 USD</v>
      </c>
      <c r="Q1647" t="s">
        <v>8325</v>
      </c>
      <c r="R1647" t="s">
        <v>8346</v>
      </c>
      <c r="S1647" s="12">
        <f>(((I1647/60)/60)/24)+DATE(1970,1,1)+(-8/24)</f>
        <v>41535.284027777772</v>
      </c>
      <c r="T1647" s="12">
        <f>(((J1647/60)/60)/24)+DATE(1970,1,1)+(-8/24)</f>
        <v>41521.284027777772</v>
      </c>
      <c r="U1647" s="8">
        <f t="shared" si="25"/>
        <v>14</v>
      </c>
    </row>
    <row r="1648" spans="1:21" ht="11.75" customHeight="1" x14ac:dyDescent="0.4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E1648/D1648*100%</f>
        <v>1.1020000000000001</v>
      </c>
      <c r="P1648" s="9" t="str">
        <f>IFERROR(ROUND(E1648/L1648,0),0)&amp;" "&amp;H1648</f>
        <v>27 GBP</v>
      </c>
      <c r="Q1648" t="s">
        <v>8325</v>
      </c>
      <c r="R1648" t="s">
        <v>8346</v>
      </c>
      <c r="S1648" s="12">
        <f>(((I1648/60)/60)/24)+DATE(1970,1,1)+(-8/24)</f>
        <v>41865.424305555556</v>
      </c>
      <c r="T1648" s="12">
        <f>(((J1648/60)/60)/24)+DATE(1970,1,1)+(-8/24)</f>
        <v>41833.116932870369</v>
      </c>
      <c r="U1648" s="8">
        <f t="shared" si="25"/>
        <v>32.307372685187147</v>
      </c>
    </row>
    <row r="1649" spans="1:21" ht="11.75" customHeight="1" x14ac:dyDescent="0.4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E1649/D1649*100%</f>
        <v>1.0471999999999999</v>
      </c>
      <c r="P1649" s="9" t="str">
        <f>IFERROR(ROUND(E1649/L1649,0),0)&amp;" "&amp;H1649</f>
        <v>114 USD</v>
      </c>
      <c r="Q1649" t="s">
        <v>8325</v>
      </c>
      <c r="R1649" t="s">
        <v>8346</v>
      </c>
      <c r="S1649" s="12">
        <f>(((I1649/60)/60)/24)+DATE(1970,1,1)+(-8/24)</f>
        <v>41069.076122685183</v>
      </c>
      <c r="T1649" s="12">
        <f>(((J1649/60)/60)/24)+DATE(1970,1,1)+(-8/24)</f>
        <v>41039.076122685183</v>
      </c>
      <c r="U1649" s="8">
        <f t="shared" si="25"/>
        <v>30</v>
      </c>
    </row>
    <row r="1650" spans="1:21" ht="11.75" customHeight="1" x14ac:dyDescent="0.4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E1650/D1650*100%</f>
        <v>1.2526086956521738</v>
      </c>
      <c r="P1650" s="9" t="str">
        <f>IFERROR(ROUND(E1650/L1650,0),0)&amp;" "&amp;H1650</f>
        <v>32 USD</v>
      </c>
      <c r="Q1650" t="s">
        <v>8325</v>
      </c>
      <c r="R1650" t="s">
        <v>8346</v>
      </c>
      <c r="S1650" s="12">
        <f>(((I1650/60)/60)/24)+DATE(1970,1,1)+(-8/24)</f>
        <v>40622.329652777778</v>
      </c>
      <c r="T1650" s="12">
        <f>(((J1650/60)/60)/24)+DATE(1970,1,1)+(-8/24)</f>
        <v>40592.371319444443</v>
      </c>
      <c r="U1650" s="8">
        <f t="shared" si="25"/>
        <v>29.958333333335759</v>
      </c>
    </row>
    <row r="1651" spans="1:21" ht="11.75" customHeight="1" x14ac:dyDescent="0.4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E1651/D1651*100%</f>
        <v>1.0058763157894737</v>
      </c>
      <c r="P1651" s="9" t="str">
        <f>IFERROR(ROUND(E1651/L1651,0),0)&amp;" "&amp;H1651</f>
        <v>47 USD</v>
      </c>
      <c r="Q1651" t="s">
        <v>8325</v>
      </c>
      <c r="R1651" t="s">
        <v>8346</v>
      </c>
      <c r="S1651" s="12">
        <f>(((I1651/60)/60)/24)+DATE(1970,1,1)+(-8/24)</f>
        <v>41782.351331018515</v>
      </c>
      <c r="T1651" s="12">
        <f>(((J1651/60)/60)/24)+DATE(1970,1,1)+(-8/24)</f>
        <v>41737.351331018515</v>
      </c>
      <c r="U1651" s="8">
        <f t="shared" si="25"/>
        <v>45</v>
      </c>
    </row>
    <row r="1652" spans="1:21" ht="11.75" customHeight="1" x14ac:dyDescent="0.4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E1652/D1652*100%</f>
        <v>1.4155</v>
      </c>
      <c r="P1652" s="9" t="str">
        <f>IFERROR(ROUND(E1652/L1652,0),0)&amp;" "&amp;H1652</f>
        <v>88 USD</v>
      </c>
      <c r="Q1652" t="s">
        <v>8325</v>
      </c>
      <c r="R1652" t="s">
        <v>8346</v>
      </c>
      <c r="S1652" s="12">
        <f>(((I1652/60)/60)/24)+DATE(1970,1,1)+(-8/24)</f>
        <v>41556.102280092593</v>
      </c>
      <c r="T1652" s="12">
        <f>(((J1652/60)/60)/24)+DATE(1970,1,1)+(-8/24)</f>
        <v>41526.102280092593</v>
      </c>
      <c r="U1652" s="8">
        <f t="shared" si="25"/>
        <v>30</v>
      </c>
    </row>
    <row r="1653" spans="1:21" ht="11.75" customHeight="1" x14ac:dyDescent="0.4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E1653/D1653*100%</f>
        <v>1.0075000000000001</v>
      </c>
      <c r="P1653" s="9" t="str">
        <f>IFERROR(ROUND(E1653/L1653,0),0)&amp;" "&amp;H1653</f>
        <v>101 USD</v>
      </c>
      <c r="Q1653" t="s">
        <v>8325</v>
      </c>
      <c r="R1653" t="s">
        <v>8346</v>
      </c>
      <c r="S1653" s="12">
        <f>(((I1653/60)/60)/24)+DATE(1970,1,1)+(-8/24)</f>
        <v>40658.957638888889</v>
      </c>
      <c r="T1653" s="12">
        <f>(((J1653/60)/60)/24)+DATE(1970,1,1)+(-8/24)</f>
        <v>40625.567361111105</v>
      </c>
      <c r="U1653" s="8">
        <f t="shared" si="25"/>
        <v>33.390277777783922</v>
      </c>
    </row>
    <row r="1654" spans="1:21" ht="11.75" customHeight="1" x14ac:dyDescent="0.4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E1654/D1654*100%</f>
        <v>1.0066666666666666</v>
      </c>
      <c r="P1654" s="9" t="str">
        <f>IFERROR(ROUND(E1654/L1654,0),0)&amp;" "&amp;H1654</f>
        <v>65 USD</v>
      </c>
      <c r="Q1654" t="s">
        <v>8325</v>
      </c>
      <c r="R1654" t="s">
        <v>8346</v>
      </c>
      <c r="S1654" s="12">
        <f>(((I1654/60)/60)/24)+DATE(1970,1,1)+(-8/24)</f>
        <v>41602.201307870368</v>
      </c>
      <c r="T1654" s="12">
        <f>(((J1654/60)/60)/24)+DATE(1970,1,1)+(-8/24)</f>
        <v>41572.159641203703</v>
      </c>
      <c r="U1654" s="8">
        <f t="shared" si="25"/>
        <v>30.041666666664241</v>
      </c>
    </row>
    <row r="1655" spans="1:21" ht="11.75" customHeight="1" x14ac:dyDescent="0.4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E1655/D1655*100%</f>
        <v>1.7423040000000001</v>
      </c>
      <c r="P1655" s="9" t="str">
        <f>IFERROR(ROUND(E1655/L1655,0),0)&amp;" "&amp;H1655</f>
        <v>52 USD</v>
      </c>
      <c r="Q1655" t="s">
        <v>8325</v>
      </c>
      <c r="R1655" t="s">
        <v>8346</v>
      </c>
      <c r="S1655" s="12">
        <f>(((I1655/60)/60)/24)+DATE(1970,1,1)+(-8/24)</f>
        <v>40657.501111111109</v>
      </c>
      <c r="T1655" s="12">
        <f>(((J1655/60)/60)/24)+DATE(1970,1,1)+(-8/24)</f>
        <v>40626.501111111109</v>
      </c>
      <c r="U1655" s="8">
        <f t="shared" si="25"/>
        <v>31</v>
      </c>
    </row>
    <row r="1656" spans="1:21" ht="11.75" customHeight="1" x14ac:dyDescent="0.4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E1656/D1656*100%</f>
        <v>1.199090909090909</v>
      </c>
      <c r="P1656" s="9" t="str">
        <f>IFERROR(ROUND(E1656/L1656,0),0)&amp;" "&amp;H1656</f>
        <v>39 USD</v>
      </c>
      <c r="Q1656" t="s">
        <v>8325</v>
      </c>
      <c r="R1656" t="s">
        <v>8346</v>
      </c>
      <c r="S1656" s="12">
        <f>(((I1656/60)/60)/24)+DATE(1970,1,1)+(-8/24)</f>
        <v>41017.557407407403</v>
      </c>
      <c r="T1656" s="12">
        <f>(((J1656/60)/60)/24)+DATE(1970,1,1)+(-8/24)</f>
        <v>40987.557407407403</v>
      </c>
      <c r="U1656" s="8">
        <f t="shared" si="25"/>
        <v>30</v>
      </c>
    </row>
    <row r="1657" spans="1:21" ht="11.75" customHeight="1" x14ac:dyDescent="0.4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E1657/D1657*100%</f>
        <v>1.4286666666666668</v>
      </c>
      <c r="P1657" s="9" t="str">
        <f>IFERROR(ROUND(E1657/L1657,0),0)&amp;" "&amp;H1657</f>
        <v>45 USD</v>
      </c>
      <c r="Q1657" t="s">
        <v>8325</v>
      </c>
      <c r="R1657" t="s">
        <v>8346</v>
      </c>
      <c r="S1657" s="12">
        <f>(((I1657/60)/60)/24)+DATE(1970,1,1)+(-8/24)</f>
        <v>41004.416898148142</v>
      </c>
      <c r="T1657" s="12">
        <f>(((J1657/60)/60)/24)+DATE(1970,1,1)+(-8/24)</f>
        <v>40974.458564814813</v>
      </c>
      <c r="U1657" s="8">
        <f t="shared" si="25"/>
        <v>29.958333333328483</v>
      </c>
    </row>
    <row r="1658" spans="1:21" ht="11.75" customHeight="1" x14ac:dyDescent="0.4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E1658/D1658*100%</f>
        <v>1.0033493333333334</v>
      </c>
      <c r="P1658" s="9" t="str">
        <f>IFERROR(ROUND(E1658/L1658,0),0)&amp;" "&amp;H1658</f>
        <v>157 USD</v>
      </c>
      <c r="Q1658" t="s">
        <v>8325</v>
      </c>
      <c r="R1658" t="s">
        <v>8346</v>
      </c>
      <c r="S1658" s="12">
        <f>(((I1658/60)/60)/24)+DATE(1970,1,1)+(-8/24)</f>
        <v>41256.595509259256</v>
      </c>
      <c r="T1658" s="12">
        <f>(((J1658/60)/60)/24)+DATE(1970,1,1)+(-8/24)</f>
        <v>41226.595509259256</v>
      </c>
      <c r="U1658" s="8">
        <f t="shared" si="25"/>
        <v>30</v>
      </c>
    </row>
    <row r="1659" spans="1:21" ht="11.75" customHeight="1" x14ac:dyDescent="0.4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E1659/D1659*100%</f>
        <v>1.0493380000000001</v>
      </c>
      <c r="P1659" s="9" t="str">
        <f>IFERROR(ROUND(E1659/L1659,0),0)&amp;" "&amp;H1659</f>
        <v>119 USD</v>
      </c>
      <c r="Q1659" t="s">
        <v>8325</v>
      </c>
      <c r="R1659" t="s">
        <v>8346</v>
      </c>
      <c r="S1659" s="12">
        <f>(((I1659/60)/60)/24)+DATE(1970,1,1)+(-8/24)</f>
        <v>41053.448703703703</v>
      </c>
      <c r="T1659" s="12">
        <f>(((J1659/60)/60)/24)+DATE(1970,1,1)+(-8/24)</f>
        <v>41023.448703703703</v>
      </c>
      <c r="U1659" s="8">
        <f t="shared" si="25"/>
        <v>30</v>
      </c>
    </row>
    <row r="1660" spans="1:21" ht="11.75" customHeight="1" x14ac:dyDescent="0.4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E1660/D1660*100%</f>
        <v>1.3223333333333334</v>
      </c>
      <c r="P1660" s="9" t="str">
        <f>IFERROR(ROUND(E1660/L1660,0),0)&amp;" "&amp;H1660</f>
        <v>74 USD</v>
      </c>
      <c r="Q1660" t="s">
        <v>8325</v>
      </c>
      <c r="R1660" t="s">
        <v>8346</v>
      </c>
      <c r="S1660" s="12">
        <f>(((I1660/60)/60)/24)+DATE(1970,1,1)+(-8/24)</f>
        <v>41261.263888888883</v>
      </c>
      <c r="T1660" s="12">
        <f>(((J1660/60)/60)/24)+DATE(1970,1,1)+(-8/24)</f>
        <v>41222.888506944444</v>
      </c>
      <c r="U1660" s="8">
        <f t="shared" si="25"/>
        <v>38.375381944439141</v>
      </c>
    </row>
    <row r="1661" spans="1:21" ht="11.75" customHeight="1" x14ac:dyDescent="0.4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E1661/D1661*100%</f>
        <v>1.1279999999999999</v>
      </c>
      <c r="P1661" s="9" t="str">
        <f>IFERROR(ROUND(E1661/L1661,0),0)&amp;" "&amp;H1661</f>
        <v>13 GBP</v>
      </c>
      <c r="Q1661" t="s">
        <v>8325</v>
      </c>
      <c r="R1661" t="s">
        <v>8346</v>
      </c>
      <c r="S1661" s="12">
        <f>(((I1661/60)/60)/24)+DATE(1970,1,1)+(-8/24)</f>
        <v>41625.166666666664</v>
      </c>
      <c r="T1661" s="12">
        <f>(((J1661/60)/60)/24)+DATE(1970,1,1)+(-8/24)</f>
        <v>41596.580104166664</v>
      </c>
      <c r="U1661" s="8">
        <f t="shared" si="25"/>
        <v>28.586562500000582</v>
      </c>
    </row>
    <row r="1662" spans="1:21" ht="11.75" customHeight="1" x14ac:dyDescent="0.4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E1662/D1662*100%</f>
        <v>12.5375</v>
      </c>
      <c r="P1662" s="9" t="str">
        <f>IFERROR(ROUND(E1662/L1662,0),0)&amp;" "&amp;H1662</f>
        <v>28 EUR</v>
      </c>
      <c r="Q1662" t="s">
        <v>8325</v>
      </c>
      <c r="R1662" t="s">
        <v>8346</v>
      </c>
      <c r="S1662" s="12">
        <f>(((I1662/60)/60)/24)+DATE(1970,1,1)+(-8/24)</f>
        <v>42490.582638888889</v>
      </c>
      <c r="T1662" s="12">
        <f>(((J1662/60)/60)/24)+DATE(1970,1,1)+(-8/24)</f>
        <v>42459.360532407409</v>
      </c>
      <c r="U1662" s="8">
        <f t="shared" si="25"/>
        <v>31.222106481480296</v>
      </c>
    </row>
    <row r="1663" spans="1:21" ht="11.75" customHeight="1" x14ac:dyDescent="0.4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E1663/D1663*100%</f>
        <v>1.0250632911392406</v>
      </c>
      <c r="P1663" s="9" t="str">
        <f>IFERROR(ROUND(E1663/L1663,0),0)&amp;" "&amp;H1663</f>
        <v>80 EUR</v>
      </c>
      <c r="Q1663" t="s">
        <v>8325</v>
      </c>
      <c r="R1663" t="s">
        <v>8346</v>
      </c>
      <c r="S1663" s="12">
        <f>(((I1663/60)/60)/24)+DATE(1970,1,1)+(-8/24)</f>
        <v>42386.541666666664</v>
      </c>
      <c r="T1663" s="12">
        <f>(((J1663/60)/60)/24)+DATE(1970,1,1)+(-8/24)</f>
        <v>42343.664710648147</v>
      </c>
      <c r="U1663" s="8">
        <f t="shared" si="25"/>
        <v>42.876956018517376</v>
      </c>
    </row>
    <row r="1664" spans="1:21" ht="11.75" customHeight="1" x14ac:dyDescent="0.4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E1664/D1664*100%</f>
        <v>1.026375</v>
      </c>
      <c r="P1664" s="9" t="str">
        <f>IFERROR(ROUND(E1664/L1664,0),0)&amp;" "&amp;H1664</f>
        <v>132 USD</v>
      </c>
      <c r="Q1664" t="s">
        <v>8325</v>
      </c>
      <c r="R1664" t="s">
        <v>8346</v>
      </c>
      <c r="S1664" s="12">
        <f>(((I1664/60)/60)/24)+DATE(1970,1,1)+(-8/24)</f>
        <v>40907.906666666662</v>
      </c>
      <c r="T1664" s="12">
        <f>(((J1664/60)/60)/24)+DATE(1970,1,1)+(-8/24)</f>
        <v>40847.864999999998</v>
      </c>
      <c r="U1664" s="8">
        <f t="shared" si="25"/>
        <v>60.041666666664241</v>
      </c>
    </row>
    <row r="1665" spans="1:21" ht="11.75" customHeight="1" x14ac:dyDescent="0.4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E1665/D1665*100%</f>
        <v>1.08</v>
      </c>
      <c r="P1665" s="9" t="str">
        <f>IFERROR(ROUND(E1665/L1665,0),0)&amp;" "&amp;H1665</f>
        <v>34 USD</v>
      </c>
      <c r="Q1665" t="s">
        <v>8325</v>
      </c>
      <c r="R1665" t="s">
        <v>8346</v>
      </c>
      <c r="S1665" s="12">
        <f>(((I1665/60)/60)/24)+DATE(1970,1,1)+(-8/24)</f>
        <v>42035.688738425924</v>
      </c>
      <c r="T1665" s="12">
        <f>(((J1665/60)/60)/24)+DATE(1970,1,1)+(-8/24)</f>
        <v>42005.688738425924</v>
      </c>
      <c r="U1665" s="8">
        <f t="shared" si="25"/>
        <v>30</v>
      </c>
    </row>
    <row r="1666" spans="1:21" ht="11.75" customHeight="1" x14ac:dyDescent="0.4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E1666/D1666*100%</f>
        <v>1.2240879999999998</v>
      </c>
      <c r="P1666" s="9" t="str">
        <f>IFERROR(ROUND(E1666/L1666,0),0)&amp;" "&amp;H1666</f>
        <v>34 USD</v>
      </c>
      <c r="Q1666" t="s">
        <v>8325</v>
      </c>
      <c r="R1666" t="s">
        <v>8346</v>
      </c>
      <c r="S1666" s="12">
        <f>(((I1666/60)/60)/24)+DATE(1970,1,1)+(-8/24)</f>
        <v>40983.832638888889</v>
      </c>
      <c r="T1666" s="12">
        <f>(((J1666/60)/60)/24)+DATE(1970,1,1)+(-8/24)</f>
        <v>40939.428449074068</v>
      </c>
      <c r="U1666" s="8">
        <f t="shared" si="25"/>
        <v>44.404189814820711</v>
      </c>
    </row>
    <row r="1667" spans="1:21" ht="11.75" customHeight="1" x14ac:dyDescent="0.4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E1667/D1667*100%</f>
        <v>1.1945714285714286</v>
      </c>
      <c r="P1667" s="9" t="str">
        <f>IFERROR(ROUND(E1667/L1667,0),0)&amp;" "&amp;H1667</f>
        <v>45 USD</v>
      </c>
      <c r="Q1667" t="s">
        <v>8325</v>
      </c>
      <c r="R1667" t="s">
        <v>8346</v>
      </c>
      <c r="S1667" s="12">
        <f>(((I1667/60)/60)/24)+DATE(1970,1,1)+(-8/24)</f>
        <v>40595.791666666664</v>
      </c>
      <c r="T1667" s="12">
        <f>(((J1667/60)/60)/24)+DATE(1970,1,1)+(-8/24)</f>
        <v>40564.316122685181</v>
      </c>
      <c r="U1667" s="8">
        <f t="shared" ref="U1667:U1682" si="26">S1667-T1667</f>
        <v>31.475543981483497</v>
      </c>
    </row>
    <row r="1668" spans="1:21" ht="11.75" customHeight="1" x14ac:dyDescent="0.4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E1668/D1668*100%</f>
        <v>1.6088</v>
      </c>
      <c r="P1668" s="9" t="str">
        <f>IFERROR(ROUND(E1668/L1668,0),0)&amp;" "&amp;H1668</f>
        <v>41 USD</v>
      </c>
      <c r="Q1668" t="s">
        <v>8325</v>
      </c>
      <c r="R1668" t="s">
        <v>8346</v>
      </c>
      <c r="S1668" s="12">
        <f>(((I1668/60)/60)/24)+DATE(1970,1,1)+(-8/24)</f>
        <v>41360.878159722219</v>
      </c>
      <c r="T1668" s="12">
        <f>(((J1668/60)/60)/24)+DATE(1970,1,1)+(-8/24)</f>
        <v>41330.91982638889</v>
      </c>
      <c r="U1668" s="8">
        <f t="shared" si="26"/>
        <v>29.958333333328483</v>
      </c>
    </row>
    <row r="1669" spans="1:21" ht="11.75" customHeight="1" x14ac:dyDescent="0.4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E1669/D1669*100%</f>
        <v>1.2685294117647059</v>
      </c>
      <c r="P1669" s="9" t="str">
        <f>IFERROR(ROUND(E1669/L1669,0),0)&amp;" "&amp;H1669</f>
        <v>53 USD</v>
      </c>
      <c r="Q1669" t="s">
        <v>8325</v>
      </c>
      <c r="R1669" t="s">
        <v>8346</v>
      </c>
      <c r="S1669" s="12">
        <f>(((I1669/60)/60)/24)+DATE(1970,1,1)+(-8/24)</f>
        <v>41708.957638888889</v>
      </c>
      <c r="T1669" s="12">
        <f>(((J1669/60)/60)/24)+DATE(1970,1,1)+(-8/24)</f>
        <v>41681.737245370365</v>
      </c>
      <c r="U1669" s="8">
        <f t="shared" si="26"/>
        <v>27.220393518524361</v>
      </c>
    </row>
    <row r="1670" spans="1:21" ht="11.75" customHeight="1" x14ac:dyDescent="0.4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E1670/D1670*100%</f>
        <v>1.026375</v>
      </c>
      <c r="P1670" s="9" t="str">
        <f>IFERROR(ROUND(E1670/L1670,0),0)&amp;" "&amp;H1670</f>
        <v>71 USD</v>
      </c>
      <c r="Q1670" t="s">
        <v>8325</v>
      </c>
      <c r="R1670" t="s">
        <v>8346</v>
      </c>
      <c r="S1670" s="12">
        <f>(((I1670/60)/60)/24)+DATE(1970,1,1)+(-8/24)</f>
        <v>40874.858090277776</v>
      </c>
      <c r="T1670" s="12">
        <f>(((J1670/60)/60)/24)+DATE(1970,1,1)+(-8/24)</f>
        <v>40844.816423611104</v>
      </c>
      <c r="U1670" s="8">
        <f t="shared" si="26"/>
        <v>30.041666666671517</v>
      </c>
    </row>
    <row r="1671" spans="1:21" ht="11.75" customHeight="1" x14ac:dyDescent="0.4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E1671/D1671*100%</f>
        <v>1.3975</v>
      </c>
      <c r="P1671" s="9" t="str">
        <f>IFERROR(ROUND(E1671/L1671,0),0)&amp;" "&amp;H1671</f>
        <v>54 USD</v>
      </c>
      <c r="Q1671" t="s">
        <v>8325</v>
      </c>
      <c r="R1671" t="s">
        <v>8346</v>
      </c>
      <c r="S1671" s="12">
        <f>(((I1671/60)/60)/24)+DATE(1970,1,1)+(-8/24)</f>
        <v>42521.551805555551</v>
      </c>
      <c r="T1671" s="12">
        <f>(((J1671/60)/60)/24)+DATE(1970,1,1)+(-8/24)</f>
        <v>42461.551805555551</v>
      </c>
      <c r="U1671" s="8">
        <f t="shared" si="26"/>
        <v>60</v>
      </c>
    </row>
    <row r="1672" spans="1:21" ht="11.75" customHeight="1" x14ac:dyDescent="0.4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E1672/D1672*100%</f>
        <v>1.026</v>
      </c>
      <c r="P1672" s="9" t="str">
        <f>IFERROR(ROUND(E1672/L1672,0),0)&amp;" "&amp;H1672</f>
        <v>45 USD</v>
      </c>
      <c r="Q1672" t="s">
        <v>8325</v>
      </c>
      <c r="R1672" t="s">
        <v>8346</v>
      </c>
      <c r="S1672" s="12">
        <f>(((I1672/60)/60)/24)+DATE(1970,1,1)+(-8/24)</f>
        <v>40363.833333333328</v>
      </c>
      <c r="T1672" s="12">
        <f>(((J1672/60)/60)/24)+DATE(1970,1,1)+(-8/24)</f>
        <v>40313.597210648149</v>
      </c>
      <c r="U1672" s="8">
        <f t="shared" si="26"/>
        <v>50.236122685178998</v>
      </c>
    </row>
    <row r="1673" spans="1:21" ht="11.75" customHeight="1" x14ac:dyDescent="0.4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E1673/D1673*100%</f>
        <v>1.0067349999999999</v>
      </c>
      <c r="P1673" s="9" t="str">
        <f>IFERROR(ROUND(E1673/L1673,0),0)&amp;" "&amp;H1673</f>
        <v>26 USD</v>
      </c>
      <c r="Q1673" t="s">
        <v>8325</v>
      </c>
      <c r="R1673" t="s">
        <v>8346</v>
      </c>
      <c r="S1673" s="12">
        <f>(((I1673/60)/60)/24)+DATE(1970,1,1)+(-8/24)</f>
        <v>42583.210810185185</v>
      </c>
      <c r="T1673" s="12">
        <f>(((J1673/60)/60)/24)+DATE(1970,1,1)+(-8/24)</f>
        <v>42553.210810185185</v>
      </c>
      <c r="U1673" s="8">
        <f t="shared" si="26"/>
        <v>30</v>
      </c>
    </row>
    <row r="1674" spans="1:21" ht="11.75" customHeight="1" x14ac:dyDescent="0.4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E1674/D1674*100%</f>
        <v>1.1294117647058823</v>
      </c>
      <c r="P1674" s="9" t="str">
        <f>IFERROR(ROUND(E1674/L1674,0),0)&amp;" "&amp;H1674</f>
        <v>39 USD</v>
      </c>
      <c r="Q1674" t="s">
        <v>8325</v>
      </c>
      <c r="R1674" t="s">
        <v>8346</v>
      </c>
      <c r="S1674" s="12">
        <f>(((I1674/60)/60)/24)+DATE(1970,1,1)+(-8/24)</f>
        <v>41064.323263888888</v>
      </c>
      <c r="T1674" s="12">
        <f>(((J1674/60)/60)/24)+DATE(1970,1,1)+(-8/24)</f>
        <v>41034.323263888888</v>
      </c>
      <c r="U1674" s="8">
        <f t="shared" si="26"/>
        <v>30</v>
      </c>
    </row>
    <row r="1675" spans="1:21" ht="11.75" customHeight="1" x14ac:dyDescent="0.4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E1675/D1675*100%</f>
        <v>1.2809523809523808</v>
      </c>
      <c r="P1675" s="9" t="str">
        <f>IFERROR(ROUND(E1675/L1675,0),0)&amp;" "&amp;H1675</f>
        <v>46 USD</v>
      </c>
      <c r="Q1675" t="s">
        <v>8325</v>
      </c>
      <c r="R1675" t="s">
        <v>8346</v>
      </c>
      <c r="S1675" s="12">
        <f>(((I1675/60)/60)/24)+DATE(1970,1,1)+(-8/24)</f>
        <v>42069.545046296298</v>
      </c>
      <c r="T1675" s="12">
        <f>(((J1675/60)/60)/24)+DATE(1970,1,1)+(-8/24)</f>
        <v>42039.545046296298</v>
      </c>
      <c r="U1675" s="8">
        <f t="shared" si="26"/>
        <v>30</v>
      </c>
    </row>
    <row r="1676" spans="1:21" ht="11.75" customHeight="1" x14ac:dyDescent="0.4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E1676/D1676*100%</f>
        <v>2.0169999999999999</v>
      </c>
      <c r="P1676" s="9" t="str">
        <f>IFERROR(ROUND(E1676/L1676,0),0)&amp;" "&amp;H1676</f>
        <v>89 USD</v>
      </c>
      <c r="Q1676" t="s">
        <v>8325</v>
      </c>
      <c r="R1676" t="s">
        <v>8346</v>
      </c>
      <c r="S1676" s="12">
        <f>(((I1676/60)/60)/24)+DATE(1970,1,1)+(-8/24)</f>
        <v>42599.957638888889</v>
      </c>
      <c r="T1676" s="12">
        <f>(((J1676/60)/60)/24)+DATE(1970,1,1)+(-8/24)</f>
        <v>42569.272060185183</v>
      </c>
      <c r="U1676" s="8">
        <f t="shared" si="26"/>
        <v>30.685578703705687</v>
      </c>
    </row>
    <row r="1677" spans="1:21" ht="11.75" customHeight="1" x14ac:dyDescent="0.4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E1677/D1677*100%</f>
        <v>1.37416</v>
      </c>
      <c r="P1677" s="9" t="str">
        <f>IFERROR(ROUND(E1677/L1677,0),0)&amp;" "&amp;H1677</f>
        <v>40 USD</v>
      </c>
      <c r="Q1677" t="s">
        <v>8325</v>
      </c>
      <c r="R1677" t="s">
        <v>8346</v>
      </c>
      <c r="S1677" s="12">
        <f>(((I1677/60)/60)/24)+DATE(1970,1,1)+(-8/24)</f>
        <v>40832.585416666661</v>
      </c>
      <c r="T1677" s="12">
        <f>(((J1677/60)/60)/24)+DATE(1970,1,1)+(-8/24)</f>
        <v>40802.399768518517</v>
      </c>
      <c r="U1677" s="8">
        <f t="shared" si="26"/>
        <v>30.185648148144537</v>
      </c>
    </row>
    <row r="1678" spans="1:21" ht="11.75" customHeight="1" x14ac:dyDescent="0.4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E1678/D1678*100%</f>
        <v>1.1533333333333333</v>
      </c>
      <c r="P1678" s="9" t="str">
        <f>IFERROR(ROUND(E1678/L1678,0),0)&amp;" "&amp;H1678</f>
        <v>82 USD</v>
      </c>
      <c r="Q1678" t="s">
        <v>8325</v>
      </c>
      <c r="R1678" t="s">
        <v>8346</v>
      </c>
      <c r="S1678" s="12">
        <f>(((I1678/60)/60)/24)+DATE(1970,1,1)+(-8/24)</f>
        <v>41019.832638888889</v>
      </c>
      <c r="T1678" s="12">
        <f>(((J1678/60)/60)/24)+DATE(1970,1,1)+(-8/24)</f>
        <v>40973.392905092594</v>
      </c>
      <c r="U1678" s="8">
        <f t="shared" si="26"/>
        <v>46.439733796294604</v>
      </c>
    </row>
    <row r="1679" spans="1:21" ht="11.75" customHeight="1" x14ac:dyDescent="0.4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E1679/D1679*100%</f>
        <v>1.1166666666666667</v>
      </c>
      <c r="P1679" s="9" t="str">
        <f>IFERROR(ROUND(E1679/L1679,0),0)&amp;" "&amp;H1679</f>
        <v>160 EUR</v>
      </c>
      <c r="Q1679" t="s">
        <v>8325</v>
      </c>
      <c r="R1679" t="s">
        <v>8346</v>
      </c>
      <c r="S1679" s="12">
        <f>(((I1679/60)/60)/24)+DATE(1970,1,1)+(-8/24)</f>
        <v>42475.915972222218</v>
      </c>
      <c r="T1679" s="12">
        <f>(((J1679/60)/60)/24)+DATE(1970,1,1)+(-8/24)</f>
        <v>42416.073796296296</v>
      </c>
      <c r="U1679" s="8">
        <f t="shared" si="26"/>
        <v>59.842175925921765</v>
      </c>
    </row>
    <row r="1680" spans="1:21" ht="11.75" customHeight="1" x14ac:dyDescent="0.4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E1680/D1680*100%</f>
        <v>1.1839999999999999</v>
      </c>
      <c r="P1680" s="9" t="str">
        <f>IFERROR(ROUND(E1680/L1680,0),0)&amp;" "&amp;H1680</f>
        <v>36 USD</v>
      </c>
      <c r="Q1680" t="s">
        <v>8325</v>
      </c>
      <c r="R1680" t="s">
        <v>8346</v>
      </c>
      <c r="S1680" s="12">
        <f>(((I1680/60)/60)/24)+DATE(1970,1,1)+(-8/24)</f>
        <v>41676.521655092591</v>
      </c>
      <c r="T1680" s="12">
        <f>(((J1680/60)/60)/24)+DATE(1970,1,1)+(-8/24)</f>
        <v>41662.521655092591</v>
      </c>
      <c r="U1680" s="8">
        <f t="shared" si="26"/>
        <v>14</v>
      </c>
    </row>
    <row r="1681" spans="1:21" ht="11.75" customHeight="1" x14ac:dyDescent="0.4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E1681/D1681*100%</f>
        <v>1.75</v>
      </c>
      <c r="P1681" s="9" t="str">
        <f>IFERROR(ROUND(E1681/L1681,0),0)&amp;" "&amp;H1681</f>
        <v>63 USD</v>
      </c>
      <c r="Q1681" t="s">
        <v>8325</v>
      </c>
      <c r="R1681" t="s">
        <v>8346</v>
      </c>
      <c r="S1681" s="12">
        <f>(((I1681/60)/60)/24)+DATE(1970,1,1)+(-8/24)</f>
        <v>40745.735474537032</v>
      </c>
      <c r="T1681" s="12">
        <f>(((J1681/60)/60)/24)+DATE(1970,1,1)+(-8/24)</f>
        <v>40722.735474537032</v>
      </c>
      <c r="U1681" s="8">
        <f t="shared" si="26"/>
        <v>23</v>
      </c>
    </row>
    <row r="1682" spans="1:21" ht="11.75" customHeight="1" x14ac:dyDescent="0.4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E1682/D1682*100%</f>
        <v>1.175</v>
      </c>
      <c r="P1682" s="9" t="str">
        <f>IFERROR(ROUND(E1682/L1682,0),0)&amp;" "&amp;H1682</f>
        <v>47 USD</v>
      </c>
      <c r="Q1682" t="s">
        <v>8325</v>
      </c>
      <c r="R1682" t="s">
        <v>8346</v>
      </c>
      <c r="S1682" s="12">
        <f>(((I1682/60)/60)/24)+DATE(1970,1,1)+(-8/24)</f>
        <v>41832.424386574072</v>
      </c>
      <c r="T1682" s="12">
        <f>(((J1682/60)/60)/24)+DATE(1970,1,1)+(-8/24)</f>
        <v>41802.424386574072</v>
      </c>
      <c r="U1682" s="8">
        <f t="shared" si="26"/>
        <v>30</v>
      </c>
    </row>
    <row r="1683" spans="1:21" ht="11.75" hidden="1" customHeight="1" x14ac:dyDescent="0.4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E1683/D1683*100%</f>
        <v>1.0142212307692309</v>
      </c>
      <c r="P1683" s="9" t="str">
        <f>IFERROR(ROUND(E1683/L1683,0),0)&amp;" "&amp;H1683</f>
        <v>75 USD</v>
      </c>
      <c r="Q1683" t="s">
        <v>8325</v>
      </c>
      <c r="R1683" t="s">
        <v>8347</v>
      </c>
      <c r="S1683" s="12">
        <f>(((I1683/60)/60)/24)+DATE(1970,1,1)+(-8/24)</f>
        <v>42822.749999999993</v>
      </c>
      <c r="T1683" s="12">
        <f>(((J1683/60)/60)/24)+DATE(1970,1,1)+(-8/24)</f>
        <v>42773.78800925926</v>
      </c>
      <c r="U1683"/>
    </row>
    <row r="1684" spans="1:21" ht="11.75" hidden="1" customHeight="1" x14ac:dyDescent="0.4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E1684/D1684*100%</f>
        <v>0</v>
      </c>
      <c r="P1684" s="9" t="str">
        <f>IFERROR(ROUND(E1684/L1684,0),0)&amp;" "&amp;H1684</f>
        <v>0 USD</v>
      </c>
      <c r="Q1684" t="s">
        <v>8325</v>
      </c>
      <c r="R1684" t="s">
        <v>8347</v>
      </c>
      <c r="S1684" s="12">
        <f>(((I1684/60)/60)/24)+DATE(1970,1,1)+(-8/24)</f>
        <v>42838.838657407403</v>
      </c>
      <c r="T1684" s="12">
        <f>(((J1684/60)/60)/24)+DATE(1970,1,1)+(-8/24)</f>
        <v>42778.880324074074</v>
      </c>
      <c r="U1684"/>
    </row>
    <row r="1685" spans="1:21" ht="11.75" hidden="1" customHeight="1" x14ac:dyDescent="0.4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E1685/D1685*100%</f>
        <v>0.21714285714285714</v>
      </c>
      <c r="P1685" s="9" t="str">
        <f>IFERROR(ROUND(E1685/L1685,0),0)&amp;" "&amp;H1685</f>
        <v>76 EUR</v>
      </c>
      <c r="Q1685" t="s">
        <v>8325</v>
      </c>
      <c r="R1685" t="s">
        <v>8347</v>
      </c>
      <c r="S1685" s="12">
        <f>(((I1685/60)/60)/24)+DATE(1970,1,1)+(-8/24)</f>
        <v>42832.44835648148</v>
      </c>
      <c r="T1685" s="12">
        <f>(((J1685/60)/60)/24)+DATE(1970,1,1)+(-8/24)</f>
        <v>42808.44835648148</v>
      </c>
      <c r="U1685"/>
    </row>
    <row r="1686" spans="1:21" ht="11.75" hidden="1" customHeight="1" x14ac:dyDescent="0.4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E1686/D1686*100%</f>
        <v>1.0912500000000001</v>
      </c>
      <c r="P1686" s="9" t="str">
        <f>IFERROR(ROUND(E1686/L1686,0),0)&amp;" "&amp;H1686</f>
        <v>86 USD</v>
      </c>
      <c r="Q1686" t="s">
        <v>8325</v>
      </c>
      <c r="R1686" t="s">
        <v>8347</v>
      </c>
      <c r="S1686" s="12">
        <f>(((I1686/60)/60)/24)+DATE(1970,1,1)+(-8/24)</f>
        <v>42811.440289351849</v>
      </c>
      <c r="T1686" s="12">
        <f>(((J1686/60)/60)/24)+DATE(1970,1,1)+(-8/24)</f>
        <v>42783.481956018521</v>
      </c>
      <c r="U1686"/>
    </row>
    <row r="1687" spans="1:21" ht="11.75" hidden="1" customHeight="1" x14ac:dyDescent="0.4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E1687/D1687*100%</f>
        <v>1.0285714285714285</v>
      </c>
      <c r="P1687" s="9" t="str">
        <f>IFERROR(ROUND(E1687/L1687,0),0)&amp;" "&amp;H1687</f>
        <v>24 USD</v>
      </c>
      <c r="Q1687" t="s">
        <v>8325</v>
      </c>
      <c r="R1687" t="s">
        <v>8347</v>
      </c>
      <c r="S1687" s="12">
        <f>(((I1687/60)/60)/24)+DATE(1970,1,1)+(-8/24)</f>
        <v>42817.8752662037</v>
      </c>
      <c r="T1687" s="12">
        <f>(((J1687/60)/60)/24)+DATE(1970,1,1)+(-8/24)</f>
        <v>42787.916932870365</v>
      </c>
      <c r="U1687"/>
    </row>
    <row r="1688" spans="1:21" ht="11.75" hidden="1" customHeight="1" x14ac:dyDescent="0.4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E1688/D1688*100%</f>
        <v>3.5999999999999999E-3</v>
      </c>
      <c r="P1688" s="9" t="str">
        <f>IFERROR(ROUND(E1688/L1688,0),0)&amp;" "&amp;H1688</f>
        <v>18 CAD</v>
      </c>
      <c r="Q1688" t="s">
        <v>8325</v>
      </c>
      <c r="R1688" t="s">
        <v>8347</v>
      </c>
      <c r="S1688" s="12">
        <f>(((I1688/60)/60)/24)+DATE(1970,1,1)+(-8/24)</f>
        <v>42852.468969907401</v>
      </c>
      <c r="T1688" s="12">
        <f>(((J1688/60)/60)/24)+DATE(1970,1,1)+(-8/24)</f>
        <v>42792.510636574072</v>
      </c>
      <c r="U1688"/>
    </row>
    <row r="1689" spans="1:21" ht="11.75" hidden="1" customHeight="1" x14ac:dyDescent="0.4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E1689/D1689*100%</f>
        <v>0.3125</v>
      </c>
      <c r="P1689" s="9" t="str">
        <f>IFERROR(ROUND(E1689/L1689,0),0)&amp;" "&amp;H1689</f>
        <v>80 USD</v>
      </c>
      <c r="Q1689" t="s">
        <v>8325</v>
      </c>
      <c r="R1689" t="s">
        <v>8347</v>
      </c>
      <c r="S1689" s="12">
        <f>(((I1689/60)/60)/24)+DATE(1970,1,1)+(-8/24)</f>
        <v>42835.510416666664</v>
      </c>
      <c r="T1689" s="12">
        <f>(((J1689/60)/60)/24)+DATE(1970,1,1)+(-8/24)</f>
        <v>42801.713483796295</v>
      </c>
      <c r="U1689"/>
    </row>
    <row r="1690" spans="1:21" ht="11.75" hidden="1" customHeight="1" x14ac:dyDescent="0.4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E1690/D1690*100%</f>
        <v>0.443</v>
      </c>
      <c r="P1690" s="9" t="str">
        <f>IFERROR(ROUND(E1690/L1690,0),0)&amp;" "&amp;H1690</f>
        <v>253 USD</v>
      </c>
      <c r="Q1690" t="s">
        <v>8325</v>
      </c>
      <c r="R1690" t="s">
        <v>8347</v>
      </c>
      <c r="S1690" s="12">
        <f>(((I1690/60)/60)/24)+DATE(1970,1,1)+(-8/24)</f>
        <v>42834.15965277778</v>
      </c>
      <c r="T1690" s="12">
        <f>(((J1690/60)/60)/24)+DATE(1970,1,1)+(-8/24)</f>
        <v>42804.201319444437</v>
      </c>
      <c r="U1690"/>
    </row>
    <row r="1691" spans="1:21" ht="11.75" hidden="1" customHeight="1" x14ac:dyDescent="0.4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E1691/D1691*100%</f>
        <v>1</v>
      </c>
      <c r="P1691" s="9" t="str">
        <f>IFERROR(ROUND(E1691/L1691,0),0)&amp;" "&amp;H1691</f>
        <v>171 USD</v>
      </c>
      <c r="Q1691" t="s">
        <v>8325</v>
      </c>
      <c r="R1691" t="s">
        <v>8347</v>
      </c>
      <c r="S1691" s="12">
        <f>(((I1691/60)/60)/24)+DATE(1970,1,1)+(-8/24)</f>
        <v>42810.567476851851</v>
      </c>
      <c r="T1691" s="12">
        <f>(((J1691/60)/60)/24)+DATE(1970,1,1)+(-8/24)</f>
        <v>42780.609143518515</v>
      </c>
      <c r="U1691"/>
    </row>
    <row r="1692" spans="1:21" ht="11.75" hidden="1" customHeight="1" x14ac:dyDescent="0.4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E1692/D1692*100%</f>
        <v>0.254</v>
      </c>
      <c r="P1692" s="9" t="str">
        <f>IFERROR(ROUND(E1692/L1692,0),0)&amp;" "&amp;H1692</f>
        <v>58 USD</v>
      </c>
      <c r="Q1692" t="s">
        <v>8325</v>
      </c>
      <c r="R1692" t="s">
        <v>8347</v>
      </c>
      <c r="S1692" s="12">
        <f>(((I1692/60)/60)/24)+DATE(1970,1,1)+(-8/24)</f>
        <v>42831.056041666663</v>
      </c>
      <c r="T1692" s="12">
        <f>(((J1692/60)/60)/24)+DATE(1970,1,1)+(-8/24)</f>
        <v>42801.097708333335</v>
      </c>
      <c r="U1692"/>
    </row>
    <row r="1693" spans="1:21" ht="11.75" hidden="1" customHeight="1" x14ac:dyDescent="0.4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E1693/D1693*100%</f>
        <v>0.33473333333333333</v>
      </c>
      <c r="P1693" s="9" t="str">
        <f>IFERROR(ROUND(E1693/L1693,0),0)&amp;" "&amp;H1693</f>
        <v>264 USD</v>
      </c>
      <c r="Q1693" t="s">
        <v>8325</v>
      </c>
      <c r="R1693" t="s">
        <v>8347</v>
      </c>
      <c r="S1693" s="12">
        <f>(((I1693/60)/60)/24)+DATE(1970,1,1)+(-8/24)</f>
        <v>42827.708333333336</v>
      </c>
      <c r="T1693" s="12">
        <f>(((J1693/60)/60)/24)+DATE(1970,1,1)+(-8/24)</f>
        <v>42795.36814814814</v>
      </c>
      <c r="U1693"/>
    </row>
    <row r="1694" spans="1:21" ht="11.75" hidden="1" customHeight="1" x14ac:dyDescent="0.4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E1694/D1694*100%</f>
        <v>0.47799999999999998</v>
      </c>
      <c r="P1694" s="9" t="str">
        <f>IFERROR(ROUND(E1694/L1694,0),0)&amp;" "&amp;H1694</f>
        <v>159 USD</v>
      </c>
      <c r="Q1694" t="s">
        <v>8325</v>
      </c>
      <c r="R1694" t="s">
        <v>8347</v>
      </c>
      <c r="S1694" s="12">
        <f>(((I1694/60)/60)/24)+DATE(1970,1,1)+(-8/24)</f>
        <v>42820.665972222218</v>
      </c>
      <c r="T1694" s="12">
        <f>(((J1694/60)/60)/24)+DATE(1970,1,1)+(-8/24)</f>
        <v>42787.81790509259</v>
      </c>
      <c r="U1694"/>
    </row>
    <row r="1695" spans="1:21" ht="11.75" hidden="1" customHeight="1" x14ac:dyDescent="0.4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E1695/D1695*100%</f>
        <v>9.3333333333333338E-2</v>
      </c>
      <c r="P1695" s="9" t="str">
        <f>IFERROR(ROUND(E1695/L1695,0),0)&amp;" "&amp;H1695</f>
        <v>35 GBP</v>
      </c>
      <c r="Q1695" t="s">
        <v>8325</v>
      </c>
      <c r="R1695" t="s">
        <v>8347</v>
      </c>
      <c r="S1695" s="12">
        <f>(((I1695/60)/60)/24)+DATE(1970,1,1)+(-8/24)</f>
        <v>42834.499999999993</v>
      </c>
      <c r="T1695" s="12">
        <f>(((J1695/60)/60)/24)+DATE(1970,1,1)+(-8/24)</f>
        <v>42803.586944444447</v>
      </c>
      <c r="U1695"/>
    </row>
    <row r="1696" spans="1:21" ht="11.75" hidden="1" customHeight="1" x14ac:dyDescent="0.4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E1696/D1696*100%</f>
        <v>5.0000000000000001E-4</v>
      </c>
      <c r="P1696" s="9" t="str">
        <f>IFERROR(ROUND(E1696/L1696,0),0)&amp;" "&amp;H1696</f>
        <v>5 USD</v>
      </c>
      <c r="Q1696" t="s">
        <v>8325</v>
      </c>
      <c r="R1696" t="s">
        <v>8347</v>
      </c>
      <c r="S1696" s="12">
        <f>(((I1696/60)/60)/24)+DATE(1970,1,1)+(-8/24)</f>
        <v>42820.85833333333</v>
      </c>
      <c r="T1696" s="12">
        <f>(((J1696/60)/60)/24)+DATE(1970,1,1)+(-8/24)</f>
        <v>42791.336504629631</v>
      </c>
      <c r="U1696"/>
    </row>
    <row r="1697" spans="1:21" ht="11.75" hidden="1" customHeight="1" x14ac:dyDescent="0.4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E1697/D1697*100%</f>
        <v>0.11708333333333333</v>
      </c>
      <c r="P1697" s="9" t="str">
        <f>IFERROR(ROUND(E1697/L1697,0),0)&amp;" "&amp;H1697</f>
        <v>61 USD</v>
      </c>
      <c r="Q1697" t="s">
        <v>8325</v>
      </c>
      <c r="R1697" t="s">
        <v>8347</v>
      </c>
      <c r="S1697" s="12">
        <f>(((I1697/60)/60)/24)+DATE(1970,1,1)+(-8/24)</f>
        <v>42834.708333333336</v>
      </c>
      <c r="T1697" s="12">
        <f>(((J1697/60)/60)/24)+DATE(1970,1,1)+(-8/24)</f>
        <v>42800.698078703703</v>
      </c>
      <c r="U1697"/>
    </row>
    <row r="1698" spans="1:21" ht="11.75" hidden="1" customHeight="1" x14ac:dyDescent="0.4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E1698/D1698*100%</f>
        <v>0</v>
      </c>
      <c r="P1698" s="9" t="str">
        <f>IFERROR(ROUND(E1698/L1698,0),0)&amp;" "&amp;H1698</f>
        <v>0 USD</v>
      </c>
      <c r="Q1698" t="s">
        <v>8325</v>
      </c>
      <c r="R1698" t="s">
        <v>8347</v>
      </c>
      <c r="S1698" s="12">
        <f>(((I1698/60)/60)/24)+DATE(1970,1,1)+(-8/24)</f>
        <v>42825.694571759253</v>
      </c>
      <c r="T1698" s="12">
        <f>(((J1698/60)/60)/24)+DATE(1970,1,1)+(-8/24)</f>
        <v>42795.736238425925</v>
      </c>
      <c r="U1698"/>
    </row>
    <row r="1699" spans="1:21" ht="11.75" hidden="1" customHeight="1" x14ac:dyDescent="0.4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E1699/D1699*100%</f>
        <v>0.20208000000000001</v>
      </c>
      <c r="P1699" s="9" t="str">
        <f>IFERROR(ROUND(E1699/L1699,0),0)&amp;" "&amp;H1699</f>
        <v>115 USD</v>
      </c>
      <c r="Q1699" t="s">
        <v>8325</v>
      </c>
      <c r="R1699" t="s">
        <v>8347</v>
      </c>
      <c r="S1699" s="12">
        <f>(((I1699/60)/60)/24)+DATE(1970,1,1)+(-8/24)</f>
        <v>42834.657962962963</v>
      </c>
      <c r="T1699" s="12">
        <f>(((J1699/60)/60)/24)+DATE(1970,1,1)+(-8/24)</f>
        <v>42804.69962962962</v>
      </c>
      <c r="U1699"/>
    </row>
    <row r="1700" spans="1:21" ht="11.75" hidden="1" customHeight="1" x14ac:dyDescent="0.4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E1700/D1700*100%</f>
        <v>0</v>
      </c>
      <c r="P1700" s="9" t="str">
        <f>IFERROR(ROUND(E1700/L1700,0),0)&amp;" "&amp;H1700</f>
        <v>0 USD</v>
      </c>
      <c r="Q1700" t="s">
        <v>8325</v>
      </c>
      <c r="R1700" t="s">
        <v>8347</v>
      </c>
      <c r="S1700" s="12">
        <f>(((I1700/60)/60)/24)+DATE(1970,1,1)+(-8/24)</f>
        <v>42819.814583333333</v>
      </c>
      <c r="T1700" s="12">
        <f>(((J1700/60)/60)/24)+DATE(1970,1,1)+(-8/24)</f>
        <v>42795.874537037038</v>
      </c>
      <c r="U1700"/>
    </row>
    <row r="1701" spans="1:21" ht="11.75" hidden="1" customHeight="1" x14ac:dyDescent="0.4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E1701/D1701*100%</f>
        <v>4.2311459353574929E-2</v>
      </c>
      <c r="P1701" s="9" t="str">
        <f>IFERROR(ROUND(E1701/L1701,0),0)&amp;" "&amp;H1701</f>
        <v>54 USD</v>
      </c>
      <c r="Q1701" t="s">
        <v>8325</v>
      </c>
      <c r="R1701" t="s">
        <v>8347</v>
      </c>
      <c r="S1701" s="12">
        <f>(((I1701/60)/60)/24)+DATE(1970,1,1)+(-8/24)</f>
        <v>42836.530613425923</v>
      </c>
      <c r="T1701" s="12">
        <f>(((J1701/60)/60)/24)+DATE(1970,1,1)+(-8/24)</f>
        <v>42806.530613425923</v>
      </c>
      <c r="U1701"/>
    </row>
    <row r="1702" spans="1:21" ht="11.75" hidden="1" customHeight="1" x14ac:dyDescent="0.4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E1702/D1702*100%</f>
        <v>0.2606</v>
      </c>
      <c r="P1702" s="9" t="str">
        <f>IFERROR(ROUND(E1702/L1702,0),0)&amp;" "&amp;H1702</f>
        <v>66 USD</v>
      </c>
      <c r="Q1702" t="s">
        <v>8325</v>
      </c>
      <c r="R1702" t="s">
        <v>8347</v>
      </c>
      <c r="S1702" s="12">
        <f>(((I1702/60)/60)/24)+DATE(1970,1,1)+(-8/24)</f>
        <v>42825.833333333336</v>
      </c>
      <c r="T1702" s="12">
        <f>(((J1702/60)/60)/24)+DATE(1970,1,1)+(-8/24)</f>
        <v>42795.738310185181</v>
      </c>
      <c r="U1702"/>
    </row>
    <row r="1703" spans="1:21" ht="11.75" customHeight="1" x14ac:dyDescent="0.4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E1703/D1703*100%</f>
        <v>1.9801980198019802E-3</v>
      </c>
      <c r="P1703" s="9" t="str">
        <f>IFERROR(ROUND(E1703/L1703,0),0)&amp;" "&amp;H1703</f>
        <v>5 USD</v>
      </c>
      <c r="Q1703" t="s">
        <v>8325</v>
      </c>
      <c r="R1703" t="s">
        <v>8347</v>
      </c>
      <c r="S1703" s="12">
        <f>(((I1703/60)/60)/24)+DATE(1970,1,1)+(-8/24)</f>
        <v>42019.331076388888</v>
      </c>
      <c r="T1703" s="12">
        <f>(((J1703/60)/60)/24)+DATE(1970,1,1)+(-8/24)</f>
        <v>41989.331076388888</v>
      </c>
      <c r="U1703" s="8">
        <f t="shared" ref="U1703:U1766" si="27">S1703-T1703</f>
        <v>30</v>
      </c>
    </row>
    <row r="1704" spans="1:21" ht="11.75" customHeight="1" x14ac:dyDescent="0.4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E1704/D1704*100%</f>
        <v>6.0606060606060605E-5</v>
      </c>
      <c r="P1704" s="9" t="str">
        <f>IFERROR(ROUND(E1704/L1704,0),0)&amp;" "&amp;H1704</f>
        <v>1 USD</v>
      </c>
      <c r="Q1704" t="s">
        <v>8325</v>
      </c>
      <c r="R1704" t="s">
        <v>8347</v>
      </c>
      <c r="S1704" s="12">
        <f>(((I1704/60)/60)/24)+DATE(1970,1,1)+(-8/24)</f>
        <v>42093.494791666664</v>
      </c>
      <c r="T1704" s="12">
        <f>(((J1704/60)/60)/24)+DATE(1970,1,1)+(-8/24)</f>
        <v>42063.536458333336</v>
      </c>
      <c r="U1704" s="8">
        <f t="shared" si="27"/>
        <v>29.958333333328483</v>
      </c>
    </row>
    <row r="1705" spans="1:21" ht="11.75" customHeight="1" x14ac:dyDescent="0.4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E1705/D1705*100%</f>
        <v>1.0200000000000001E-2</v>
      </c>
      <c r="P1705" s="9" t="str">
        <f>IFERROR(ROUND(E1705/L1705,0),0)&amp;" "&amp;H1705</f>
        <v>26 USD</v>
      </c>
      <c r="Q1705" t="s">
        <v>8325</v>
      </c>
      <c r="R1705" t="s">
        <v>8347</v>
      </c>
      <c r="S1705" s="12">
        <f>(((I1705/60)/60)/24)+DATE(1970,1,1)+(-8/24)</f>
        <v>42246.948344907411</v>
      </c>
      <c r="T1705" s="12">
        <f>(((J1705/60)/60)/24)+DATE(1970,1,1)+(-8/24)</f>
        <v>42186.948344907411</v>
      </c>
      <c r="U1705" s="8">
        <f t="shared" si="27"/>
        <v>60</v>
      </c>
    </row>
    <row r="1706" spans="1:21" ht="11.75" customHeight="1" x14ac:dyDescent="0.4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E1706/D1706*100%</f>
        <v>0.65100000000000002</v>
      </c>
      <c r="P1706" s="9" t="str">
        <f>IFERROR(ROUND(E1706/L1706,0),0)&amp;" "&amp;H1706</f>
        <v>118 USD</v>
      </c>
      <c r="Q1706" t="s">
        <v>8325</v>
      </c>
      <c r="R1706" t="s">
        <v>8347</v>
      </c>
      <c r="S1706" s="12">
        <f>(((I1706/60)/60)/24)+DATE(1970,1,1)+(-8/24)</f>
        <v>42050.806400462963</v>
      </c>
      <c r="T1706" s="12">
        <f>(((J1706/60)/60)/24)+DATE(1970,1,1)+(-8/24)</f>
        <v>42020.806400462963</v>
      </c>
      <c r="U1706" s="8">
        <f t="shared" si="27"/>
        <v>30</v>
      </c>
    </row>
    <row r="1707" spans="1:21" ht="11.75" customHeight="1" x14ac:dyDescent="0.4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E1707/D1707*100%</f>
        <v>0</v>
      </c>
      <c r="P1707" s="9" t="str">
        <f>IFERROR(ROUND(E1707/L1707,0),0)&amp;" "&amp;H1707</f>
        <v>0 USD</v>
      </c>
      <c r="Q1707" t="s">
        <v>8325</v>
      </c>
      <c r="R1707" t="s">
        <v>8347</v>
      </c>
      <c r="S1707" s="12">
        <f>(((I1707/60)/60)/24)+DATE(1970,1,1)+(-8/24)</f>
        <v>42256.333333333336</v>
      </c>
      <c r="T1707" s="12">
        <f>(((J1707/60)/60)/24)+DATE(1970,1,1)+(-8/24)</f>
        <v>42244.683402777773</v>
      </c>
      <c r="U1707" s="8">
        <f t="shared" si="27"/>
        <v>11.649930555562605</v>
      </c>
    </row>
    <row r="1708" spans="1:21" ht="11.75" customHeight="1" x14ac:dyDescent="0.4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E1708/D1708*100%</f>
        <v>0</v>
      </c>
      <c r="P1708" s="9" t="str">
        <f>IFERROR(ROUND(E1708/L1708,0),0)&amp;" "&amp;H1708</f>
        <v>0 EUR</v>
      </c>
      <c r="Q1708" t="s">
        <v>8325</v>
      </c>
      <c r="R1708" t="s">
        <v>8347</v>
      </c>
      <c r="S1708" s="12">
        <f>(((I1708/60)/60)/24)+DATE(1970,1,1)+(-8/24)</f>
        <v>42238.973055555551</v>
      </c>
      <c r="T1708" s="12">
        <f>(((J1708/60)/60)/24)+DATE(1970,1,1)+(-8/24)</f>
        <v>42178.973055555551</v>
      </c>
      <c r="U1708" s="8">
        <f t="shared" si="27"/>
        <v>60</v>
      </c>
    </row>
    <row r="1709" spans="1:21" ht="11.75" customHeight="1" x14ac:dyDescent="0.4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E1709/D1709*100%</f>
        <v>9.74E-2</v>
      </c>
      <c r="P1709" s="9" t="str">
        <f>IFERROR(ROUND(E1709/L1709,0),0)&amp;" "&amp;H1709</f>
        <v>54 USD</v>
      </c>
      <c r="Q1709" t="s">
        <v>8325</v>
      </c>
      <c r="R1709" t="s">
        <v>8347</v>
      </c>
      <c r="S1709" s="12">
        <f>(((I1709/60)/60)/24)+DATE(1970,1,1)+(-8/24)</f>
        <v>42457.346006944441</v>
      </c>
      <c r="T1709" s="12">
        <f>(((J1709/60)/60)/24)+DATE(1970,1,1)+(-8/24)</f>
        <v>42427.387673611105</v>
      </c>
      <c r="U1709" s="8">
        <f t="shared" si="27"/>
        <v>29.958333333335759</v>
      </c>
    </row>
    <row r="1710" spans="1:21" ht="11.75" customHeight="1" x14ac:dyDescent="0.4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E1710/D1710*100%</f>
        <v>0</v>
      </c>
      <c r="P1710" s="9" t="str">
        <f>IFERROR(ROUND(E1710/L1710,0),0)&amp;" "&amp;H1710</f>
        <v>0 USD</v>
      </c>
      <c r="Q1710" t="s">
        <v>8325</v>
      </c>
      <c r="R1710" t="s">
        <v>8347</v>
      </c>
      <c r="S1710" s="12">
        <f>(((I1710/60)/60)/24)+DATE(1970,1,1)+(-8/24)</f>
        <v>42491.533634259256</v>
      </c>
      <c r="T1710" s="12">
        <f>(((J1710/60)/60)/24)+DATE(1970,1,1)+(-8/24)</f>
        <v>42451.533634259256</v>
      </c>
      <c r="U1710" s="8">
        <f t="shared" si="27"/>
        <v>40</v>
      </c>
    </row>
    <row r="1711" spans="1:21" ht="11.75" customHeight="1" x14ac:dyDescent="0.4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E1711/D1711*100%</f>
        <v>4.8571428571428571E-2</v>
      </c>
      <c r="P1711" s="9" t="str">
        <f>IFERROR(ROUND(E1711/L1711,0),0)&amp;" "&amp;H1711</f>
        <v>21 USD</v>
      </c>
      <c r="Q1711" t="s">
        <v>8325</v>
      </c>
      <c r="R1711" t="s">
        <v>8347</v>
      </c>
      <c r="S1711" s="12">
        <f>(((I1711/60)/60)/24)+DATE(1970,1,1)+(-8/24)</f>
        <v>41882.485416666663</v>
      </c>
      <c r="T1711" s="12">
        <f>(((J1711/60)/60)/24)+DATE(1970,1,1)+(-8/24)</f>
        <v>41841.230486111104</v>
      </c>
      <c r="U1711" s="8">
        <f t="shared" si="27"/>
        <v>41.254930555558531</v>
      </c>
    </row>
    <row r="1712" spans="1:21" ht="11.75" customHeight="1" x14ac:dyDescent="0.4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E1712/D1712*100%</f>
        <v>6.7999999999999996E-3</v>
      </c>
      <c r="P1712" s="9" t="str">
        <f>IFERROR(ROUND(E1712/L1712,0),0)&amp;" "&amp;H1712</f>
        <v>34 EUR</v>
      </c>
      <c r="Q1712" t="s">
        <v>8325</v>
      </c>
      <c r="R1712" t="s">
        <v>8347</v>
      </c>
      <c r="S1712" s="12">
        <f>(((I1712/60)/60)/24)+DATE(1970,1,1)+(-8/24)</f>
        <v>42387.208333333336</v>
      </c>
      <c r="T1712" s="12">
        <f>(((J1712/60)/60)/24)+DATE(1970,1,1)+(-8/24)</f>
        <v>42341.257962962954</v>
      </c>
      <c r="U1712" s="8">
        <f t="shared" si="27"/>
        <v>45.950370370381279</v>
      </c>
    </row>
    <row r="1713" spans="1:21" ht="11.75" customHeight="1" x14ac:dyDescent="0.4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E1713/D1713*100%</f>
        <v>0.105</v>
      </c>
      <c r="P1713" s="9" t="str">
        <f>IFERROR(ROUND(E1713/L1713,0),0)&amp;" "&amp;H1713</f>
        <v>525 USD</v>
      </c>
      <c r="Q1713" t="s">
        <v>8325</v>
      </c>
      <c r="R1713" t="s">
        <v>8347</v>
      </c>
      <c r="S1713" s="12">
        <f>(((I1713/60)/60)/24)+DATE(1970,1,1)+(-8/24)</f>
        <v>41883.312893518516</v>
      </c>
      <c r="T1713" s="12">
        <f>(((J1713/60)/60)/24)+DATE(1970,1,1)+(-8/24)</f>
        <v>41852.312893518516</v>
      </c>
      <c r="U1713" s="8">
        <f t="shared" si="27"/>
        <v>31</v>
      </c>
    </row>
    <row r="1714" spans="1:21" ht="11.75" customHeight="1" x14ac:dyDescent="0.4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E1714/D1714*100%</f>
        <v>0</v>
      </c>
      <c r="P1714" s="9" t="str">
        <f>IFERROR(ROUND(E1714/L1714,0),0)&amp;" "&amp;H1714</f>
        <v>0 USD</v>
      </c>
      <c r="Q1714" t="s">
        <v>8325</v>
      </c>
      <c r="R1714" t="s">
        <v>8347</v>
      </c>
      <c r="S1714" s="12">
        <f>(((I1714/60)/60)/24)+DATE(1970,1,1)+(-8/24)</f>
        <v>42185.580474537033</v>
      </c>
      <c r="T1714" s="12">
        <f>(((J1714/60)/60)/24)+DATE(1970,1,1)+(-8/24)</f>
        <v>42125.580474537033</v>
      </c>
      <c r="U1714" s="8">
        <f t="shared" si="27"/>
        <v>60</v>
      </c>
    </row>
    <row r="1715" spans="1:21" ht="11.75" customHeight="1" x14ac:dyDescent="0.4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E1715/D1715*100%</f>
        <v>1.6666666666666666E-2</v>
      </c>
      <c r="P1715" s="9" t="str">
        <f>IFERROR(ROUND(E1715/L1715,0),0)&amp;" "&amp;H1715</f>
        <v>50 USD</v>
      </c>
      <c r="Q1715" t="s">
        <v>8325</v>
      </c>
      <c r="R1715" t="s">
        <v>8347</v>
      </c>
      <c r="S1715" s="12">
        <f>(((I1715/60)/60)/24)+DATE(1970,1,1)+(-8/24)</f>
        <v>41917.467731481483</v>
      </c>
      <c r="T1715" s="12">
        <f>(((J1715/60)/60)/24)+DATE(1970,1,1)+(-8/24)</f>
        <v>41887.467731481483</v>
      </c>
      <c r="U1715" s="8">
        <f t="shared" si="27"/>
        <v>30</v>
      </c>
    </row>
    <row r="1716" spans="1:21" ht="11.75" customHeight="1" x14ac:dyDescent="0.4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E1716/D1716*100%</f>
        <v>7.868E-2</v>
      </c>
      <c r="P1716" s="9" t="str">
        <f>IFERROR(ROUND(E1716/L1716,0),0)&amp;" "&amp;H1716</f>
        <v>116 USD</v>
      </c>
      <c r="Q1716" t="s">
        <v>8325</v>
      </c>
      <c r="R1716" t="s">
        <v>8347</v>
      </c>
      <c r="S1716" s="12">
        <f>(((I1716/60)/60)/24)+DATE(1970,1,1)+(-8/24)</f>
        <v>42125.585196759253</v>
      </c>
      <c r="T1716" s="12">
        <f>(((J1716/60)/60)/24)+DATE(1970,1,1)+(-8/24)</f>
        <v>42095.585196759253</v>
      </c>
      <c r="U1716" s="8">
        <f t="shared" si="27"/>
        <v>30</v>
      </c>
    </row>
    <row r="1717" spans="1:21" ht="11.75" customHeight="1" x14ac:dyDescent="0.4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E1717/D1717*100%</f>
        <v>2.2000000000000001E-3</v>
      </c>
      <c r="P1717" s="9" t="str">
        <f>IFERROR(ROUND(E1717/L1717,0),0)&amp;" "&amp;H1717</f>
        <v>6 USD</v>
      </c>
      <c r="Q1717" t="s">
        <v>8325</v>
      </c>
      <c r="R1717" t="s">
        <v>8347</v>
      </c>
      <c r="S1717" s="12">
        <f>(((I1717/60)/60)/24)+DATE(1970,1,1)+(-8/24)</f>
        <v>42093.806944444441</v>
      </c>
      <c r="T1717" s="12">
        <f>(((J1717/60)/60)/24)+DATE(1970,1,1)+(-8/24)</f>
        <v>42063.884085648147</v>
      </c>
      <c r="U1717" s="8">
        <f t="shared" si="27"/>
        <v>29.92285879629344</v>
      </c>
    </row>
    <row r="1718" spans="1:21" ht="11.75" customHeight="1" x14ac:dyDescent="0.4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E1718/D1718*100%</f>
        <v>7.4999999999999997E-2</v>
      </c>
      <c r="P1718" s="9" t="str">
        <f>IFERROR(ROUND(E1718/L1718,0),0)&amp;" "&amp;H1718</f>
        <v>50 USD</v>
      </c>
      <c r="Q1718" t="s">
        <v>8325</v>
      </c>
      <c r="R1718" t="s">
        <v>8347</v>
      </c>
      <c r="S1718" s="12">
        <f>(((I1718/60)/60)/24)+DATE(1970,1,1)+(-8/24)</f>
        <v>42713.285868055551</v>
      </c>
      <c r="T1718" s="12">
        <f>(((J1718/60)/60)/24)+DATE(1970,1,1)+(-8/24)</f>
        <v>42673.244201388887</v>
      </c>
      <c r="U1718" s="8">
        <f t="shared" si="27"/>
        <v>40.041666666664241</v>
      </c>
    </row>
    <row r="1719" spans="1:21" ht="11.75" customHeight="1" x14ac:dyDescent="0.4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E1719/D1719*100%</f>
        <v>0.42725880551301687</v>
      </c>
      <c r="P1719" s="9" t="str">
        <f>IFERROR(ROUND(E1719/L1719,0),0)&amp;" "&amp;H1719</f>
        <v>34 USD</v>
      </c>
      <c r="Q1719" t="s">
        <v>8325</v>
      </c>
      <c r="R1719" t="s">
        <v>8347</v>
      </c>
      <c r="S1719" s="12">
        <f>(((I1719/60)/60)/24)+DATE(1970,1,1)+(-8/24)</f>
        <v>42480.833333333336</v>
      </c>
      <c r="T1719" s="12">
        <f>(((J1719/60)/60)/24)+DATE(1970,1,1)+(-8/24)</f>
        <v>42460.648587962954</v>
      </c>
      <c r="U1719" s="8">
        <f t="shared" si="27"/>
        <v>20.184745370381279</v>
      </c>
    </row>
    <row r="1720" spans="1:21" ht="11.75" customHeight="1" x14ac:dyDescent="0.4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E1720/D1720*100%</f>
        <v>2.142857142857143E-3</v>
      </c>
      <c r="P1720" s="9" t="str">
        <f>IFERROR(ROUND(E1720/L1720,0),0)&amp;" "&amp;H1720</f>
        <v>38 USD</v>
      </c>
      <c r="Q1720" t="s">
        <v>8325</v>
      </c>
      <c r="R1720" t="s">
        <v>8347</v>
      </c>
      <c r="S1720" s="12">
        <f>(((I1720/60)/60)/24)+DATE(1970,1,1)+(-8/24)</f>
        <v>42503.874305555553</v>
      </c>
      <c r="T1720" s="12">
        <f>(((J1720/60)/60)/24)+DATE(1970,1,1)+(-8/24)</f>
        <v>42460.277187499996</v>
      </c>
      <c r="U1720" s="8">
        <f t="shared" si="27"/>
        <v>43.597118055557075</v>
      </c>
    </row>
    <row r="1721" spans="1:21" ht="11.75" customHeight="1" x14ac:dyDescent="0.4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E1721/D1721*100%</f>
        <v>8.7500000000000008E-3</v>
      </c>
      <c r="P1721" s="9" t="str">
        <f>IFERROR(ROUND(E1721/L1721,0),0)&amp;" "&amp;H1721</f>
        <v>12 USD</v>
      </c>
      <c r="Q1721" t="s">
        <v>8325</v>
      </c>
      <c r="R1721" t="s">
        <v>8347</v>
      </c>
      <c r="S1721" s="12">
        <f>(((I1721/60)/60)/24)+DATE(1970,1,1)+(-8/24)</f>
        <v>41899.201284722221</v>
      </c>
      <c r="T1721" s="12">
        <f>(((J1721/60)/60)/24)+DATE(1970,1,1)+(-8/24)</f>
        <v>41869.201284722221</v>
      </c>
      <c r="U1721" s="8">
        <f t="shared" si="27"/>
        <v>30</v>
      </c>
    </row>
    <row r="1722" spans="1:21" ht="11.75" customHeight="1" x14ac:dyDescent="0.4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E1722/D1722*100%</f>
        <v>5.6250000000000001E-2</v>
      </c>
      <c r="P1722" s="9" t="str">
        <f>IFERROR(ROUND(E1722/L1722,0),0)&amp;" "&amp;H1722</f>
        <v>28 USD</v>
      </c>
      <c r="Q1722" t="s">
        <v>8325</v>
      </c>
      <c r="R1722" t="s">
        <v>8347</v>
      </c>
      <c r="S1722" s="12">
        <f>(((I1722/60)/60)/24)+DATE(1970,1,1)+(-8/24)</f>
        <v>41952.491562499999</v>
      </c>
      <c r="T1722" s="12">
        <f>(((J1722/60)/60)/24)+DATE(1970,1,1)+(-8/24)</f>
        <v>41922.449895833335</v>
      </c>
      <c r="U1722" s="8">
        <f t="shared" si="27"/>
        <v>30.041666666664241</v>
      </c>
    </row>
    <row r="1723" spans="1:21" ht="11.75" customHeight="1" x14ac:dyDescent="0.4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E1723/D1723*100%</f>
        <v>0</v>
      </c>
      <c r="P1723" s="9" t="str">
        <f>IFERROR(ROUND(E1723/L1723,0),0)&amp;" "&amp;H1723</f>
        <v>0 USD</v>
      </c>
      <c r="Q1723" t="s">
        <v>8325</v>
      </c>
      <c r="R1723" t="s">
        <v>8347</v>
      </c>
      <c r="S1723" s="12">
        <f>(((I1723/60)/60)/24)+DATE(1970,1,1)+(-8/24)</f>
        <v>42349.12804398148</v>
      </c>
      <c r="T1723" s="12">
        <f>(((J1723/60)/60)/24)+DATE(1970,1,1)+(-8/24)</f>
        <v>42319.12804398148</v>
      </c>
      <c r="U1723" s="8">
        <f t="shared" si="27"/>
        <v>30</v>
      </c>
    </row>
    <row r="1724" spans="1:21" ht="11.75" customHeight="1" x14ac:dyDescent="0.4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E1724/D1724*100%</f>
        <v>3.4722222222222224E-4</v>
      </c>
      <c r="P1724" s="9" t="str">
        <f>IFERROR(ROUND(E1724/L1724,0),0)&amp;" "&amp;H1724</f>
        <v>1 USD</v>
      </c>
      <c r="Q1724" t="s">
        <v>8325</v>
      </c>
      <c r="R1724" t="s">
        <v>8347</v>
      </c>
      <c r="S1724" s="12">
        <f>(((I1724/60)/60)/24)+DATE(1970,1,1)+(-8/24)</f>
        <v>42462.673611111109</v>
      </c>
      <c r="T1724" s="12">
        <f>(((J1724/60)/60)/24)+DATE(1970,1,1)+(-8/24)</f>
        <v>42425.627650462957</v>
      </c>
      <c r="U1724" s="8">
        <f t="shared" si="27"/>
        <v>37.045960648152686</v>
      </c>
    </row>
    <row r="1725" spans="1:21" ht="11.75" customHeight="1" x14ac:dyDescent="0.4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E1725/D1725*100%</f>
        <v>6.5000000000000002E-2</v>
      </c>
      <c r="P1725" s="9" t="str">
        <f>IFERROR(ROUND(E1725/L1725,0),0)&amp;" "&amp;H1725</f>
        <v>217 USD</v>
      </c>
      <c r="Q1725" t="s">
        <v>8325</v>
      </c>
      <c r="R1725" t="s">
        <v>8347</v>
      </c>
      <c r="S1725" s="12">
        <f>(((I1725/60)/60)/24)+DATE(1970,1,1)+(-8/24)</f>
        <v>42185.916666666664</v>
      </c>
      <c r="T1725" s="12">
        <f>(((J1725/60)/60)/24)+DATE(1970,1,1)+(-8/24)</f>
        <v>42129.492071759254</v>
      </c>
      <c r="U1725" s="8">
        <f t="shared" si="27"/>
        <v>56.42459490741021</v>
      </c>
    </row>
    <row r="1726" spans="1:21" ht="11.75" customHeight="1" x14ac:dyDescent="0.4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E1726/D1726*100%</f>
        <v>5.8333333333333336E-3</v>
      </c>
      <c r="P1726" s="9" t="str">
        <f>IFERROR(ROUND(E1726/L1726,0),0)&amp;" "&amp;H1726</f>
        <v>9 USD</v>
      </c>
      <c r="Q1726" t="s">
        <v>8325</v>
      </c>
      <c r="R1726" t="s">
        <v>8347</v>
      </c>
      <c r="S1726" s="12">
        <f>(((I1726/60)/60)/24)+DATE(1970,1,1)+(-8/24)</f>
        <v>41942.599097222221</v>
      </c>
      <c r="T1726" s="12">
        <f>(((J1726/60)/60)/24)+DATE(1970,1,1)+(-8/24)</f>
        <v>41912.599097222221</v>
      </c>
      <c r="U1726" s="8">
        <f t="shared" si="27"/>
        <v>30</v>
      </c>
    </row>
    <row r="1727" spans="1:21" ht="11.75" customHeight="1" x14ac:dyDescent="0.4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E1727/D1727*100%</f>
        <v>0.10181818181818182</v>
      </c>
      <c r="P1727" s="9" t="str">
        <f>IFERROR(ROUND(E1727/L1727,0),0)&amp;" "&amp;H1727</f>
        <v>62 USD</v>
      </c>
      <c r="Q1727" t="s">
        <v>8325</v>
      </c>
      <c r="R1727" t="s">
        <v>8347</v>
      </c>
      <c r="S1727" s="12">
        <f>(((I1727/60)/60)/24)+DATE(1970,1,1)+(-8/24)</f>
        <v>41875.634826388887</v>
      </c>
      <c r="T1727" s="12">
        <f>(((J1727/60)/60)/24)+DATE(1970,1,1)+(-8/24)</f>
        <v>41845.634826388887</v>
      </c>
      <c r="U1727" s="8">
        <f t="shared" si="27"/>
        <v>30</v>
      </c>
    </row>
    <row r="1728" spans="1:21" ht="11.75" customHeight="1" x14ac:dyDescent="0.4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E1728/D1728*100%</f>
        <v>0.33784615384615385</v>
      </c>
      <c r="P1728" s="9" t="str">
        <f>IFERROR(ROUND(E1728/L1728,0),0)&amp;" "&amp;H1728</f>
        <v>137 USD</v>
      </c>
      <c r="Q1728" t="s">
        <v>8325</v>
      </c>
      <c r="R1728" t="s">
        <v>8347</v>
      </c>
      <c r="S1728" s="12">
        <f>(((I1728/60)/60)/24)+DATE(1970,1,1)+(-8/24)</f>
        <v>41817.586388888885</v>
      </c>
      <c r="T1728" s="12">
        <f>(((J1728/60)/60)/24)+DATE(1970,1,1)+(-8/24)</f>
        <v>41788.586388888885</v>
      </c>
      <c r="U1728" s="8">
        <f t="shared" si="27"/>
        <v>29</v>
      </c>
    </row>
    <row r="1729" spans="1:21" ht="11.75" customHeight="1" x14ac:dyDescent="0.4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E1729/D1729*100%</f>
        <v>3.3333333333333332E-4</v>
      </c>
      <c r="P1729" s="9" t="str">
        <f>IFERROR(ROUND(E1729/L1729,0),0)&amp;" "&amp;H1729</f>
        <v>1 GBP</v>
      </c>
      <c r="Q1729" t="s">
        <v>8325</v>
      </c>
      <c r="R1729" t="s">
        <v>8347</v>
      </c>
      <c r="S1729" s="12">
        <f>(((I1729/60)/60)/24)+DATE(1970,1,1)+(-8/24)</f>
        <v>42099.124999999993</v>
      </c>
      <c r="T1729" s="12">
        <f>(((J1729/60)/60)/24)+DATE(1970,1,1)+(-8/24)</f>
        <v>42044.594641203708</v>
      </c>
      <c r="U1729" s="8">
        <f t="shared" si="27"/>
        <v>54.530358796284418</v>
      </c>
    </row>
    <row r="1730" spans="1:21" ht="11.75" customHeight="1" x14ac:dyDescent="0.4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E1730/D1730*100%</f>
        <v>0.68400000000000005</v>
      </c>
      <c r="P1730" s="9" t="str">
        <f>IFERROR(ROUND(E1730/L1730,0),0)&amp;" "&amp;H1730</f>
        <v>122 USD</v>
      </c>
      <c r="Q1730" t="s">
        <v>8325</v>
      </c>
      <c r="R1730" t="s">
        <v>8347</v>
      </c>
      <c r="S1730" s="12">
        <f>(((I1730/60)/60)/24)+DATE(1970,1,1)+(-8/24)</f>
        <v>42298.292523148142</v>
      </c>
      <c r="T1730" s="12">
        <f>(((J1730/60)/60)/24)+DATE(1970,1,1)+(-8/24)</f>
        <v>42268.292523148142</v>
      </c>
      <c r="U1730" s="8">
        <f t="shared" si="27"/>
        <v>30</v>
      </c>
    </row>
    <row r="1731" spans="1:21" ht="11.75" customHeight="1" x14ac:dyDescent="0.4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E1731/D1731*100%</f>
        <v>0</v>
      </c>
      <c r="P1731" s="9" t="str">
        <f>IFERROR(ROUND(E1731/L1731,0),0)&amp;" "&amp;H1731</f>
        <v>0 USD</v>
      </c>
      <c r="Q1731" t="s">
        <v>8325</v>
      </c>
      <c r="R1731" t="s">
        <v>8347</v>
      </c>
      <c r="S1731" s="12">
        <f>(((I1731/60)/60)/24)+DATE(1970,1,1)+(-8/24)</f>
        <v>42530.718819444439</v>
      </c>
      <c r="T1731" s="12">
        <f>(((J1731/60)/60)/24)+DATE(1970,1,1)+(-8/24)</f>
        <v>42470.718819444439</v>
      </c>
      <c r="U1731" s="8">
        <f t="shared" si="27"/>
        <v>60</v>
      </c>
    </row>
    <row r="1732" spans="1:21" ht="11.75" customHeight="1" x14ac:dyDescent="0.4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E1732/D1732*100%</f>
        <v>0</v>
      </c>
      <c r="P1732" s="9" t="str">
        <f>IFERROR(ROUND(E1732/L1732,0),0)&amp;" "&amp;H1732</f>
        <v>0 USD</v>
      </c>
      <c r="Q1732" t="s">
        <v>8325</v>
      </c>
      <c r="R1732" t="s">
        <v>8347</v>
      </c>
      <c r="S1732" s="12">
        <f>(((I1732/60)/60)/24)+DATE(1970,1,1)+(-8/24)</f>
        <v>42301.754432870373</v>
      </c>
      <c r="T1732" s="12">
        <f>(((J1732/60)/60)/24)+DATE(1970,1,1)+(-8/24)</f>
        <v>42271.754432870373</v>
      </c>
      <c r="U1732" s="8">
        <f t="shared" si="27"/>
        <v>30</v>
      </c>
    </row>
    <row r="1733" spans="1:21" ht="11.75" customHeight="1" x14ac:dyDescent="0.4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E1733/D1733*100%</f>
        <v>0</v>
      </c>
      <c r="P1733" s="9" t="str">
        <f>IFERROR(ROUND(E1733/L1733,0),0)&amp;" "&amp;H1733</f>
        <v>0 USD</v>
      </c>
      <c r="Q1733" t="s">
        <v>8325</v>
      </c>
      <c r="R1733" t="s">
        <v>8347</v>
      </c>
      <c r="S1733" s="12">
        <f>(((I1733/60)/60)/24)+DATE(1970,1,1)+(-8/24)</f>
        <v>42166.291666666664</v>
      </c>
      <c r="T1733" s="12">
        <f>(((J1733/60)/60)/24)+DATE(1970,1,1)+(-8/24)</f>
        <v>42152.573518518511</v>
      </c>
      <c r="U1733" s="8">
        <f t="shared" si="27"/>
        <v>13.718148148152977</v>
      </c>
    </row>
    <row r="1734" spans="1:21" ht="11.75" customHeight="1" x14ac:dyDescent="0.4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E1734/D1734*100%</f>
        <v>0</v>
      </c>
      <c r="P1734" s="9" t="str">
        <f>IFERROR(ROUND(E1734/L1734,0),0)&amp;" "&amp;H1734</f>
        <v>0 USD</v>
      </c>
      <c r="Q1734" t="s">
        <v>8325</v>
      </c>
      <c r="R1734" t="s">
        <v>8347</v>
      </c>
      <c r="S1734" s="12">
        <f>(((I1734/60)/60)/24)+DATE(1970,1,1)+(-8/24)</f>
        <v>42384.874999999993</v>
      </c>
      <c r="T1734" s="12">
        <f>(((J1734/60)/60)/24)+DATE(1970,1,1)+(-8/24)</f>
        <v>42325.350474537037</v>
      </c>
      <c r="U1734" s="8">
        <f t="shared" si="27"/>
        <v>59.524525462955353</v>
      </c>
    </row>
    <row r="1735" spans="1:21" ht="11.75" customHeight="1" x14ac:dyDescent="0.4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E1735/D1735*100%</f>
        <v>0</v>
      </c>
      <c r="P1735" s="9" t="str">
        <f>IFERROR(ROUND(E1735/L1735,0),0)&amp;" "&amp;H1735</f>
        <v>0 USD</v>
      </c>
      <c r="Q1735" t="s">
        <v>8325</v>
      </c>
      <c r="R1735" t="s">
        <v>8347</v>
      </c>
      <c r="S1735" s="12">
        <f>(((I1735/60)/60)/24)+DATE(1970,1,1)+(-8/24)</f>
        <v>42626.562499999993</v>
      </c>
      <c r="T1735" s="12">
        <f>(((J1735/60)/60)/24)+DATE(1970,1,1)+(-8/24)</f>
        <v>42614.342291666668</v>
      </c>
      <c r="U1735" s="8">
        <f t="shared" si="27"/>
        <v>12.22020833332499</v>
      </c>
    </row>
    <row r="1736" spans="1:21" ht="11.75" customHeight="1" x14ac:dyDescent="0.4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E1736/D1736*100%</f>
        <v>2.2222222222222223E-4</v>
      </c>
      <c r="P1736" s="9" t="str">
        <f>IFERROR(ROUND(E1736/L1736,0),0)&amp;" "&amp;H1736</f>
        <v>1 USD</v>
      </c>
      <c r="Q1736" t="s">
        <v>8325</v>
      </c>
      <c r="R1736" t="s">
        <v>8347</v>
      </c>
      <c r="S1736" s="12">
        <f>(((I1736/60)/60)/24)+DATE(1970,1,1)+(-8/24)</f>
        <v>42131.703194444439</v>
      </c>
      <c r="T1736" s="12">
        <f>(((J1736/60)/60)/24)+DATE(1970,1,1)+(-8/24)</f>
        <v>42101.703194444439</v>
      </c>
      <c r="U1736" s="8">
        <f t="shared" si="27"/>
        <v>30</v>
      </c>
    </row>
    <row r="1737" spans="1:21" ht="11.75" customHeight="1" x14ac:dyDescent="0.4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E1737/D1737*100%</f>
        <v>0.11</v>
      </c>
      <c r="P1737" s="9" t="str">
        <f>IFERROR(ROUND(E1737/L1737,0),0)&amp;" "&amp;H1737</f>
        <v>55 USD</v>
      </c>
      <c r="Q1737" t="s">
        <v>8325</v>
      </c>
      <c r="R1737" t="s">
        <v>8347</v>
      </c>
      <c r="S1737" s="12">
        <f>(((I1737/60)/60)/24)+DATE(1970,1,1)+(-8/24)</f>
        <v>42589.480844907412</v>
      </c>
      <c r="T1737" s="12">
        <f>(((J1737/60)/60)/24)+DATE(1970,1,1)+(-8/24)</f>
        <v>42559.480844907412</v>
      </c>
      <c r="U1737" s="8">
        <f t="shared" si="27"/>
        <v>30</v>
      </c>
    </row>
    <row r="1738" spans="1:21" ht="11.75" customHeight="1" x14ac:dyDescent="0.4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E1738/D1738*100%</f>
        <v>7.3333333333333332E-3</v>
      </c>
      <c r="P1738" s="9" t="str">
        <f>IFERROR(ROUND(E1738/L1738,0),0)&amp;" "&amp;H1738</f>
        <v>22 USD</v>
      </c>
      <c r="Q1738" t="s">
        <v>8325</v>
      </c>
      <c r="R1738" t="s">
        <v>8347</v>
      </c>
      <c r="S1738" s="12">
        <f>(((I1738/60)/60)/24)+DATE(1970,1,1)+(-8/24)</f>
        <v>42316.569826388884</v>
      </c>
      <c r="T1738" s="12">
        <f>(((J1738/60)/60)/24)+DATE(1970,1,1)+(-8/24)</f>
        <v>42286.52815972222</v>
      </c>
      <c r="U1738" s="8">
        <f t="shared" si="27"/>
        <v>30.041666666664241</v>
      </c>
    </row>
    <row r="1739" spans="1:21" ht="11.75" customHeight="1" x14ac:dyDescent="0.4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E1739/D1739*100%</f>
        <v>0.21249999999999999</v>
      </c>
      <c r="P1739" s="9" t="str">
        <f>IFERROR(ROUND(E1739/L1739,0),0)&amp;" "&amp;H1739</f>
        <v>57 USD</v>
      </c>
      <c r="Q1739" t="s">
        <v>8325</v>
      </c>
      <c r="R1739" t="s">
        <v>8347</v>
      </c>
      <c r="S1739" s="12">
        <f>(((I1739/60)/60)/24)+DATE(1970,1,1)+(-8/24)</f>
        <v>42205.615648148152</v>
      </c>
      <c r="T1739" s="12">
        <f>(((J1739/60)/60)/24)+DATE(1970,1,1)+(-8/24)</f>
        <v>42175.615648148152</v>
      </c>
      <c r="U1739" s="8">
        <f t="shared" si="27"/>
        <v>30</v>
      </c>
    </row>
    <row r="1740" spans="1:21" ht="11.75" customHeight="1" x14ac:dyDescent="0.4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E1740/D1740*100%</f>
        <v>4.0000000000000001E-3</v>
      </c>
      <c r="P1740" s="9" t="str">
        <f>IFERROR(ROUND(E1740/L1740,0),0)&amp;" "&amp;H1740</f>
        <v>20 USD</v>
      </c>
      <c r="Q1740" t="s">
        <v>8325</v>
      </c>
      <c r="R1740" t="s">
        <v>8347</v>
      </c>
      <c r="S1740" s="12">
        <f>(((I1740/60)/60)/24)+DATE(1970,1,1)+(-8/24)</f>
        <v>41914.540995370371</v>
      </c>
      <c r="T1740" s="12">
        <f>(((J1740/60)/60)/24)+DATE(1970,1,1)+(-8/24)</f>
        <v>41884.540995370371</v>
      </c>
      <c r="U1740" s="8">
        <f t="shared" si="27"/>
        <v>30</v>
      </c>
    </row>
    <row r="1741" spans="1:21" ht="11.75" customHeight="1" x14ac:dyDescent="0.4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E1741/D1741*100%</f>
        <v>1E-3</v>
      </c>
      <c r="P1741" s="9" t="str">
        <f>IFERROR(ROUND(E1741/L1741,0),0)&amp;" "&amp;H1741</f>
        <v>1 USD</v>
      </c>
      <c r="Q1741" t="s">
        <v>8325</v>
      </c>
      <c r="R1741" t="s">
        <v>8347</v>
      </c>
      <c r="S1741" s="12">
        <f>(((I1741/60)/60)/24)+DATE(1970,1,1)+(-8/24)</f>
        <v>42494.499212962961</v>
      </c>
      <c r="T1741" s="12">
        <f>(((J1741/60)/60)/24)+DATE(1970,1,1)+(-8/24)</f>
        <v>42435.540879629632</v>
      </c>
      <c r="U1741" s="8">
        <f t="shared" si="27"/>
        <v>58.958333333328483</v>
      </c>
    </row>
    <row r="1742" spans="1:21" ht="11.75" customHeight="1" x14ac:dyDescent="0.4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E1742/D1742*100%</f>
        <v>0</v>
      </c>
      <c r="P1742" s="9" t="str">
        <f>IFERROR(ROUND(E1742/L1742,0),0)&amp;" "&amp;H1742</f>
        <v>0 USD</v>
      </c>
      <c r="Q1742" t="s">
        <v>8325</v>
      </c>
      <c r="R1742" t="s">
        <v>8347</v>
      </c>
      <c r="S1742" s="12">
        <f>(((I1742/60)/60)/24)+DATE(1970,1,1)+(-8/24)</f>
        <v>42201.48405092593</v>
      </c>
      <c r="T1742" s="12">
        <f>(((J1742/60)/60)/24)+DATE(1970,1,1)+(-8/24)</f>
        <v>42171.48405092593</v>
      </c>
      <c r="U1742" s="8">
        <f t="shared" si="27"/>
        <v>30</v>
      </c>
    </row>
    <row r="1743" spans="1:21" ht="11.75" customHeight="1" x14ac:dyDescent="0.4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E1743/D1743*100%</f>
        <v>1.1083333333333334</v>
      </c>
      <c r="P1743" s="9" t="str">
        <f>IFERROR(ROUND(E1743/L1743,0),0)&amp;" "&amp;H1743</f>
        <v>26 GBP</v>
      </c>
      <c r="Q1743" t="s">
        <v>8338</v>
      </c>
      <c r="R1743" t="s">
        <v>8339</v>
      </c>
      <c r="S1743" s="12">
        <f>(((I1743/60)/60)/24)+DATE(1970,1,1)+(-8/24)</f>
        <v>42165.294803240737</v>
      </c>
      <c r="T1743" s="12">
        <f>(((J1743/60)/60)/24)+DATE(1970,1,1)+(-8/24)</f>
        <v>42120.294803240737</v>
      </c>
      <c r="U1743" s="8">
        <f t="shared" si="27"/>
        <v>45</v>
      </c>
    </row>
    <row r="1744" spans="1:21" ht="11.75" customHeight="1" x14ac:dyDescent="0.4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E1744/D1744*100%</f>
        <v>1.0874999999999999</v>
      </c>
      <c r="P1744" s="9" t="str">
        <f>IFERROR(ROUND(E1744/L1744,0),0)&amp;" "&amp;H1744</f>
        <v>64 USD</v>
      </c>
      <c r="Q1744" t="s">
        <v>8338</v>
      </c>
      <c r="R1744" t="s">
        <v>8339</v>
      </c>
      <c r="S1744" s="12">
        <f>(((I1744/60)/60)/24)+DATE(1970,1,1)+(-8/24)</f>
        <v>42742.541666666664</v>
      </c>
      <c r="T1744" s="12">
        <f>(((J1744/60)/60)/24)+DATE(1970,1,1)+(-8/24)</f>
        <v>42710.543634259251</v>
      </c>
      <c r="U1744" s="8">
        <f t="shared" si="27"/>
        <v>31.99803240741312</v>
      </c>
    </row>
    <row r="1745" spans="1:21" ht="11.75" customHeight="1" x14ac:dyDescent="0.4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E1745/D1745*100%</f>
        <v>1.0041666666666667</v>
      </c>
      <c r="P1745" s="9" t="str">
        <f>IFERROR(ROUND(E1745/L1745,0),0)&amp;" "&amp;H1745</f>
        <v>90 USD</v>
      </c>
      <c r="Q1745" t="s">
        <v>8338</v>
      </c>
      <c r="R1745" t="s">
        <v>8339</v>
      </c>
      <c r="S1745" s="12">
        <f>(((I1745/60)/60)/24)+DATE(1970,1,1)+(-8/24)</f>
        <v>42608.832638888889</v>
      </c>
      <c r="T1745" s="12">
        <f>(((J1745/60)/60)/24)+DATE(1970,1,1)+(-8/24)</f>
        <v>42586.592303240737</v>
      </c>
      <c r="U1745" s="8">
        <f t="shared" si="27"/>
        <v>22.240335648151813</v>
      </c>
    </row>
    <row r="1746" spans="1:21" ht="11.75" customHeight="1" x14ac:dyDescent="0.4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E1746/D1746*100%</f>
        <v>1.1845454545454546</v>
      </c>
      <c r="P1746" s="9" t="str">
        <f>IFERROR(ROUND(E1746/L1746,0),0)&amp;" "&amp;H1746</f>
        <v>93 GBP</v>
      </c>
      <c r="Q1746" t="s">
        <v>8338</v>
      </c>
      <c r="R1746" t="s">
        <v>8339</v>
      </c>
      <c r="S1746" s="12">
        <f>(((I1746/60)/60)/24)+DATE(1970,1,1)+(-8/24)</f>
        <v>42071.230057870365</v>
      </c>
      <c r="T1746" s="12">
        <f>(((J1746/60)/60)/24)+DATE(1970,1,1)+(-8/24)</f>
        <v>42026.271724537037</v>
      </c>
      <c r="U1746" s="8">
        <f t="shared" si="27"/>
        <v>44.958333333328483</v>
      </c>
    </row>
    <row r="1747" spans="1:21" ht="11.75" customHeight="1" x14ac:dyDescent="0.4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E1747/D1747*100%</f>
        <v>1.1401428571428571</v>
      </c>
      <c r="P1747" s="9" t="str">
        <f>IFERROR(ROUND(E1747/L1747,0),0)&amp;" "&amp;H1747</f>
        <v>90 USD</v>
      </c>
      <c r="Q1747" t="s">
        <v>8338</v>
      </c>
      <c r="R1747" t="s">
        <v>8339</v>
      </c>
      <c r="S1747" s="12">
        <f>(((I1747/60)/60)/24)+DATE(1970,1,1)+(-8/24)</f>
        <v>42725.749999999993</v>
      </c>
      <c r="T1747" s="12">
        <f>(((J1747/60)/60)/24)+DATE(1970,1,1)+(-8/24)</f>
        <v>42689.926365740735</v>
      </c>
      <c r="U1747" s="8">
        <f t="shared" si="27"/>
        <v>35.823634259257233</v>
      </c>
    </row>
    <row r="1748" spans="1:21" ht="11.75" customHeight="1" x14ac:dyDescent="0.4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E1748/D1748*100%</f>
        <v>1.4810000000000001</v>
      </c>
      <c r="P1748" s="9" t="str">
        <f>IFERROR(ROUND(E1748/L1748,0),0)&amp;" "&amp;H1748</f>
        <v>208 USD</v>
      </c>
      <c r="Q1748" t="s">
        <v>8338</v>
      </c>
      <c r="R1748" t="s">
        <v>8339</v>
      </c>
      <c r="S1748" s="12">
        <f>(((I1748/60)/60)/24)+DATE(1970,1,1)+(-8/24)</f>
        <v>42697.749999999993</v>
      </c>
      <c r="T1748" s="12">
        <f>(((J1748/60)/60)/24)+DATE(1970,1,1)+(-8/24)</f>
        <v>42667.843368055554</v>
      </c>
      <c r="U1748" s="8">
        <f t="shared" si="27"/>
        <v>29.906631944439141</v>
      </c>
    </row>
    <row r="1749" spans="1:21" ht="11.75" customHeight="1" x14ac:dyDescent="0.4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E1749/D1749*100%</f>
        <v>1.0495555555555556</v>
      </c>
      <c r="P1749" s="9" t="str">
        <f>IFERROR(ROUND(E1749/L1749,0),0)&amp;" "&amp;H1749</f>
        <v>59 GBP</v>
      </c>
      <c r="Q1749" t="s">
        <v>8338</v>
      </c>
      <c r="R1749" t="s">
        <v>8339</v>
      </c>
      <c r="S1749" s="12">
        <f>(((I1749/60)/60)/24)+DATE(1970,1,1)+(-8/24)</f>
        <v>42321.291666666664</v>
      </c>
      <c r="T1749" s="12">
        <f>(((J1749/60)/60)/24)+DATE(1970,1,1)+(-8/24)</f>
        <v>42292.102199074077</v>
      </c>
      <c r="U1749" s="8">
        <f t="shared" si="27"/>
        <v>29.18946759258688</v>
      </c>
    </row>
    <row r="1750" spans="1:21" ht="11.75" customHeight="1" x14ac:dyDescent="0.4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E1750/D1750*100%</f>
        <v>1.29948</v>
      </c>
      <c r="P1750" s="9" t="str">
        <f>IFERROR(ROUND(E1750/L1750,0),0)&amp;" "&amp;H1750</f>
        <v>359 CAD</v>
      </c>
      <c r="Q1750" t="s">
        <v>8338</v>
      </c>
      <c r="R1750" t="s">
        <v>8339</v>
      </c>
      <c r="S1750" s="12">
        <f>(((I1750/60)/60)/24)+DATE(1970,1,1)+(-8/24)</f>
        <v>42249.617395833331</v>
      </c>
      <c r="T1750" s="12">
        <f>(((J1750/60)/60)/24)+DATE(1970,1,1)+(-8/24)</f>
        <v>42219.617395833331</v>
      </c>
      <c r="U1750" s="8">
        <f t="shared" si="27"/>
        <v>30</v>
      </c>
    </row>
    <row r="1751" spans="1:21" ht="11.75" customHeight="1" x14ac:dyDescent="0.4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E1751/D1751*100%</f>
        <v>1.2348756218905472</v>
      </c>
      <c r="P1751" s="9" t="str">
        <f>IFERROR(ROUND(E1751/L1751,0),0)&amp;" "&amp;H1751</f>
        <v>95 EUR</v>
      </c>
      <c r="Q1751" t="s">
        <v>8338</v>
      </c>
      <c r="R1751" t="s">
        <v>8339</v>
      </c>
      <c r="S1751" s="12">
        <f>(((I1751/60)/60)/24)+DATE(1970,1,1)+(-8/24)</f>
        <v>42795.458333333336</v>
      </c>
      <c r="T1751" s="12">
        <f>(((J1751/60)/60)/24)+DATE(1970,1,1)+(-8/24)</f>
        <v>42758.642604166664</v>
      </c>
      <c r="U1751" s="8">
        <f t="shared" si="27"/>
        <v>36.815729166672099</v>
      </c>
    </row>
    <row r="1752" spans="1:21" ht="11.75" customHeight="1" x14ac:dyDescent="0.4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E1752/D1752*100%</f>
        <v>2.0162</v>
      </c>
      <c r="P1752" s="9" t="str">
        <f>IFERROR(ROUND(E1752/L1752,0),0)&amp;" "&amp;H1752</f>
        <v>81 USD</v>
      </c>
      <c r="Q1752" t="s">
        <v>8338</v>
      </c>
      <c r="R1752" t="s">
        <v>8339</v>
      </c>
      <c r="S1752" s="12">
        <f>(((I1752/60)/60)/24)+DATE(1970,1,1)+(-8/24)</f>
        <v>42479.503518518519</v>
      </c>
      <c r="T1752" s="12">
        <f>(((J1752/60)/60)/24)+DATE(1970,1,1)+(-8/24)</f>
        <v>42454.503518518519</v>
      </c>
      <c r="U1752" s="8">
        <f t="shared" si="27"/>
        <v>25</v>
      </c>
    </row>
    <row r="1753" spans="1:21" ht="11.75" customHeight="1" x14ac:dyDescent="0.4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E1753/D1753*100%</f>
        <v>1.0289999999999999</v>
      </c>
      <c r="P1753" s="9" t="str">
        <f>IFERROR(ROUND(E1753/L1753,0),0)&amp;" "&amp;H1753</f>
        <v>169 USD</v>
      </c>
      <c r="Q1753" t="s">
        <v>8338</v>
      </c>
      <c r="R1753" t="s">
        <v>8339</v>
      </c>
      <c r="S1753" s="12">
        <f>(((I1753/60)/60)/24)+DATE(1970,1,1)+(-8/24)</f>
        <v>42082.4065162037</v>
      </c>
      <c r="T1753" s="12">
        <f>(((J1753/60)/60)/24)+DATE(1970,1,1)+(-8/24)</f>
        <v>42052.448182870365</v>
      </c>
      <c r="U1753" s="8">
        <f t="shared" si="27"/>
        <v>29.958333333335759</v>
      </c>
    </row>
    <row r="1754" spans="1:21" ht="11.75" customHeight="1" x14ac:dyDescent="0.4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E1754/D1754*100%</f>
        <v>2.6016666666666666</v>
      </c>
      <c r="P1754" s="9" t="str">
        <f>IFERROR(ROUND(E1754/L1754,0),0)&amp;" "&amp;H1754</f>
        <v>35 GBP</v>
      </c>
      <c r="Q1754" t="s">
        <v>8338</v>
      </c>
      <c r="R1754" t="s">
        <v>8339</v>
      </c>
      <c r="S1754" s="12">
        <f>(((I1754/60)/60)/24)+DATE(1970,1,1)+(-8/24)</f>
        <v>42656.919930555552</v>
      </c>
      <c r="T1754" s="12">
        <f>(((J1754/60)/60)/24)+DATE(1970,1,1)+(-8/24)</f>
        <v>42626.919930555552</v>
      </c>
      <c r="U1754" s="8">
        <f t="shared" si="27"/>
        <v>30</v>
      </c>
    </row>
    <row r="1755" spans="1:21" ht="11.75" customHeight="1" x14ac:dyDescent="0.4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E1755/D1755*100%</f>
        <v>1.08</v>
      </c>
      <c r="P1755" s="9" t="str">
        <f>IFERROR(ROUND(E1755/L1755,0),0)&amp;" "&amp;H1755</f>
        <v>463 DKK</v>
      </c>
      <c r="Q1755" t="s">
        <v>8338</v>
      </c>
      <c r="R1755" t="s">
        <v>8339</v>
      </c>
      <c r="S1755" s="12">
        <f>(((I1755/60)/60)/24)+DATE(1970,1,1)+(-8/24)</f>
        <v>42450.374629629623</v>
      </c>
      <c r="T1755" s="12">
        <f>(((J1755/60)/60)/24)+DATE(1970,1,1)+(-8/24)</f>
        <v>42420.416296296295</v>
      </c>
      <c r="U1755" s="8">
        <f t="shared" si="27"/>
        <v>29.958333333328483</v>
      </c>
    </row>
    <row r="1756" spans="1:21" ht="11.75" customHeight="1" x14ac:dyDescent="0.4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E1756/D1756*100%</f>
        <v>1.1052941176470588</v>
      </c>
      <c r="P1756" s="9" t="str">
        <f>IFERROR(ROUND(E1756/L1756,0),0)&amp;" "&amp;H1756</f>
        <v>104 CAD</v>
      </c>
      <c r="Q1756" t="s">
        <v>8338</v>
      </c>
      <c r="R1756" t="s">
        <v>8339</v>
      </c>
      <c r="S1756" s="12">
        <f>(((I1756/60)/60)/24)+DATE(1970,1,1)+(-8/24)</f>
        <v>42097.501770833333</v>
      </c>
      <c r="T1756" s="12">
        <f>(((J1756/60)/60)/24)+DATE(1970,1,1)+(-8/24)</f>
        <v>42067.543437499997</v>
      </c>
      <c r="U1756" s="8">
        <f t="shared" si="27"/>
        <v>29.958333333335759</v>
      </c>
    </row>
    <row r="1757" spans="1:21" ht="11.75" customHeight="1" x14ac:dyDescent="0.4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E1757/D1757*100%</f>
        <v>1.2</v>
      </c>
      <c r="P1757" s="9" t="str">
        <f>IFERROR(ROUND(E1757/L1757,0),0)&amp;" "&amp;H1757</f>
        <v>8 USD</v>
      </c>
      <c r="Q1757" t="s">
        <v>8338</v>
      </c>
      <c r="R1757" t="s">
        <v>8339</v>
      </c>
      <c r="S1757" s="12">
        <f>(((I1757/60)/60)/24)+DATE(1970,1,1)+(-8/24)</f>
        <v>42282.455567129626</v>
      </c>
      <c r="T1757" s="12">
        <f>(((J1757/60)/60)/24)+DATE(1970,1,1)+(-8/24)</f>
        <v>42252.455567129626</v>
      </c>
      <c r="U1757" s="8">
        <f t="shared" si="27"/>
        <v>30</v>
      </c>
    </row>
    <row r="1758" spans="1:21" ht="11.75" customHeight="1" x14ac:dyDescent="0.4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E1758/D1758*100%</f>
        <v>1.0282909090909091</v>
      </c>
      <c r="P1758" s="9" t="str">
        <f>IFERROR(ROUND(E1758/L1758,0),0)&amp;" "&amp;H1758</f>
        <v>47 USD</v>
      </c>
      <c r="Q1758" t="s">
        <v>8338</v>
      </c>
      <c r="R1758" t="s">
        <v>8339</v>
      </c>
      <c r="S1758" s="12">
        <f>(((I1758/60)/60)/24)+DATE(1970,1,1)+(-8/24)</f>
        <v>42610.834131944437</v>
      </c>
      <c r="T1758" s="12">
        <f>(((J1758/60)/60)/24)+DATE(1970,1,1)+(-8/24)</f>
        <v>42570.834131944437</v>
      </c>
      <c r="U1758" s="8">
        <f t="shared" si="27"/>
        <v>40</v>
      </c>
    </row>
    <row r="1759" spans="1:21" ht="11.75" customHeight="1" x14ac:dyDescent="0.4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E1759/D1759*100%</f>
        <v>1.1599999999999999</v>
      </c>
      <c r="P1759" s="9" t="str">
        <f>IFERROR(ROUND(E1759/L1759,0),0)&amp;" "&amp;H1759</f>
        <v>414 USD</v>
      </c>
      <c r="Q1759" t="s">
        <v>8338</v>
      </c>
      <c r="R1759" t="s">
        <v>8339</v>
      </c>
      <c r="S1759" s="12">
        <f>(((I1759/60)/60)/24)+DATE(1970,1,1)+(-8/24)</f>
        <v>42763.478472222218</v>
      </c>
      <c r="T1759" s="12">
        <f>(((J1759/60)/60)/24)+DATE(1970,1,1)+(-8/24)</f>
        <v>42733.494016203702</v>
      </c>
      <c r="U1759" s="8">
        <f t="shared" si="27"/>
        <v>29.98445601851563</v>
      </c>
    </row>
    <row r="1760" spans="1:21" ht="11.75" customHeight="1" x14ac:dyDescent="0.4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E1760/D1760*100%</f>
        <v>1.147</v>
      </c>
      <c r="P1760" s="9" t="str">
        <f>IFERROR(ROUND(E1760/L1760,0),0)&amp;" "&amp;H1760</f>
        <v>42 USD</v>
      </c>
      <c r="Q1760" t="s">
        <v>8338</v>
      </c>
      <c r="R1760" t="s">
        <v>8339</v>
      </c>
      <c r="S1760" s="12">
        <f>(((I1760/60)/60)/24)+DATE(1970,1,1)+(-8/24)</f>
        <v>42565.62259259259</v>
      </c>
      <c r="T1760" s="12">
        <f>(((J1760/60)/60)/24)+DATE(1970,1,1)+(-8/24)</f>
        <v>42505.62259259259</v>
      </c>
      <c r="U1760" s="8">
        <f t="shared" si="27"/>
        <v>60</v>
      </c>
    </row>
    <row r="1761" spans="1:21" ht="11.75" customHeight="1" x14ac:dyDescent="0.4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E1761/D1761*100%</f>
        <v>1.0660000000000001</v>
      </c>
      <c r="P1761" s="9" t="str">
        <f>IFERROR(ROUND(E1761/L1761,0),0)&amp;" "&amp;H1761</f>
        <v>109 USD</v>
      </c>
      <c r="Q1761" t="s">
        <v>8338</v>
      </c>
      <c r="R1761" t="s">
        <v>8339</v>
      </c>
      <c r="S1761" s="12">
        <f>(((I1761/60)/60)/24)+DATE(1970,1,1)+(-8/24)</f>
        <v>42088.454039351847</v>
      </c>
      <c r="T1761" s="12">
        <f>(((J1761/60)/60)/24)+DATE(1970,1,1)+(-8/24)</f>
        <v>42068.495706018519</v>
      </c>
      <c r="U1761" s="8">
        <f t="shared" si="27"/>
        <v>19.958333333328483</v>
      </c>
    </row>
    <row r="1762" spans="1:21" ht="11.75" customHeight="1" x14ac:dyDescent="0.4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E1762/D1762*100%</f>
        <v>1.6544000000000001</v>
      </c>
      <c r="P1762" s="9" t="str">
        <f>IFERROR(ROUND(E1762/L1762,0),0)&amp;" "&amp;H1762</f>
        <v>81 USD</v>
      </c>
      <c r="Q1762" t="s">
        <v>8338</v>
      </c>
      <c r="R1762" t="s">
        <v>8339</v>
      </c>
      <c r="S1762" s="12">
        <f>(((I1762/60)/60)/24)+DATE(1970,1,1)+(-8/24)</f>
        <v>42425.339270833334</v>
      </c>
      <c r="T1762" s="12">
        <f>(((J1762/60)/60)/24)+DATE(1970,1,1)+(-8/24)</f>
        <v>42405.339270833334</v>
      </c>
      <c r="U1762" s="8">
        <f t="shared" si="27"/>
        <v>20</v>
      </c>
    </row>
    <row r="1763" spans="1:21" ht="11.75" customHeight="1" x14ac:dyDescent="0.4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E1763/D1763*100%</f>
        <v>1.55</v>
      </c>
      <c r="P1763" s="9" t="str">
        <f>IFERROR(ROUND(E1763/L1763,0),0)&amp;" "&amp;H1763</f>
        <v>52 GBP</v>
      </c>
      <c r="Q1763" t="s">
        <v>8338</v>
      </c>
      <c r="R1763" t="s">
        <v>8339</v>
      </c>
      <c r="S1763" s="12">
        <f>(((I1763/60)/60)/24)+DATE(1970,1,1)+(-8/24)</f>
        <v>42259.234490740739</v>
      </c>
      <c r="T1763" s="12">
        <f>(((J1763/60)/60)/24)+DATE(1970,1,1)+(-8/24)</f>
        <v>42209.234490740739</v>
      </c>
      <c r="U1763" s="8">
        <f t="shared" si="27"/>
        <v>50</v>
      </c>
    </row>
    <row r="1764" spans="1:21" ht="11.75" customHeight="1" x14ac:dyDescent="0.4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E1764/D1764*100%</f>
        <v>8.85</v>
      </c>
      <c r="P1764" s="9" t="str">
        <f>IFERROR(ROUND(E1764/L1764,0),0)&amp;" "&amp;H1764</f>
        <v>35 USD</v>
      </c>
      <c r="Q1764" t="s">
        <v>8338</v>
      </c>
      <c r="R1764" t="s">
        <v>8339</v>
      </c>
      <c r="S1764" s="12">
        <f>(((I1764/60)/60)/24)+DATE(1970,1,1)+(-8/24)</f>
        <v>42440.648668981477</v>
      </c>
      <c r="T1764" s="12">
        <f>(((J1764/60)/60)/24)+DATE(1970,1,1)+(-8/24)</f>
        <v>42410.648668981477</v>
      </c>
      <c r="U1764" s="8">
        <f t="shared" si="27"/>
        <v>30</v>
      </c>
    </row>
    <row r="1765" spans="1:21" ht="11.75" customHeight="1" x14ac:dyDescent="0.4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E1765/D1765*100%</f>
        <v>1.0190833333333333</v>
      </c>
      <c r="P1765" s="9" t="str">
        <f>IFERROR(ROUND(E1765/L1765,0),0)&amp;" "&amp;H1765</f>
        <v>104 USD</v>
      </c>
      <c r="Q1765" t="s">
        <v>8338</v>
      </c>
      <c r="R1765" t="s">
        <v>8339</v>
      </c>
      <c r="S1765" s="12">
        <f>(((I1765/60)/60)/24)+DATE(1970,1,1)+(-8/24)</f>
        <v>42666.535185185181</v>
      </c>
      <c r="T1765" s="12">
        <f>(((J1765/60)/60)/24)+DATE(1970,1,1)+(-8/24)</f>
        <v>42636.535185185181</v>
      </c>
      <c r="U1765" s="8">
        <f t="shared" si="27"/>
        <v>30</v>
      </c>
    </row>
    <row r="1766" spans="1:21" ht="11.75" customHeight="1" x14ac:dyDescent="0.4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E1766/D1766*100%</f>
        <v>0.19600000000000001</v>
      </c>
      <c r="P1766" s="9" t="str">
        <f>IFERROR(ROUND(E1766/L1766,0),0)&amp;" "&amp;H1766</f>
        <v>55 GBP</v>
      </c>
      <c r="Q1766" t="s">
        <v>8338</v>
      </c>
      <c r="R1766" t="s">
        <v>8339</v>
      </c>
      <c r="S1766" s="12">
        <f>(((I1766/60)/60)/24)+DATE(1970,1,1)+(-8/24)</f>
        <v>41854.15253472222</v>
      </c>
      <c r="T1766" s="12">
        <f>(((J1766/60)/60)/24)+DATE(1970,1,1)+(-8/24)</f>
        <v>41825.15253472222</v>
      </c>
      <c r="U1766" s="8">
        <f t="shared" si="27"/>
        <v>29</v>
      </c>
    </row>
    <row r="1767" spans="1:21" ht="11.75" customHeight="1" x14ac:dyDescent="0.4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E1767/D1767*100%</f>
        <v>0.59467839999999994</v>
      </c>
      <c r="P1767" s="9" t="str">
        <f>IFERROR(ROUND(E1767/L1767,0),0)&amp;" "&amp;H1767</f>
        <v>72 USD</v>
      </c>
      <c r="Q1767" t="s">
        <v>8338</v>
      </c>
      <c r="R1767" t="s">
        <v>8339</v>
      </c>
      <c r="S1767" s="12">
        <f>(((I1767/60)/60)/24)+DATE(1970,1,1)+(-8/24)</f>
        <v>41864.647129629629</v>
      </c>
      <c r="T1767" s="12">
        <f>(((J1767/60)/60)/24)+DATE(1970,1,1)+(-8/24)</f>
        <v>41834.647129629629</v>
      </c>
      <c r="U1767" s="8">
        <f t="shared" ref="U1767:U1830" si="28">S1767-T1767</f>
        <v>30</v>
      </c>
    </row>
    <row r="1768" spans="1:21" ht="11.75" customHeight="1" x14ac:dyDescent="0.4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E1768/D1768*100%</f>
        <v>0</v>
      </c>
      <c r="P1768" s="9" t="str">
        <f>IFERROR(ROUND(E1768/L1768,0),0)&amp;" "&amp;H1768</f>
        <v>0 AUD</v>
      </c>
      <c r="Q1768" t="s">
        <v>8338</v>
      </c>
      <c r="R1768" t="s">
        <v>8339</v>
      </c>
      <c r="S1768" s="12">
        <f>(((I1768/60)/60)/24)+DATE(1970,1,1)+(-8/24)</f>
        <v>41876.52648148148</v>
      </c>
      <c r="T1768" s="12">
        <f>(((J1768/60)/60)/24)+DATE(1970,1,1)+(-8/24)</f>
        <v>41855.52648148148</v>
      </c>
      <c r="U1768" s="8">
        <f t="shared" si="28"/>
        <v>21</v>
      </c>
    </row>
    <row r="1769" spans="1:21" ht="11.75" customHeight="1" x14ac:dyDescent="0.4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E1769/D1769*100%</f>
        <v>0.4572</v>
      </c>
      <c r="P1769" s="9" t="str">
        <f>IFERROR(ROUND(E1769/L1769,0),0)&amp;" "&amp;H1769</f>
        <v>59 USD</v>
      </c>
      <c r="Q1769" t="s">
        <v>8338</v>
      </c>
      <c r="R1769" t="s">
        <v>8339</v>
      </c>
      <c r="S1769" s="12">
        <f>(((I1769/60)/60)/24)+DATE(1970,1,1)+(-8/24)</f>
        <v>41854.325046296297</v>
      </c>
      <c r="T1769" s="12">
        <f>(((J1769/60)/60)/24)+DATE(1970,1,1)+(-8/24)</f>
        <v>41824.325046296297</v>
      </c>
      <c r="U1769" s="8">
        <f t="shared" si="28"/>
        <v>30</v>
      </c>
    </row>
    <row r="1770" spans="1:21" ht="11.75" customHeight="1" x14ac:dyDescent="0.4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E1770/D1770*100%</f>
        <v>3.7400000000000003E-2</v>
      </c>
      <c r="P1770" s="9" t="str">
        <f>IFERROR(ROUND(E1770/L1770,0),0)&amp;" "&amp;H1770</f>
        <v>12 USD</v>
      </c>
      <c r="Q1770" t="s">
        <v>8338</v>
      </c>
      <c r="R1770" t="s">
        <v>8339</v>
      </c>
      <c r="S1770" s="12">
        <f>(((I1770/60)/60)/24)+DATE(1970,1,1)+(-8/24)</f>
        <v>41909.227361111109</v>
      </c>
      <c r="T1770" s="12">
        <f>(((J1770/60)/60)/24)+DATE(1970,1,1)+(-8/24)</f>
        <v>41849.227361111109</v>
      </c>
      <c r="U1770" s="8">
        <f t="shared" si="28"/>
        <v>60</v>
      </c>
    </row>
    <row r="1771" spans="1:21" ht="11.75" customHeight="1" x14ac:dyDescent="0.4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E1771/D1771*100%</f>
        <v>2.7025E-2</v>
      </c>
      <c r="P1771" s="9" t="str">
        <f>IFERROR(ROUND(E1771/L1771,0),0)&amp;" "&amp;H1771</f>
        <v>49 USD</v>
      </c>
      <c r="Q1771" t="s">
        <v>8338</v>
      </c>
      <c r="R1771" t="s">
        <v>8339</v>
      </c>
      <c r="S1771" s="12">
        <f>(((I1771/60)/60)/24)+DATE(1970,1,1)+(-8/24)</f>
        <v>42017.485636574071</v>
      </c>
      <c r="T1771" s="12">
        <f>(((J1771/60)/60)/24)+DATE(1970,1,1)+(-8/24)</f>
        <v>41987.485636574071</v>
      </c>
      <c r="U1771" s="8">
        <f t="shared" si="28"/>
        <v>30</v>
      </c>
    </row>
    <row r="1772" spans="1:21" ht="11.75" customHeight="1" x14ac:dyDescent="0.4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E1772/D1772*100%</f>
        <v>0.56514285714285717</v>
      </c>
      <c r="P1772" s="9" t="str">
        <f>IFERROR(ROUND(E1772/L1772,0),0)&amp;" "&amp;H1772</f>
        <v>151 USD</v>
      </c>
      <c r="Q1772" t="s">
        <v>8338</v>
      </c>
      <c r="R1772" t="s">
        <v>8339</v>
      </c>
      <c r="S1772" s="12">
        <f>(((I1772/60)/60)/24)+DATE(1970,1,1)+(-8/24)</f>
        <v>41926.446689814817</v>
      </c>
      <c r="T1772" s="12">
        <f>(((J1772/60)/60)/24)+DATE(1970,1,1)+(-8/24)</f>
        <v>41891.446689814817</v>
      </c>
      <c r="U1772" s="8">
        <f t="shared" si="28"/>
        <v>35</v>
      </c>
    </row>
    <row r="1773" spans="1:21" ht="11.75" customHeight="1" x14ac:dyDescent="0.4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E1773/D1773*100%</f>
        <v>0.21309523809523809</v>
      </c>
      <c r="P1773" s="9" t="str">
        <f>IFERROR(ROUND(E1773/L1773,0),0)&amp;" "&amp;H1773</f>
        <v>36 GBP</v>
      </c>
      <c r="Q1773" t="s">
        <v>8338</v>
      </c>
      <c r="R1773" t="s">
        <v>8339</v>
      </c>
      <c r="S1773" s="12">
        <f>(((I1773/60)/60)/24)+DATE(1970,1,1)+(-8/24)</f>
        <v>41935.646296296298</v>
      </c>
      <c r="T1773" s="12">
        <f>(((J1773/60)/60)/24)+DATE(1970,1,1)+(-8/24)</f>
        <v>41905.646296296298</v>
      </c>
      <c r="U1773" s="8">
        <f t="shared" si="28"/>
        <v>30</v>
      </c>
    </row>
    <row r="1774" spans="1:21" ht="11.75" customHeight="1" x14ac:dyDescent="0.4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E1774/D1774*100%</f>
        <v>0.156</v>
      </c>
      <c r="P1774" s="9" t="str">
        <f>IFERROR(ROUND(E1774/L1774,0),0)&amp;" "&amp;H1774</f>
        <v>45 GBP</v>
      </c>
      <c r="Q1774" t="s">
        <v>8338</v>
      </c>
      <c r="R1774" t="s">
        <v>8339</v>
      </c>
      <c r="S1774" s="12">
        <f>(((I1774/60)/60)/24)+DATE(1970,1,1)+(-8/24)</f>
        <v>41826.384675925925</v>
      </c>
      <c r="T1774" s="12">
        <f>(((J1774/60)/60)/24)+DATE(1970,1,1)+(-8/24)</f>
        <v>41766.384675925925</v>
      </c>
      <c r="U1774" s="8">
        <f t="shared" si="28"/>
        <v>60</v>
      </c>
    </row>
    <row r="1775" spans="1:21" ht="11.75" customHeight="1" x14ac:dyDescent="0.4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E1775/D1775*100%</f>
        <v>6.2566666666666673E-2</v>
      </c>
      <c r="P1775" s="9" t="str">
        <f>IFERROR(ROUND(E1775/L1775,0),0)&amp;" "&amp;H1775</f>
        <v>99 USD</v>
      </c>
      <c r="Q1775" t="s">
        <v>8338</v>
      </c>
      <c r="R1775" t="s">
        <v>8339</v>
      </c>
      <c r="S1775" s="12">
        <f>(((I1775/60)/60)/24)+DATE(1970,1,1)+(-8/24)</f>
        <v>42023.427060185182</v>
      </c>
      <c r="T1775" s="12">
        <f>(((J1775/60)/60)/24)+DATE(1970,1,1)+(-8/24)</f>
        <v>41978.427060185182</v>
      </c>
      <c r="U1775" s="8">
        <f t="shared" si="28"/>
        <v>45</v>
      </c>
    </row>
    <row r="1776" spans="1:21" ht="11.75" customHeight="1" x14ac:dyDescent="0.4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E1776/D1776*100%</f>
        <v>0.4592</v>
      </c>
      <c r="P1776" s="9" t="str">
        <f>IFERROR(ROUND(E1776/L1776,0),0)&amp;" "&amp;H1776</f>
        <v>88 USD</v>
      </c>
      <c r="Q1776" t="s">
        <v>8338</v>
      </c>
      <c r="R1776" t="s">
        <v>8339</v>
      </c>
      <c r="S1776" s="12">
        <f>(((I1776/60)/60)/24)+DATE(1970,1,1)+(-8/24)</f>
        <v>41972.290972222218</v>
      </c>
      <c r="T1776" s="12">
        <f>(((J1776/60)/60)/24)+DATE(1970,1,1)+(-8/24)</f>
        <v>41929.885324074072</v>
      </c>
      <c r="U1776" s="8">
        <f t="shared" si="28"/>
        <v>42.405648148145701</v>
      </c>
    </row>
    <row r="1777" spans="1:21" ht="11.75" customHeight="1" x14ac:dyDescent="0.4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E1777/D1777*100%</f>
        <v>0.65101538461538466</v>
      </c>
      <c r="P1777" s="9" t="str">
        <f>IFERROR(ROUND(E1777/L1777,0),0)&amp;" "&amp;H1777</f>
        <v>171 USD</v>
      </c>
      <c r="Q1777" t="s">
        <v>8338</v>
      </c>
      <c r="R1777" t="s">
        <v>8339</v>
      </c>
      <c r="S1777" s="12">
        <f>(((I1777/60)/60)/24)+DATE(1970,1,1)+(-8/24)</f>
        <v>41936.643055555556</v>
      </c>
      <c r="T1777" s="12">
        <f>(((J1777/60)/60)/24)+DATE(1970,1,1)+(-8/24)</f>
        <v>41891.643055555556</v>
      </c>
      <c r="U1777" s="8">
        <f t="shared" si="28"/>
        <v>45</v>
      </c>
    </row>
    <row r="1778" spans="1:21" ht="11.75" customHeight="1" x14ac:dyDescent="0.4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E1778/D1778*100%</f>
        <v>6.7000000000000004E-2</v>
      </c>
      <c r="P1778" s="9" t="str">
        <f>IFERROR(ROUND(E1778/L1778,0),0)&amp;" "&amp;H1778</f>
        <v>84 GBP</v>
      </c>
      <c r="Q1778" t="s">
        <v>8338</v>
      </c>
      <c r="R1778" t="s">
        <v>8339</v>
      </c>
      <c r="S1778" s="12">
        <f>(((I1778/60)/60)/24)+DATE(1970,1,1)+(-8/24)</f>
        <v>41941.623506944445</v>
      </c>
      <c r="T1778" s="12">
        <f>(((J1778/60)/60)/24)+DATE(1970,1,1)+(-8/24)</f>
        <v>41905.623506944445</v>
      </c>
      <c r="U1778" s="8">
        <f t="shared" si="28"/>
        <v>36</v>
      </c>
    </row>
    <row r="1779" spans="1:21" ht="11.75" customHeight="1" x14ac:dyDescent="0.4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E1779/D1779*100%</f>
        <v>0.135625</v>
      </c>
      <c r="P1779" s="9" t="str">
        <f>IFERROR(ROUND(E1779/L1779,0),0)&amp;" "&amp;H1779</f>
        <v>65 EUR</v>
      </c>
      <c r="Q1779" t="s">
        <v>8338</v>
      </c>
      <c r="R1779" t="s">
        <v>8339</v>
      </c>
      <c r="S1779" s="12">
        <f>(((I1779/60)/60)/24)+DATE(1970,1,1)+(-8/24)</f>
        <v>42055.02376157407</v>
      </c>
      <c r="T1779" s="12">
        <f>(((J1779/60)/60)/24)+DATE(1970,1,1)+(-8/24)</f>
        <v>42025.02376157407</v>
      </c>
      <c r="U1779" s="8">
        <f t="shared" si="28"/>
        <v>30</v>
      </c>
    </row>
    <row r="1780" spans="1:21" ht="11.75" customHeight="1" x14ac:dyDescent="0.4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E1780/D1780*100%</f>
        <v>1.9900000000000001E-2</v>
      </c>
      <c r="P1780" s="9" t="str">
        <f>IFERROR(ROUND(E1780/L1780,0),0)&amp;" "&amp;H1780</f>
        <v>66 USD</v>
      </c>
      <c r="Q1780" t="s">
        <v>8338</v>
      </c>
      <c r="R1780" t="s">
        <v>8339</v>
      </c>
      <c r="S1780" s="12">
        <f>(((I1780/60)/60)/24)+DATE(1970,1,1)+(-8/24)</f>
        <v>42090.488368055558</v>
      </c>
      <c r="T1780" s="12">
        <f>(((J1780/60)/60)/24)+DATE(1970,1,1)+(-8/24)</f>
        <v>42045.530034722215</v>
      </c>
      <c r="U1780" s="8">
        <f t="shared" si="28"/>
        <v>44.958333333343035</v>
      </c>
    </row>
    <row r="1781" spans="1:21" ht="11.75" customHeight="1" x14ac:dyDescent="0.4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E1781/D1781*100%</f>
        <v>0.36236363636363639</v>
      </c>
      <c r="P1781" s="9" t="str">
        <f>IFERROR(ROUND(E1781/L1781,0),0)&amp;" "&amp;H1781</f>
        <v>105 USD</v>
      </c>
      <c r="Q1781" t="s">
        <v>8338</v>
      </c>
      <c r="R1781" t="s">
        <v>8339</v>
      </c>
      <c r="S1781" s="12">
        <f>(((I1781/60)/60)/24)+DATE(1970,1,1)+(-8/24)</f>
        <v>42615.358564814807</v>
      </c>
      <c r="T1781" s="12">
        <f>(((J1781/60)/60)/24)+DATE(1970,1,1)+(-8/24)</f>
        <v>42585.358564814807</v>
      </c>
      <c r="U1781" s="8">
        <f t="shared" si="28"/>
        <v>30</v>
      </c>
    </row>
    <row r="1782" spans="1:21" ht="11.75" customHeight="1" x14ac:dyDescent="0.4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E1782/D1782*100%</f>
        <v>0.39743333333333336</v>
      </c>
      <c r="P1782" s="9" t="str">
        <f>IFERROR(ROUND(E1782/L1782,0),0)&amp;" "&amp;H1782</f>
        <v>78 USD</v>
      </c>
      <c r="Q1782" t="s">
        <v>8338</v>
      </c>
      <c r="R1782" t="s">
        <v>8339</v>
      </c>
      <c r="S1782" s="12">
        <f>(((I1782/60)/60)/24)+DATE(1970,1,1)+(-8/24)</f>
        <v>42553.267476851855</v>
      </c>
      <c r="T1782" s="12">
        <f>(((J1782/60)/60)/24)+DATE(1970,1,1)+(-8/24)</f>
        <v>42493.267476851855</v>
      </c>
      <c r="U1782" s="8">
        <f t="shared" si="28"/>
        <v>60</v>
      </c>
    </row>
    <row r="1783" spans="1:21" ht="11.75" customHeight="1" x14ac:dyDescent="0.4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E1783/D1783*100%</f>
        <v>0.25763636363636366</v>
      </c>
      <c r="P1783" s="9" t="str">
        <f>IFERROR(ROUND(E1783/L1783,0),0)&amp;" "&amp;H1783</f>
        <v>59 USD</v>
      </c>
      <c r="Q1783" t="s">
        <v>8338</v>
      </c>
      <c r="R1783" t="s">
        <v>8339</v>
      </c>
      <c r="S1783" s="12">
        <f>(((I1783/60)/60)/24)+DATE(1970,1,1)+(-8/24)</f>
        <v>42628.284085648142</v>
      </c>
      <c r="T1783" s="12">
        <f>(((J1783/60)/60)/24)+DATE(1970,1,1)+(-8/24)</f>
        <v>42597.284085648142</v>
      </c>
      <c r="U1783" s="8">
        <f t="shared" si="28"/>
        <v>31</v>
      </c>
    </row>
    <row r="1784" spans="1:21" ht="11.75" customHeight="1" x14ac:dyDescent="0.4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E1784/D1784*100%</f>
        <v>0.15491428571428573</v>
      </c>
      <c r="P1784" s="9" t="str">
        <f>IFERROR(ROUND(E1784/L1784,0),0)&amp;" "&amp;H1784</f>
        <v>71 USD</v>
      </c>
      <c r="Q1784" t="s">
        <v>8338</v>
      </c>
      <c r="R1784" t="s">
        <v>8339</v>
      </c>
      <c r="S1784" s="12">
        <f>(((I1784/60)/60)/24)+DATE(1970,1,1)+(-8/24)</f>
        <v>42421.241770833331</v>
      </c>
      <c r="T1784" s="12">
        <f>(((J1784/60)/60)/24)+DATE(1970,1,1)+(-8/24)</f>
        <v>42388.241770833331</v>
      </c>
      <c r="U1784" s="8">
        <f t="shared" si="28"/>
        <v>33</v>
      </c>
    </row>
    <row r="1785" spans="1:21" ht="11.75" customHeight="1" x14ac:dyDescent="0.4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E1785/D1785*100%</f>
        <v>0.236925</v>
      </c>
      <c r="P1785" s="9" t="str">
        <f>IFERROR(ROUND(E1785/L1785,0),0)&amp;" "&amp;H1785</f>
        <v>51 USD</v>
      </c>
      <c r="Q1785" t="s">
        <v>8338</v>
      </c>
      <c r="R1785" t="s">
        <v>8339</v>
      </c>
      <c r="S1785" s="12">
        <f>(((I1785/60)/60)/24)+DATE(1970,1,1)+(-8/24)</f>
        <v>42145.616643518515</v>
      </c>
      <c r="T1785" s="12">
        <f>(((J1785/60)/60)/24)+DATE(1970,1,1)+(-8/24)</f>
        <v>42115.616643518515</v>
      </c>
      <c r="U1785" s="8">
        <f t="shared" si="28"/>
        <v>30</v>
      </c>
    </row>
    <row r="1786" spans="1:21" ht="11.75" customHeight="1" x14ac:dyDescent="0.4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E1786/D1786*100%</f>
        <v>0.39760000000000001</v>
      </c>
      <c r="P1786" s="9" t="str">
        <f>IFERROR(ROUND(E1786/L1786,0),0)&amp;" "&amp;H1786</f>
        <v>60 USD</v>
      </c>
      <c r="Q1786" t="s">
        <v>8338</v>
      </c>
      <c r="R1786" t="s">
        <v>8339</v>
      </c>
      <c r="S1786" s="12">
        <f>(((I1786/60)/60)/24)+DATE(1970,1,1)+(-8/24)</f>
        <v>42034.809027777774</v>
      </c>
      <c r="T1786" s="12">
        <f>(((J1786/60)/60)/24)+DATE(1970,1,1)+(-8/24)</f>
        <v>42003.322222222218</v>
      </c>
      <c r="U1786" s="8">
        <f t="shared" si="28"/>
        <v>31.486805555556202</v>
      </c>
    </row>
    <row r="1787" spans="1:21" ht="11.75" customHeight="1" x14ac:dyDescent="0.4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E1787/D1787*100%</f>
        <v>0.20220833333333332</v>
      </c>
      <c r="P1787" s="9" t="str">
        <f>IFERROR(ROUND(E1787/L1787,0),0)&amp;" "&amp;H1787</f>
        <v>45 USD</v>
      </c>
      <c r="Q1787" t="s">
        <v>8338</v>
      </c>
      <c r="R1787" t="s">
        <v>8339</v>
      </c>
      <c r="S1787" s="12">
        <f>(((I1787/60)/60)/24)+DATE(1970,1,1)+(-8/24)</f>
        <v>41927.666666666664</v>
      </c>
      <c r="T1787" s="12">
        <f>(((J1787/60)/60)/24)+DATE(1970,1,1)+(-8/24)</f>
        <v>41896.801562499997</v>
      </c>
      <c r="U1787" s="8">
        <f t="shared" si="28"/>
        <v>30.865104166667152</v>
      </c>
    </row>
    <row r="1788" spans="1:21" ht="11.75" customHeight="1" x14ac:dyDescent="0.4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E1788/D1788*100%</f>
        <v>0.47631578947368419</v>
      </c>
      <c r="P1788" s="9" t="str">
        <f>IFERROR(ROUND(E1788/L1788,0),0)&amp;" "&amp;H1788</f>
        <v>31 EUR</v>
      </c>
      <c r="Q1788" t="s">
        <v>8338</v>
      </c>
      <c r="R1788" t="s">
        <v>8339</v>
      </c>
      <c r="S1788" s="12">
        <f>(((I1788/60)/60)/24)+DATE(1970,1,1)+(-8/24)</f>
        <v>41988.217326388891</v>
      </c>
      <c r="T1788" s="12">
        <f>(((J1788/60)/60)/24)+DATE(1970,1,1)+(-8/24)</f>
        <v>41958.217326388891</v>
      </c>
      <c r="U1788" s="8">
        <f t="shared" si="28"/>
        <v>30</v>
      </c>
    </row>
    <row r="1789" spans="1:21" ht="11.75" customHeight="1" x14ac:dyDescent="0.4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E1789/D1789*100%</f>
        <v>0.15329999999999999</v>
      </c>
      <c r="P1789" s="9" t="str">
        <f>IFERROR(ROUND(E1789/L1789,0),0)&amp;" "&amp;H1789</f>
        <v>64 USD</v>
      </c>
      <c r="Q1789" t="s">
        <v>8338</v>
      </c>
      <c r="R1789" t="s">
        <v>8339</v>
      </c>
      <c r="S1789" s="12">
        <f>(((I1789/60)/60)/24)+DATE(1970,1,1)+(-8/24)</f>
        <v>42098.28052083333</v>
      </c>
      <c r="T1789" s="12">
        <f>(((J1789/60)/60)/24)+DATE(1970,1,1)+(-8/24)</f>
        <v>42068.322187499994</v>
      </c>
      <c r="U1789" s="8">
        <f t="shared" si="28"/>
        <v>29.958333333335759</v>
      </c>
    </row>
    <row r="1790" spans="1:21" ht="11.75" customHeight="1" x14ac:dyDescent="0.4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E1790/D1790*100%</f>
        <v>1.3818181818181818E-2</v>
      </c>
      <c r="P1790" s="9" t="str">
        <f>IFERROR(ROUND(E1790/L1790,0),0)&amp;" "&amp;H1790</f>
        <v>19 GBP</v>
      </c>
      <c r="Q1790" t="s">
        <v>8338</v>
      </c>
      <c r="R1790" t="s">
        <v>8339</v>
      </c>
      <c r="S1790" s="12">
        <f>(((I1790/60)/60)/24)+DATE(1970,1,1)+(-8/24)</f>
        <v>41943.615069444444</v>
      </c>
      <c r="T1790" s="12">
        <f>(((J1790/60)/60)/24)+DATE(1970,1,1)+(-8/24)</f>
        <v>41913.615069444444</v>
      </c>
      <c r="U1790" s="8">
        <f t="shared" si="28"/>
        <v>30</v>
      </c>
    </row>
    <row r="1791" spans="1:21" ht="11.75" customHeight="1" x14ac:dyDescent="0.4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E1791/D1791*100%</f>
        <v>5.0000000000000001E-3</v>
      </c>
      <c r="P1791" s="9" t="str">
        <f>IFERROR(ROUND(E1791/L1791,0),0)&amp;" "&amp;H1791</f>
        <v>10 USD</v>
      </c>
      <c r="Q1791" t="s">
        <v>8338</v>
      </c>
      <c r="R1791" t="s">
        <v>8339</v>
      </c>
      <c r="S1791" s="12">
        <f>(((I1791/60)/60)/24)+DATE(1970,1,1)+(-8/24)</f>
        <v>42015.916701388887</v>
      </c>
      <c r="T1791" s="12">
        <f>(((J1791/60)/60)/24)+DATE(1970,1,1)+(-8/24)</f>
        <v>41955.916701388887</v>
      </c>
      <c r="U1791" s="8">
        <f t="shared" si="28"/>
        <v>60</v>
      </c>
    </row>
    <row r="1792" spans="1:21" ht="11.75" customHeight="1" x14ac:dyDescent="0.4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E1792/D1792*100%</f>
        <v>4.9575757575757579E-2</v>
      </c>
      <c r="P1792" s="9" t="str">
        <f>IFERROR(ROUND(E1792/L1792,0),0)&amp;" "&amp;H1792</f>
        <v>109 USD</v>
      </c>
      <c r="Q1792" t="s">
        <v>8338</v>
      </c>
      <c r="R1792" t="s">
        <v>8339</v>
      </c>
      <c r="S1792" s="12">
        <f>(((I1792/60)/60)/24)+DATE(1970,1,1)+(-8/24)</f>
        <v>42040.341180555559</v>
      </c>
      <c r="T1792" s="12">
        <f>(((J1792/60)/60)/24)+DATE(1970,1,1)+(-8/24)</f>
        <v>42010.341180555559</v>
      </c>
      <c r="U1792" s="8">
        <f t="shared" si="28"/>
        <v>30</v>
      </c>
    </row>
    <row r="1793" spans="1:21" ht="11.75" customHeight="1" x14ac:dyDescent="0.4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E1793/D1793*100%</f>
        <v>3.5666666666666666E-2</v>
      </c>
      <c r="P1793" s="9" t="str">
        <f>IFERROR(ROUND(E1793/L1793,0),0)&amp;" "&amp;H1793</f>
        <v>27 GBP</v>
      </c>
      <c r="Q1793" t="s">
        <v>8338</v>
      </c>
      <c r="R1793" t="s">
        <v>8339</v>
      </c>
      <c r="S1793" s="12">
        <f>(((I1793/60)/60)/24)+DATE(1970,1,1)+(-8/24)</f>
        <v>42033.407002314816</v>
      </c>
      <c r="T1793" s="12">
        <f>(((J1793/60)/60)/24)+DATE(1970,1,1)+(-8/24)</f>
        <v>41973.407002314816</v>
      </c>
      <c r="U1793" s="8">
        <f t="shared" si="28"/>
        <v>60</v>
      </c>
    </row>
    <row r="1794" spans="1:21" ht="11.75" customHeight="1" x14ac:dyDescent="0.4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E1794/D1794*100%</f>
        <v>0.61124000000000001</v>
      </c>
      <c r="P1794" s="9" t="str">
        <f>IFERROR(ROUND(E1794/L1794,0),0)&amp;" "&amp;H1794</f>
        <v>110 USD</v>
      </c>
      <c r="Q1794" t="s">
        <v>8338</v>
      </c>
      <c r="R1794" t="s">
        <v>8339</v>
      </c>
      <c r="S1794" s="12">
        <f>(((I1794/60)/60)/24)+DATE(1970,1,1)+(-8/24)</f>
        <v>42225.957638888889</v>
      </c>
      <c r="T1794" s="12">
        <f>(((J1794/60)/60)/24)+DATE(1970,1,1)+(-8/24)</f>
        <v>42188.697708333326</v>
      </c>
      <c r="U1794" s="8">
        <f t="shared" si="28"/>
        <v>37.259930555563187</v>
      </c>
    </row>
    <row r="1795" spans="1:21" ht="11.75" customHeight="1" x14ac:dyDescent="0.4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E1795/D1795*100%</f>
        <v>1.3333333333333334E-2</v>
      </c>
      <c r="P1795" s="9" t="str">
        <f>IFERROR(ROUND(E1795/L1795,0),0)&amp;" "&amp;H1795</f>
        <v>20 AUD</v>
      </c>
      <c r="Q1795" t="s">
        <v>8338</v>
      </c>
      <c r="R1795" t="s">
        <v>8339</v>
      </c>
      <c r="S1795" s="12">
        <f>(((I1795/60)/60)/24)+DATE(1970,1,1)+(-8/24)</f>
        <v>41970.6</v>
      </c>
      <c r="T1795" s="12">
        <f>(((J1795/60)/60)/24)+DATE(1970,1,1)+(-8/24)</f>
        <v>41940.558333333334</v>
      </c>
      <c r="U1795" s="8">
        <f t="shared" si="28"/>
        <v>30.041666666664241</v>
      </c>
    </row>
    <row r="1796" spans="1:21" ht="11.75" customHeight="1" x14ac:dyDescent="0.4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E1796/D1796*100%</f>
        <v>0.11077777777777778</v>
      </c>
      <c r="P1796" s="9" t="str">
        <f>IFERROR(ROUND(E1796/L1796,0),0)&amp;" "&amp;H1796</f>
        <v>55 USD</v>
      </c>
      <c r="Q1796" t="s">
        <v>8338</v>
      </c>
      <c r="R1796" t="s">
        <v>8339</v>
      </c>
      <c r="S1796" s="12">
        <f>(((I1796/60)/60)/24)+DATE(1970,1,1)+(-8/24)</f>
        <v>42046.217847222222</v>
      </c>
      <c r="T1796" s="12">
        <f>(((J1796/60)/60)/24)+DATE(1970,1,1)+(-8/24)</f>
        <v>42011.217847222222</v>
      </c>
      <c r="U1796" s="8">
        <f t="shared" si="28"/>
        <v>35</v>
      </c>
    </row>
    <row r="1797" spans="1:21" ht="11.75" customHeight="1" x14ac:dyDescent="0.4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E1797/D1797*100%</f>
        <v>0.38735714285714284</v>
      </c>
      <c r="P1797" s="9" t="str">
        <f>IFERROR(ROUND(E1797/L1797,0),0)&amp;" "&amp;H1797</f>
        <v>134 EUR</v>
      </c>
      <c r="Q1797" t="s">
        <v>8338</v>
      </c>
      <c r="R1797" t="s">
        <v>8339</v>
      </c>
      <c r="S1797" s="12">
        <f>(((I1797/60)/60)/24)+DATE(1970,1,1)+(-8/24)</f>
        <v>42657.333333333336</v>
      </c>
      <c r="T1797" s="12">
        <f>(((J1797/60)/60)/24)+DATE(1970,1,1)+(-8/24)</f>
        <v>42627.955335648141</v>
      </c>
      <c r="U1797" s="8">
        <f t="shared" si="28"/>
        <v>29.377997685194714</v>
      </c>
    </row>
    <row r="1798" spans="1:21" ht="11.75" customHeight="1" x14ac:dyDescent="0.4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E1798/D1798*100%</f>
        <v>0.22052631578947368</v>
      </c>
      <c r="P1798" s="9" t="str">
        <f>IFERROR(ROUND(E1798/L1798,0),0)&amp;" "&amp;H1798</f>
        <v>49 GBP</v>
      </c>
      <c r="Q1798" t="s">
        <v>8338</v>
      </c>
      <c r="R1798" t="s">
        <v>8339</v>
      </c>
      <c r="S1798" s="12">
        <f>(((I1798/60)/60)/24)+DATE(1970,1,1)+(-8/24)</f>
        <v>42575.106087962959</v>
      </c>
      <c r="T1798" s="12">
        <f>(((J1798/60)/60)/24)+DATE(1970,1,1)+(-8/24)</f>
        <v>42515.106087962959</v>
      </c>
      <c r="U1798" s="8">
        <f t="shared" si="28"/>
        <v>60</v>
      </c>
    </row>
    <row r="1799" spans="1:21" ht="11.75" customHeight="1" x14ac:dyDescent="0.4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E1799/D1799*100%</f>
        <v>0.67549999999999999</v>
      </c>
      <c r="P1799" s="9" t="str">
        <f>IFERROR(ROUND(E1799/L1799,0),0)&amp;" "&amp;H1799</f>
        <v>48 USD</v>
      </c>
      <c r="Q1799" t="s">
        <v>8338</v>
      </c>
      <c r="R1799" t="s">
        <v>8339</v>
      </c>
      <c r="S1799" s="12">
        <f>(((I1799/60)/60)/24)+DATE(1970,1,1)+(-8/24)</f>
        <v>42719.235983796294</v>
      </c>
      <c r="T1799" s="12">
        <f>(((J1799/60)/60)/24)+DATE(1970,1,1)+(-8/24)</f>
        <v>42689.235983796294</v>
      </c>
      <c r="U1799" s="8">
        <f t="shared" si="28"/>
        <v>30</v>
      </c>
    </row>
    <row r="1800" spans="1:21" ht="11.75" customHeight="1" x14ac:dyDescent="0.4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E1800/D1800*100%</f>
        <v>0.136375</v>
      </c>
      <c r="P1800" s="9" t="str">
        <f>IFERROR(ROUND(E1800/L1800,0),0)&amp;" "&amp;H1800</f>
        <v>59 USD</v>
      </c>
      <c r="Q1800" t="s">
        <v>8338</v>
      </c>
      <c r="R1800" t="s">
        <v>8339</v>
      </c>
      <c r="S1800" s="12">
        <f>(((I1800/60)/60)/24)+DATE(1970,1,1)+(-8/24)</f>
        <v>42403.993437499994</v>
      </c>
      <c r="T1800" s="12">
        <f>(((J1800/60)/60)/24)+DATE(1970,1,1)+(-8/24)</f>
        <v>42343.993437499994</v>
      </c>
      <c r="U1800" s="8">
        <f t="shared" si="28"/>
        <v>60</v>
      </c>
    </row>
    <row r="1801" spans="1:21" ht="11.75" customHeight="1" x14ac:dyDescent="0.4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E1801/D1801*100%</f>
        <v>1.7457500000000001E-2</v>
      </c>
      <c r="P1801" s="9" t="str">
        <f>IFERROR(ROUND(E1801/L1801,0),0)&amp;" "&amp;H1801</f>
        <v>12 GBP</v>
      </c>
      <c r="Q1801" t="s">
        <v>8338</v>
      </c>
      <c r="R1801" t="s">
        <v>8339</v>
      </c>
      <c r="S1801" s="12">
        <f>(((I1801/60)/60)/24)+DATE(1970,1,1)+(-8/24)</f>
        <v>41954.551018518519</v>
      </c>
      <c r="T1801" s="12">
        <f>(((J1801/60)/60)/24)+DATE(1970,1,1)+(-8/24)</f>
        <v>41934.509351851848</v>
      </c>
      <c r="U1801" s="8">
        <f t="shared" si="28"/>
        <v>20.041666666671517</v>
      </c>
    </row>
    <row r="1802" spans="1:21" ht="11.75" customHeight="1" x14ac:dyDescent="0.4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E1802/D1802*100%</f>
        <v>0.20449632511889321</v>
      </c>
      <c r="P1802" s="9" t="str">
        <f>IFERROR(ROUND(E1802/L1802,0),0)&amp;" "&amp;H1802</f>
        <v>84 GBP</v>
      </c>
      <c r="Q1802" t="s">
        <v>8338</v>
      </c>
      <c r="R1802" t="s">
        <v>8339</v>
      </c>
      <c r="S1802" s="12">
        <f>(((I1802/60)/60)/24)+DATE(1970,1,1)+(-8/24)</f>
        <v>42653.272800925923</v>
      </c>
      <c r="T1802" s="12">
        <f>(((J1802/60)/60)/24)+DATE(1970,1,1)+(-8/24)</f>
        <v>42623.272800925923</v>
      </c>
      <c r="U1802" s="8">
        <f t="shared" si="28"/>
        <v>30</v>
      </c>
    </row>
    <row r="1803" spans="1:21" ht="11.75" customHeight="1" x14ac:dyDescent="0.4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E1803/D1803*100%</f>
        <v>0.13852941176470587</v>
      </c>
      <c r="P1803" s="9" t="str">
        <f>IFERROR(ROUND(E1803/L1803,0),0)&amp;" "&amp;H1803</f>
        <v>64 GBP</v>
      </c>
      <c r="Q1803" t="s">
        <v>8338</v>
      </c>
      <c r="R1803" t="s">
        <v>8339</v>
      </c>
      <c r="S1803" s="12">
        <f>(((I1803/60)/60)/24)+DATE(1970,1,1)+(-8/24)</f>
        <v>42353.173611111109</v>
      </c>
      <c r="T1803" s="12">
        <f>(((J1803/60)/60)/24)+DATE(1970,1,1)+(-8/24)</f>
        <v>42321.327175925922</v>
      </c>
      <c r="U1803" s="8">
        <f t="shared" si="28"/>
        <v>31.846435185187147</v>
      </c>
    </row>
    <row r="1804" spans="1:21" ht="11.75" customHeight="1" x14ac:dyDescent="0.4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E1804/D1804*100%</f>
        <v>0.48485714285714288</v>
      </c>
      <c r="P1804" s="9" t="str">
        <f>IFERROR(ROUND(E1804/L1804,0),0)&amp;" "&amp;H1804</f>
        <v>94 EUR</v>
      </c>
      <c r="Q1804" t="s">
        <v>8338</v>
      </c>
      <c r="R1804" t="s">
        <v>8339</v>
      </c>
      <c r="S1804" s="12">
        <f>(((I1804/60)/60)/24)+DATE(1970,1,1)+(-8/24)</f>
        <v>42182.582638888889</v>
      </c>
      <c r="T1804" s="12">
        <f>(((J1804/60)/60)/24)+DATE(1970,1,1)+(-8/24)</f>
        <v>42159.139236111114</v>
      </c>
      <c r="U1804" s="8">
        <f t="shared" si="28"/>
        <v>23.443402777775191</v>
      </c>
    </row>
    <row r="1805" spans="1:21" ht="11.75" customHeight="1" x14ac:dyDescent="0.4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E1805/D1805*100%</f>
        <v>0.308</v>
      </c>
      <c r="P1805" s="9" t="str">
        <f>IFERROR(ROUND(E1805/L1805,0),0)&amp;" "&amp;H1805</f>
        <v>72 USD</v>
      </c>
      <c r="Q1805" t="s">
        <v>8338</v>
      </c>
      <c r="R1805" t="s">
        <v>8339</v>
      </c>
      <c r="S1805" s="12">
        <f>(((I1805/60)/60)/24)+DATE(1970,1,1)+(-8/24)</f>
        <v>42048.738217592596</v>
      </c>
      <c r="T1805" s="12">
        <f>(((J1805/60)/60)/24)+DATE(1970,1,1)+(-8/24)</f>
        <v>42017.738217592596</v>
      </c>
      <c r="U1805" s="8">
        <f t="shared" si="28"/>
        <v>31</v>
      </c>
    </row>
    <row r="1806" spans="1:21" ht="11.75" customHeight="1" x14ac:dyDescent="0.4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E1806/D1806*100%</f>
        <v>0.35174193548387095</v>
      </c>
      <c r="P1806" s="9" t="str">
        <f>IFERROR(ROUND(E1806/L1806,0),0)&amp;" "&amp;H1806</f>
        <v>105 USD</v>
      </c>
      <c r="Q1806" t="s">
        <v>8338</v>
      </c>
      <c r="R1806" t="s">
        <v>8339</v>
      </c>
      <c r="S1806" s="12">
        <f>(((I1806/60)/60)/24)+DATE(1970,1,1)+(-8/24)</f>
        <v>42322.386620370373</v>
      </c>
      <c r="T1806" s="12">
        <f>(((J1806/60)/60)/24)+DATE(1970,1,1)+(-8/24)</f>
        <v>42282.344953703701</v>
      </c>
      <c r="U1806" s="8">
        <f t="shared" si="28"/>
        <v>40.041666666671517</v>
      </c>
    </row>
    <row r="1807" spans="1:21" ht="11.75" customHeight="1" x14ac:dyDescent="0.4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E1807/D1807*100%</f>
        <v>0.36404444444444445</v>
      </c>
      <c r="P1807" s="9" t="str">
        <f>IFERROR(ROUND(E1807/L1807,0),0)&amp;" "&amp;H1807</f>
        <v>67 EUR</v>
      </c>
      <c r="Q1807" t="s">
        <v>8338</v>
      </c>
      <c r="R1807" t="s">
        <v>8339</v>
      </c>
      <c r="S1807" s="12">
        <f>(((I1807/60)/60)/24)+DATE(1970,1,1)+(-8/24)</f>
        <v>42279.416666666664</v>
      </c>
      <c r="T1807" s="12">
        <f>(((J1807/60)/60)/24)+DATE(1970,1,1)+(-8/24)</f>
        <v>42247.470578703702</v>
      </c>
      <c r="U1807" s="8">
        <f t="shared" si="28"/>
        <v>31.946087962962338</v>
      </c>
    </row>
    <row r="1808" spans="1:21" ht="11.75" customHeight="1" x14ac:dyDescent="0.4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E1808/D1808*100%</f>
        <v>2.955E-2</v>
      </c>
      <c r="P1808" s="9" t="str">
        <f>IFERROR(ROUND(E1808/L1808,0),0)&amp;" "&amp;H1808</f>
        <v>74 GBP</v>
      </c>
      <c r="Q1808" t="s">
        <v>8338</v>
      </c>
      <c r="R1808" t="s">
        <v>8339</v>
      </c>
      <c r="S1808" s="12">
        <f>(((I1808/60)/60)/24)+DATE(1970,1,1)+(-8/24)</f>
        <v>41912.304965277777</v>
      </c>
      <c r="T1808" s="12">
        <f>(((J1808/60)/60)/24)+DATE(1970,1,1)+(-8/24)</f>
        <v>41877.304965277777</v>
      </c>
      <c r="U1808" s="8">
        <f t="shared" si="28"/>
        <v>35</v>
      </c>
    </row>
    <row r="1809" spans="1:21" ht="11.75" customHeight="1" x14ac:dyDescent="0.4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E1809/D1809*100%</f>
        <v>0.1106</v>
      </c>
      <c r="P1809" s="9" t="str">
        <f>IFERROR(ROUND(E1809/L1809,0),0)&amp;" "&amp;H1809</f>
        <v>69 USD</v>
      </c>
      <c r="Q1809" t="s">
        <v>8338</v>
      </c>
      <c r="R1809" t="s">
        <v>8339</v>
      </c>
      <c r="S1809" s="12">
        <f>(((I1809/60)/60)/24)+DATE(1970,1,1)+(-8/24)</f>
        <v>41909.735104166662</v>
      </c>
      <c r="T1809" s="12">
        <f>(((J1809/60)/60)/24)+DATE(1970,1,1)+(-8/24)</f>
        <v>41879.735104166662</v>
      </c>
      <c r="U1809" s="8">
        <f t="shared" si="28"/>
        <v>30</v>
      </c>
    </row>
    <row r="1810" spans="1:21" ht="11.75" customHeight="1" x14ac:dyDescent="0.4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E1810/D1810*100%</f>
        <v>0.41407142857142859</v>
      </c>
      <c r="P1810" s="9" t="str">
        <f>IFERROR(ROUND(E1810/L1810,0),0)&amp;" "&amp;H1810</f>
        <v>121 USD</v>
      </c>
      <c r="Q1810" t="s">
        <v>8338</v>
      </c>
      <c r="R1810" t="s">
        <v>8339</v>
      </c>
      <c r="S1810" s="12">
        <f>(((I1810/60)/60)/24)+DATE(1970,1,1)+(-8/24)</f>
        <v>42777.347569444442</v>
      </c>
      <c r="T1810" s="12">
        <f>(((J1810/60)/60)/24)+DATE(1970,1,1)+(-8/24)</f>
        <v>42742.347569444442</v>
      </c>
      <c r="U1810" s="8">
        <f t="shared" si="28"/>
        <v>35</v>
      </c>
    </row>
    <row r="1811" spans="1:21" ht="11.75" customHeight="1" x14ac:dyDescent="0.4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E1811/D1811*100%</f>
        <v>0.10857142857142857</v>
      </c>
      <c r="P1811" s="9" t="str">
        <f>IFERROR(ROUND(E1811/L1811,0),0)&amp;" "&amp;H1811</f>
        <v>42 CAD</v>
      </c>
      <c r="Q1811" t="s">
        <v>8338</v>
      </c>
      <c r="R1811" t="s">
        <v>8339</v>
      </c>
      <c r="S1811" s="12">
        <f>(((I1811/60)/60)/24)+DATE(1970,1,1)+(-8/24)</f>
        <v>42064.574525462966</v>
      </c>
      <c r="T1811" s="12">
        <f>(((J1811/60)/60)/24)+DATE(1970,1,1)+(-8/24)</f>
        <v>42029.574525462966</v>
      </c>
      <c r="U1811" s="8">
        <f t="shared" si="28"/>
        <v>35</v>
      </c>
    </row>
    <row r="1812" spans="1:21" ht="11.75" customHeight="1" x14ac:dyDescent="0.4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E1812/D1812*100%</f>
        <v>3.3333333333333333E-2</v>
      </c>
      <c r="P1812" s="9" t="str">
        <f>IFERROR(ROUND(E1812/L1812,0),0)&amp;" "&amp;H1812</f>
        <v>8 USD</v>
      </c>
      <c r="Q1812" t="s">
        <v>8338</v>
      </c>
      <c r="R1812" t="s">
        <v>8339</v>
      </c>
      <c r="S1812" s="12">
        <f>(((I1812/60)/60)/24)+DATE(1970,1,1)+(-8/24)</f>
        <v>41872.576689814814</v>
      </c>
      <c r="T1812" s="12">
        <f>(((J1812/60)/60)/24)+DATE(1970,1,1)+(-8/24)</f>
        <v>41860.576689814814</v>
      </c>
      <c r="U1812" s="8">
        <f t="shared" si="28"/>
        <v>12</v>
      </c>
    </row>
    <row r="1813" spans="1:21" ht="11.75" customHeight="1" x14ac:dyDescent="0.4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E1813/D1813*100%</f>
        <v>7.407407407407407E-4</v>
      </c>
      <c r="P1813" s="9" t="str">
        <f>IFERROR(ROUND(E1813/L1813,0),0)&amp;" "&amp;H1813</f>
        <v>2 USD</v>
      </c>
      <c r="Q1813" t="s">
        <v>8338</v>
      </c>
      <c r="R1813" t="s">
        <v>8339</v>
      </c>
      <c r="S1813" s="12">
        <f>(((I1813/60)/60)/24)+DATE(1970,1,1)+(-8/24)</f>
        <v>41935.833333333328</v>
      </c>
      <c r="T1813" s="12">
        <f>(((J1813/60)/60)/24)+DATE(1970,1,1)+(-8/24)</f>
        <v>41876.100347222222</v>
      </c>
      <c r="U1813" s="8">
        <f t="shared" si="28"/>
        <v>59.732986111106584</v>
      </c>
    </row>
    <row r="1814" spans="1:21" ht="11.75" customHeight="1" x14ac:dyDescent="0.4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E1814/D1814*100%</f>
        <v>0.13307692307692306</v>
      </c>
      <c r="P1814" s="9" t="str">
        <f>IFERROR(ROUND(E1814/L1814,0),0)&amp;" "&amp;H1814</f>
        <v>38 GBP</v>
      </c>
      <c r="Q1814" t="s">
        <v>8338</v>
      </c>
      <c r="R1814" t="s">
        <v>8339</v>
      </c>
      <c r="S1814" s="12">
        <f>(((I1814/60)/60)/24)+DATE(1970,1,1)+(-8/24)</f>
        <v>42553.985370370363</v>
      </c>
      <c r="T1814" s="12">
        <f>(((J1814/60)/60)/24)+DATE(1970,1,1)+(-8/24)</f>
        <v>42523.985370370363</v>
      </c>
      <c r="U1814" s="8">
        <f t="shared" si="28"/>
        <v>30</v>
      </c>
    </row>
    <row r="1815" spans="1:21" ht="11.75" customHeight="1" x14ac:dyDescent="0.4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E1815/D1815*100%</f>
        <v>0</v>
      </c>
      <c r="P1815" s="9" t="str">
        <f>IFERROR(ROUND(E1815/L1815,0),0)&amp;" "&amp;H1815</f>
        <v>0 GBP</v>
      </c>
      <c r="Q1815" t="s">
        <v>8338</v>
      </c>
      <c r="R1815" t="s">
        <v>8339</v>
      </c>
      <c r="S1815" s="12">
        <f>(((I1815/60)/60)/24)+DATE(1970,1,1)+(-8/24)</f>
        <v>41859.55569444444</v>
      </c>
      <c r="T1815" s="12">
        <f>(((J1815/60)/60)/24)+DATE(1970,1,1)+(-8/24)</f>
        <v>41829.55569444444</v>
      </c>
      <c r="U1815" s="8">
        <f t="shared" si="28"/>
        <v>30</v>
      </c>
    </row>
    <row r="1816" spans="1:21" ht="11.75" customHeight="1" x14ac:dyDescent="0.4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E1816/D1816*100%</f>
        <v>0.49183333333333334</v>
      </c>
      <c r="P1816" s="9" t="str">
        <f>IFERROR(ROUND(E1816/L1816,0),0)&amp;" "&amp;H1816</f>
        <v>42 GBP</v>
      </c>
      <c r="Q1816" t="s">
        <v>8338</v>
      </c>
      <c r="R1816" t="s">
        <v>8339</v>
      </c>
      <c r="S1816" s="12">
        <f>(((I1816/60)/60)/24)+DATE(1970,1,1)+(-8/24)</f>
        <v>42062.980740740742</v>
      </c>
      <c r="T1816" s="12">
        <f>(((J1816/60)/60)/24)+DATE(1970,1,1)+(-8/24)</f>
        <v>42032.980740740742</v>
      </c>
      <c r="U1816" s="8">
        <f t="shared" si="28"/>
        <v>30</v>
      </c>
    </row>
    <row r="1817" spans="1:21" ht="11.75" customHeight="1" x14ac:dyDescent="0.4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E1817/D1817*100%</f>
        <v>0</v>
      </c>
      <c r="P1817" s="9" t="str">
        <f>IFERROR(ROUND(E1817/L1817,0),0)&amp;" "&amp;H1817</f>
        <v>0 USD</v>
      </c>
      <c r="Q1817" t="s">
        <v>8338</v>
      </c>
      <c r="R1817" t="s">
        <v>8339</v>
      </c>
      <c r="S1817" s="12">
        <f>(((I1817/60)/60)/24)+DATE(1970,1,1)+(-8/24)</f>
        <v>42186.573344907411</v>
      </c>
      <c r="T1817" s="12">
        <f>(((J1817/60)/60)/24)+DATE(1970,1,1)+(-8/24)</f>
        <v>42172.573344907411</v>
      </c>
      <c r="U1817" s="8">
        <f t="shared" si="28"/>
        <v>14</v>
      </c>
    </row>
    <row r="1818" spans="1:21" ht="11.75" customHeight="1" x14ac:dyDescent="0.4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E1818/D1818*100%</f>
        <v>2.036E-2</v>
      </c>
      <c r="P1818" s="9" t="str">
        <f>IFERROR(ROUND(E1818/L1818,0),0)&amp;" "&amp;H1818</f>
        <v>85 CHF</v>
      </c>
      <c r="Q1818" t="s">
        <v>8338</v>
      </c>
      <c r="R1818" t="s">
        <v>8339</v>
      </c>
      <c r="S1818" s="12">
        <f>(((I1818/60)/60)/24)+DATE(1970,1,1)+(-8/24)</f>
        <v>42576.458333333336</v>
      </c>
      <c r="T1818" s="12">
        <f>(((J1818/60)/60)/24)+DATE(1970,1,1)+(-8/24)</f>
        <v>42548.542858796289</v>
      </c>
      <c r="U1818" s="8">
        <f t="shared" si="28"/>
        <v>27.915474537046975</v>
      </c>
    </row>
    <row r="1819" spans="1:21" ht="11.75" customHeight="1" x14ac:dyDescent="0.4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E1819/D1819*100%</f>
        <v>0.52327777777777773</v>
      </c>
      <c r="P1819" s="9" t="str">
        <f>IFERROR(ROUND(E1819/L1819,0),0)&amp;" "&amp;H1819</f>
        <v>94 USD</v>
      </c>
      <c r="Q1819" t="s">
        <v>8338</v>
      </c>
      <c r="R1819" t="s">
        <v>8339</v>
      </c>
      <c r="S1819" s="12">
        <f>(((I1819/60)/60)/24)+DATE(1970,1,1)+(-8/24)</f>
        <v>42764.957638888889</v>
      </c>
      <c r="T1819" s="12">
        <f>(((J1819/60)/60)/24)+DATE(1970,1,1)+(-8/24)</f>
        <v>42705.328784722216</v>
      </c>
      <c r="U1819" s="8">
        <f t="shared" si="28"/>
        <v>59.628854166672681</v>
      </c>
    </row>
    <row r="1820" spans="1:21" ht="11.75" customHeight="1" x14ac:dyDescent="0.4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E1820/D1820*100%</f>
        <v>0</v>
      </c>
      <c r="P1820" s="9" t="str">
        <f>IFERROR(ROUND(E1820/L1820,0),0)&amp;" "&amp;H1820</f>
        <v>0 USD</v>
      </c>
      <c r="Q1820" t="s">
        <v>8338</v>
      </c>
      <c r="R1820" t="s">
        <v>8339</v>
      </c>
      <c r="S1820" s="12">
        <f>(((I1820/60)/60)/24)+DATE(1970,1,1)+(-8/24)</f>
        <v>42096.859374999993</v>
      </c>
      <c r="T1820" s="12">
        <f>(((J1820/60)/60)/24)+DATE(1970,1,1)+(-8/24)</f>
        <v>42066.901041666664</v>
      </c>
      <c r="U1820" s="8">
        <f t="shared" si="28"/>
        <v>29.958333333328483</v>
      </c>
    </row>
    <row r="1821" spans="1:21" ht="11.75" customHeight="1" x14ac:dyDescent="0.4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E1821/D1821*100%</f>
        <v>2.0833333333333332E-2</v>
      </c>
      <c r="P1821" s="9" t="str">
        <f>IFERROR(ROUND(E1821/L1821,0),0)&amp;" "&amp;H1821</f>
        <v>6 USD</v>
      </c>
      <c r="Q1821" t="s">
        <v>8338</v>
      </c>
      <c r="R1821" t="s">
        <v>8339</v>
      </c>
      <c r="S1821" s="12">
        <f>(((I1821/60)/60)/24)+DATE(1970,1,1)+(-8/24)</f>
        <v>41850.418935185182</v>
      </c>
      <c r="T1821" s="12">
        <f>(((J1821/60)/60)/24)+DATE(1970,1,1)+(-8/24)</f>
        <v>41820.418935185182</v>
      </c>
      <c r="U1821" s="8">
        <f t="shared" si="28"/>
        <v>30</v>
      </c>
    </row>
    <row r="1822" spans="1:21" ht="11.75" customHeight="1" x14ac:dyDescent="0.4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E1822/D1822*100%</f>
        <v>6.565384615384616E-2</v>
      </c>
      <c r="P1822" s="9" t="str">
        <f>IFERROR(ROUND(E1822/L1822,0),0)&amp;" "&amp;H1822</f>
        <v>213 USD</v>
      </c>
      <c r="Q1822" t="s">
        <v>8338</v>
      </c>
      <c r="R1822" t="s">
        <v>8339</v>
      </c>
      <c r="S1822" s="12">
        <f>(((I1822/60)/60)/24)+DATE(1970,1,1)+(-8/24)</f>
        <v>42094.709374999999</v>
      </c>
      <c r="T1822" s="12">
        <f>(((J1822/60)/60)/24)+DATE(1970,1,1)+(-8/24)</f>
        <v>42064.75104166667</v>
      </c>
      <c r="U1822" s="8">
        <f t="shared" si="28"/>
        <v>29.958333333328483</v>
      </c>
    </row>
    <row r="1823" spans="1:21" ht="11.75" customHeight="1" x14ac:dyDescent="0.4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E1823/D1823*100%</f>
        <v>1.3489</v>
      </c>
      <c r="P1823" s="9" t="str">
        <f>IFERROR(ROUND(E1823/L1823,0),0)&amp;" "&amp;H1823</f>
        <v>59 USD</v>
      </c>
      <c r="Q1823" t="s">
        <v>8325</v>
      </c>
      <c r="R1823" t="s">
        <v>8326</v>
      </c>
      <c r="S1823" s="12">
        <f>(((I1823/60)/60)/24)+DATE(1970,1,1)+(-8/24)</f>
        <v>40970.985729166663</v>
      </c>
      <c r="T1823" s="12">
        <f>(((J1823/60)/60)/24)+DATE(1970,1,1)+(-8/24)</f>
        <v>40925.985729166663</v>
      </c>
      <c r="U1823" s="8">
        <f t="shared" si="28"/>
        <v>45</v>
      </c>
    </row>
    <row r="1824" spans="1:21" ht="11.75" customHeight="1" x14ac:dyDescent="0.4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E1824/D1824*100%</f>
        <v>1</v>
      </c>
      <c r="P1824" s="9" t="str">
        <f>IFERROR(ROUND(E1824/L1824,0),0)&amp;" "&amp;H1824</f>
        <v>27 CAD</v>
      </c>
      <c r="Q1824" t="s">
        <v>8325</v>
      </c>
      <c r="R1824" t="s">
        <v>8326</v>
      </c>
      <c r="S1824" s="12">
        <f>(((I1824/60)/60)/24)+DATE(1970,1,1)+(-8/24)</f>
        <v>41670.459027777775</v>
      </c>
      <c r="T1824" s="12">
        <f>(((J1824/60)/60)/24)+DATE(1970,1,1)+(-8/24)</f>
        <v>41634.463680555549</v>
      </c>
      <c r="U1824" s="8">
        <f t="shared" si="28"/>
        <v>35.995347222225973</v>
      </c>
    </row>
    <row r="1825" spans="1:21" ht="11.75" customHeight="1" x14ac:dyDescent="0.4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E1825/D1825*100%</f>
        <v>1.1585714285714286</v>
      </c>
      <c r="P1825" s="9" t="str">
        <f>IFERROR(ROUND(E1825/L1825,0),0)&amp;" "&amp;H1825</f>
        <v>25 USD</v>
      </c>
      <c r="Q1825" t="s">
        <v>8325</v>
      </c>
      <c r="R1825" t="s">
        <v>8326</v>
      </c>
      <c r="S1825" s="12">
        <f>(((I1825/60)/60)/24)+DATE(1970,1,1)+(-8/24)</f>
        <v>41206.35157407407</v>
      </c>
      <c r="T1825" s="12">
        <f>(((J1825/60)/60)/24)+DATE(1970,1,1)+(-8/24)</f>
        <v>41176.35157407407</v>
      </c>
      <c r="U1825" s="8">
        <f t="shared" si="28"/>
        <v>30</v>
      </c>
    </row>
    <row r="1826" spans="1:21" ht="11.75" customHeight="1" x14ac:dyDescent="0.4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E1826/D1826*100%</f>
        <v>1.0006666666666666</v>
      </c>
      <c r="P1826" s="9" t="str">
        <f>IFERROR(ROUND(E1826/L1826,0),0)&amp;" "&amp;H1826</f>
        <v>75 USD</v>
      </c>
      <c r="Q1826" t="s">
        <v>8325</v>
      </c>
      <c r="R1826" t="s">
        <v>8326</v>
      </c>
      <c r="S1826" s="12">
        <f>(((I1826/60)/60)/24)+DATE(1970,1,1)+(-8/24)</f>
        <v>41646.755555555552</v>
      </c>
      <c r="T1826" s="12">
        <f>(((J1826/60)/60)/24)+DATE(1970,1,1)+(-8/24)</f>
        <v>41626.582951388889</v>
      </c>
      <c r="U1826" s="8">
        <f t="shared" si="28"/>
        <v>20.172604166662495</v>
      </c>
    </row>
    <row r="1827" spans="1:21" ht="11.75" customHeight="1" x14ac:dyDescent="0.4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E1827/D1827*100%</f>
        <v>1.0505</v>
      </c>
      <c r="P1827" s="9" t="str">
        <f>IFERROR(ROUND(E1827/L1827,0),0)&amp;" "&amp;H1827</f>
        <v>42 USD</v>
      </c>
      <c r="Q1827" t="s">
        <v>8325</v>
      </c>
      <c r="R1827" t="s">
        <v>8326</v>
      </c>
      <c r="S1827" s="12">
        <f>(((I1827/60)/60)/24)+DATE(1970,1,1)+(-8/24)</f>
        <v>41466.501192129625</v>
      </c>
      <c r="T1827" s="12">
        <f>(((J1827/60)/60)/24)+DATE(1970,1,1)+(-8/24)</f>
        <v>41443.501192129625</v>
      </c>
      <c r="U1827" s="8">
        <f t="shared" si="28"/>
        <v>23</v>
      </c>
    </row>
    <row r="1828" spans="1:21" ht="11.75" customHeight="1" x14ac:dyDescent="0.4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E1828/D1828*100%</f>
        <v>1.01</v>
      </c>
      <c r="P1828" s="9" t="str">
        <f>IFERROR(ROUND(E1828/L1828,0),0)&amp;" "&amp;H1828</f>
        <v>53 USD</v>
      </c>
      <c r="Q1828" t="s">
        <v>8325</v>
      </c>
      <c r="R1828" t="s">
        <v>8326</v>
      </c>
      <c r="S1828" s="12">
        <f>(((I1828/60)/60)/24)+DATE(1970,1,1)+(-8/24)</f>
        <v>41687.590474537035</v>
      </c>
      <c r="T1828" s="12">
        <f>(((J1828/60)/60)/24)+DATE(1970,1,1)+(-8/24)</f>
        <v>41657.590474537035</v>
      </c>
      <c r="U1828" s="8">
        <f t="shared" si="28"/>
        <v>30</v>
      </c>
    </row>
    <row r="1829" spans="1:21" ht="11.75" customHeight="1" x14ac:dyDescent="0.4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E1829/D1829*100%</f>
        <v>1.0066250000000001</v>
      </c>
      <c r="P1829" s="9" t="str">
        <f>IFERROR(ROUND(E1829/L1829,0),0)&amp;" "&amp;H1829</f>
        <v>84 USD</v>
      </c>
      <c r="Q1829" t="s">
        <v>8325</v>
      </c>
      <c r="R1829" t="s">
        <v>8326</v>
      </c>
      <c r="S1829" s="12">
        <f>(((I1829/60)/60)/24)+DATE(1970,1,1)+(-8/24)</f>
        <v>40604.992604166662</v>
      </c>
      <c r="T1829" s="12">
        <f>(((J1829/60)/60)/24)+DATE(1970,1,1)+(-8/24)</f>
        <v>40554.992604166662</v>
      </c>
      <c r="U1829" s="8">
        <f t="shared" si="28"/>
        <v>50</v>
      </c>
    </row>
    <row r="1830" spans="1:21" ht="11.75" customHeight="1" x14ac:dyDescent="0.4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E1830/D1830*100%</f>
        <v>1.0016</v>
      </c>
      <c r="P1830" s="9" t="str">
        <f>IFERROR(ROUND(E1830/L1830,0),0)&amp;" "&amp;H1830</f>
        <v>417 USD</v>
      </c>
      <c r="Q1830" t="s">
        <v>8325</v>
      </c>
      <c r="R1830" t="s">
        <v>8326</v>
      </c>
      <c r="S1830" s="12">
        <f>(((I1830/60)/60)/24)+DATE(1970,1,1)+(-8/24)</f>
        <v>41768.583333333328</v>
      </c>
      <c r="T1830" s="12">
        <f>(((J1830/60)/60)/24)+DATE(1970,1,1)+(-8/24)</f>
        <v>41736.566319444442</v>
      </c>
      <c r="U1830" s="8">
        <f t="shared" si="28"/>
        <v>32.01701388888614</v>
      </c>
    </row>
    <row r="1831" spans="1:21" ht="11.75" customHeight="1" x14ac:dyDescent="0.4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E1831/D1831*100%</f>
        <v>1.6668333333333334</v>
      </c>
      <c r="P1831" s="9" t="str">
        <f>IFERROR(ROUND(E1831/L1831,0),0)&amp;" "&amp;H1831</f>
        <v>76 USD</v>
      </c>
      <c r="Q1831" t="s">
        <v>8325</v>
      </c>
      <c r="R1831" t="s">
        <v>8326</v>
      </c>
      <c r="S1831" s="12">
        <f>(((I1831/60)/60)/24)+DATE(1970,1,1)+(-8/24)</f>
        <v>40564.583333333328</v>
      </c>
      <c r="T1831" s="12">
        <f>(((J1831/60)/60)/24)+DATE(1970,1,1)+(-8/24)</f>
        <v>40515.754293981481</v>
      </c>
      <c r="U1831" s="8">
        <f t="shared" ref="U1831:U1894" si="29">S1831-T1831</f>
        <v>48.829039351847314</v>
      </c>
    </row>
    <row r="1832" spans="1:21" ht="11.75" customHeight="1" x14ac:dyDescent="0.4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E1832/D1832*100%</f>
        <v>1.0153333333333334</v>
      </c>
      <c r="P1832" s="9" t="str">
        <f>IFERROR(ROUND(E1832/L1832,0),0)&amp;" "&amp;H1832</f>
        <v>67 USD</v>
      </c>
      <c r="Q1832" t="s">
        <v>8325</v>
      </c>
      <c r="R1832" t="s">
        <v>8326</v>
      </c>
      <c r="S1832" s="12">
        <f>(((I1832/60)/60)/24)+DATE(1970,1,1)+(-8/24)</f>
        <v>41694.350775462961</v>
      </c>
      <c r="T1832" s="12">
        <f>(((J1832/60)/60)/24)+DATE(1970,1,1)+(-8/24)</f>
        <v>41664.350775462961</v>
      </c>
      <c r="U1832" s="8">
        <f t="shared" si="29"/>
        <v>30</v>
      </c>
    </row>
    <row r="1833" spans="1:21" ht="11.75" customHeight="1" x14ac:dyDescent="0.4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E1833/D1833*100%</f>
        <v>1.03</v>
      </c>
      <c r="P1833" s="9" t="str">
        <f>IFERROR(ROUND(E1833/L1833,0),0)&amp;" "&amp;H1833</f>
        <v>74 USD</v>
      </c>
      <c r="Q1833" t="s">
        <v>8325</v>
      </c>
      <c r="R1833" t="s">
        <v>8326</v>
      </c>
      <c r="S1833" s="12">
        <f>(((I1833/60)/60)/24)+DATE(1970,1,1)+(-8/24)</f>
        <v>41041.662766203699</v>
      </c>
      <c r="T1833" s="12">
        <f>(((J1833/60)/60)/24)+DATE(1970,1,1)+(-8/24)</f>
        <v>41026.662766203699</v>
      </c>
      <c r="U1833" s="8">
        <f t="shared" si="29"/>
        <v>15</v>
      </c>
    </row>
    <row r="1834" spans="1:21" ht="11.75" customHeight="1" x14ac:dyDescent="0.4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E1834/D1834*100%</f>
        <v>1.4285714285714286</v>
      </c>
      <c r="P1834" s="9" t="str">
        <f>IFERROR(ROUND(E1834/L1834,0),0)&amp;" "&amp;H1834</f>
        <v>25 USD</v>
      </c>
      <c r="Q1834" t="s">
        <v>8325</v>
      </c>
      <c r="R1834" t="s">
        <v>8326</v>
      </c>
      <c r="S1834" s="12">
        <f>(((I1834/60)/60)/24)+DATE(1970,1,1)+(-8/24)</f>
        <v>40606.206331018519</v>
      </c>
      <c r="T1834" s="12">
        <f>(((J1834/60)/60)/24)+DATE(1970,1,1)+(-8/24)</f>
        <v>40576.206331018519</v>
      </c>
      <c r="U1834" s="8">
        <f t="shared" si="29"/>
        <v>30</v>
      </c>
    </row>
    <row r="1835" spans="1:21" ht="11.75" customHeight="1" x14ac:dyDescent="0.4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E1835/D1835*100%</f>
        <v>2.625</v>
      </c>
      <c r="P1835" s="9" t="str">
        <f>IFERROR(ROUND(E1835/L1835,0),0)&amp;" "&amp;H1835</f>
        <v>42 USD</v>
      </c>
      <c r="Q1835" t="s">
        <v>8325</v>
      </c>
      <c r="R1835" t="s">
        <v>8326</v>
      </c>
      <c r="S1835" s="12">
        <f>(((I1835/60)/60)/24)+DATE(1970,1,1)+(-8/24)</f>
        <v>41334.999305555553</v>
      </c>
      <c r="T1835" s="12">
        <f>(((J1835/60)/60)/24)+DATE(1970,1,1)+(-8/24)</f>
        <v>41302.710682870369</v>
      </c>
      <c r="U1835" s="8">
        <f t="shared" si="29"/>
        <v>32.288622685184237</v>
      </c>
    </row>
    <row r="1836" spans="1:21" ht="11.75" customHeight="1" x14ac:dyDescent="0.4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E1836/D1836*100%</f>
        <v>1.1805000000000001</v>
      </c>
      <c r="P1836" s="9" t="str">
        <f>IFERROR(ROUND(E1836/L1836,0),0)&amp;" "&amp;H1836</f>
        <v>131 USD</v>
      </c>
      <c r="Q1836" t="s">
        <v>8325</v>
      </c>
      <c r="R1836" t="s">
        <v>8326</v>
      </c>
      <c r="S1836" s="12">
        <f>(((I1836/60)/60)/24)+DATE(1970,1,1)+(-8/24)</f>
        <v>42028.630729166667</v>
      </c>
      <c r="T1836" s="12">
        <f>(((J1836/60)/60)/24)+DATE(1970,1,1)+(-8/24)</f>
        <v>41988.630729166667</v>
      </c>
      <c r="U1836" s="8">
        <f t="shared" si="29"/>
        <v>40</v>
      </c>
    </row>
    <row r="1837" spans="1:21" ht="11.75" customHeight="1" x14ac:dyDescent="0.4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E1837/D1837*100%</f>
        <v>1.04</v>
      </c>
      <c r="P1837" s="9" t="str">
        <f>IFERROR(ROUND(E1837/L1837,0),0)&amp;" "&amp;H1837</f>
        <v>47 GBP</v>
      </c>
      <c r="Q1837" t="s">
        <v>8325</v>
      </c>
      <c r="R1837" t="s">
        <v>8326</v>
      </c>
      <c r="S1837" s="12">
        <f>(((I1837/60)/60)/24)+DATE(1970,1,1)+(-8/24)</f>
        <v>42460.327210648145</v>
      </c>
      <c r="T1837" s="12">
        <f>(((J1837/60)/60)/24)+DATE(1970,1,1)+(-8/24)</f>
        <v>42430.36887731481</v>
      </c>
      <c r="U1837" s="8">
        <f t="shared" si="29"/>
        <v>29.958333333335759</v>
      </c>
    </row>
    <row r="1838" spans="1:21" ht="11.75" customHeight="1" x14ac:dyDescent="0.4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E1838/D1838*100%</f>
        <v>2.0034000000000001</v>
      </c>
      <c r="P1838" s="9" t="str">
        <f>IFERROR(ROUND(E1838/L1838,0),0)&amp;" "&amp;H1838</f>
        <v>182 USD</v>
      </c>
      <c r="Q1838" t="s">
        <v>8325</v>
      </c>
      <c r="R1838" t="s">
        <v>8326</v>
      </c>
      <c r="S1838" s="12">
        <f>(((I1838/60)/60)/24)+DATE(1970,1,1)+(-8/24)</f>
        <v>41322.476030092592</v>
      </c>
      <c r="T1838" s="12">
        <f>(((J1838/60)/60)/24)+DATE(1970,1,1)+(-8/24)</f>
        <v>41305.476030092592</v>
      </c>
      <c r="U1838" s="8">
        <f t="shared" si="29"/>
        <v>17</v>
      </c>
    </row>
    <row r="1839" spans="1:21" ht="11.75" customHeight="1" x14ac:dyDescent="0.4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E1839/D1839*100%</f>
        <v>3.0683333333333334</v>
      </c>
      <c r="P1839" s="9" t="str">
        <f>IFERROR(ROUND(E1839/L1839,0),0)&amp;" "&amp;H1839</f>
        <v>61 USD</v>
      </c>
      <c r="Q1839" t="s">
        <v>8325</v>
      </c>
      <c r="R1839" t="s">
        <v>8326</v>
      </c>
      <c r="S1839" s="12">
        <f>(((I1839/60)/60)/24)+DATE(1970,1,1)+(-8/24)</f>
        <v>40985.672858796293</v>
      </c>
      <c r="T1839" s="12">
        <f>(((J1839/60)/60)/24)+DATE(1970,1,1)+(-8/24)</f>
        <v>40925.714525462965</v>
      </c>
      <c r="U1839" s="8">
        <f t="shared" si="29"/>
        <v>59.958333333328483</v>
      </c>
    </row>
    <row r="1840" spans="1:21" ht="11.75" customHeight="1" x14ac:dyDescent="0.4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E1840/D1840*100%</f>
        <v>1.00149</v>
      </c>
      <c r="P1840" s="9" t="str">
        <f>IFERROR(ROUND(E1840/L1840,0),0)&amp;" "&amp;H1840</f>
        <v>36 USD</v>
      </c>
      <c r="Q1840" t="s">
        <v>8325</v>
      </c>
      <c r="R1840" t="s">
        <v>8326</v>
      </c>
      <c r="S1840" s="12">
        <f>(((I1840/60)/60)/24)+DATE(1970,1,1)+(-8/24)</f>
        <v>40816.791666666664</v>
      </c>
      <c r="T1840" s="12">
        <f>(((J1840/60)/60)/24)+DATE(1970,1,1)+(-8/24)</f>
        <v>40788.453206018516</v>
      </c>
      <c r="U1840" s="8">
        <f t="shared" si="29"/>
        <v>28.338460648148612</v>
      </c>
    </row>
    <row r="1841" spans="1:21" ht="11.75" customHeight="1" x14ac:dyDescent="0.4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E1841/D1841*100%</f>
        <v>2.0529999999999999</v>
      </c>
      <c r="P1841" s="9" t="str">
        <f>IFERROR(ROUND(E1841/L1841,0),0)&amp;" "&amp;H1841</f>
        <v>46 USD</v>
      </c>
      <c r="Q1841" t="s">
        <v>8325</v>
      </c>
      <c r="R1841" t="s">
        <v>8326</v>
      </c>
      <c r="S1841" s="12">
        <f>(((I1841/60)/60)/24)+DATE(1970,1,1)+(-8/24)</f>
        <v>42644.388680555552</v>
      </c>
      <c r="T1841" s="12">
        <f>(((J1841/60)/60)/24)+DATE(1970,1,1)+(-8/24)</f>
        <v>42614.388680555552</v>
      </c>
      <c r="U1841" s="8">
        <f t="shared" si="29"/>
        <v>30</v>
      </c>
    </row>
    <row r="1842" spans="1:21" ht="11.75" customHeight="1" x14ac:dyDescent="0.4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E1842/D1842*100%</f>
        <v>1.0888888888888888</v>
      </c>
      <c r="P1842" s="9" t="str">
        <f>IFERROR(ROUND(E1842/L1842,0),0)&amp;" "&amp;H1842</f>
        <v>75 USD</v>
      </c>
      <c r="Q1842" t="s">
        <v>8325</v>
      </c>
      <c r="R1842" t="s">
        <v>8326</v>
      </c>
      <c r="S1842" s="12">
        <f>(((I1842/60)/60)/24)+DATE(1970,1,1)+(-8/24)</f>
        <v>41400.874305555553</v>
      </c>
      <c r="T1842" s="12">
        <f>(((J1842/60)/60)/24)+DATE(1970,1,1)+(-8/24)</f>
        <v>41381.76284722222</v>
      </c>
      <c r="U1842" s="8">
        <f t="shared" si="29"/>
        <v>19.111458333332848</v>
      </c>
    </row>
    <row r="1843" spans="1:21" ht="11.75" customHeight="1" x14ac:dyDescent="0.4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E1843/D1843*100%</f>
        <v>1.0175000000000001</v>
      </c>
      <c r="P1843" s="9" t="str">
        <f>IFERROR(ROUND(E1843/L1843,0),0)&amp;" "&amp;H1843</f>
        <v>51 USD</v>
      </c>
      <c r="Q1843" t="s">
        <v>8325</v>
      </c>
      <c r="R1843" t="s">
        <v>8326</v>
      </c>
      <c r="S1843" s="12">
        <f>(((I1843/60)/60)/24)+DATE(1970,1,1)+(-8/24)</f>
        <v>41778.874305555553</v>
      </c>
      <c r="T1843" s="12">
        <f>(((J1843/60)/60)/24)+DATE(1970,1,1)+(-8/24)</f>
        <v>41745.512094907404</v>
      </c>
      <c r="U1843" s="8">
        <f t="shared" si="29"/>
        <v>33.362210648148903</v>
      </c>
    </row>
    <row r="1844" spans="1:21" ht="11.75" customHeight="1" x14ac:dyDescent="0.4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E1844/D1844*100%</f>
        <v>1.2524999999999999</v>
      </c>
      <c r="P1844" s="9" t="str">
        <f>IFERROR(ROUND(E1844/L1844,0),0)&amp;" "&amp;H1844</f>
        <v>119 USD</v>
      </c>
      <c r="Q1844" t="s">
        <v>8325</v>
      </c>
      <c r="R1844" t="s">
        <v>8326</v>
      </c>
      <c r="S1844" s="12">
        <f>(((I1844/60)/60)/24)+DATE(1970,1,1)+(-8/24)</f>
        <v>42064.915972222218</v>
      </c>
      <c r="T1844" s="12">
        <f>(((J1844/60)/60)/24)+DATE(1970,1,1)+(-8/24)</f>
        <v>42031.298391203702</v>
      </c>
      <c r="U1844" s="8">
        <f t="shared" si="29"/>
        <v>33.617581018515921</v>
      </c>
    </row>
    <row r="1845" spans="1:21" ht="11.75" customHeight="1" x14ac:dyDescent="0.4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E1845/D1845*100%</f>
        <v>1.2400610000000001</v>
      </c>
      <c r="P1845" s="9" t="str">
        <f>IFERROR(ROUND(E1845/L1845,0),0)&amp;" "&amp;H1845</f>
        <v>93 USD</v>
      </c>
      <c r="Q1845" t="s">
        <v>8325</v>
      </c>
      <c r="R1845" t="s">
        <v>8326</v>
      </c>
      <c r="S1845" s="12">
        <f>(((I1845/60)/60)/24)+DATE(1970,1,1)+(-8/24)</f>
        <v>40594.661504629628</v>
      </c>
      <c r="T1845" s="12">
        <f>(((J1845/60)/60)/24)+DATE(1970,1,1)+(-8/24)</f>
        <v>40564.661504629628</v>
      </c>
      <c r="U1845" s="8">
        <f t="shared" si="29"/>
        <v>30</v>
      </c>
    </row>
    <row r="1846" spans="1:21" ht="11.75" customHeight="1" x14ac:dyDescent="0.4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E1846/D1846*100%</f>
        <v>1.014</v>
      </c>
      <c r="P1846" s="9" t="str">
        <f>IFERROR(ROUND(E1846/L1846,0),0)&amp;" "&amp;H1846</f>
        <v>76 USD</v>
      </c>
      <c r="Q1846" t="s">
        <v>8325</v>
      </c>
      <c r="R1846" t="s">
        <v>8326</v>
      </c>
      <c r="S1846" s="12">
        <f>(((I1846/60)/60)/24)+DATE(1970,1,1)+(-8/24)</f>
        <v>40704.791666666664</v>
      </c>
      <c r="T1846" s="12">
        <f>(((J1846/60)/60)/24)+DATE(1970,1,1)+(-8/24)</f>
        <v>40666.640208333331</v>
      </c>
      <c r="U1846" s="8">
        <f t="shared" si="29"/>
        <v>38.151458333333721</v>
      </c>
    </row>
    <row r="1847" spans="1:21" ht="11.75" customHeight="1" x14ac:dyDescent="0.4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E1847/D1847*100%</f>
        <v>1</v>
      </c>
      <c r="P1847" s="9" t="str">
        <f>IFERROR(ROUND(E1847/L1847,0),0)&amp;" "&amp;H1847</f>
        <v>53 USD</v>
      </c>
      <c r="Q1847" t="s">
        <v>8325</v>
      </c>
      <c r="R1847" t="s">
        <v>8326</v>
      </c>
      <c r="S1847" s="12">
        <f>(((I1847/60)/60)/24)+DATE(1970,1,1)+(-8/24)</f>
        <v>42537.871527777774</v>
      </c>
      <c r="T1847" s="12">
        <f>(((J1847/60)/60)/24)+DATE(1970,1,1)+(-8/24)</f>
        <v>42522.999976851854</v>
      </c>
      <c r="U1847" s="8">
        <f t="shared" si="29"/>
        <v>14.871550925920019</v>
      </c>
    </row>
    <row r="1848" spans="1:21" ht="11.75" customHeight="1" x14ac:dyDescent="0.4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E1848/D1848*100%</f>
        <v>1.3792666666666666</v>
      </c>
      <c r="P1848" s="9" t="str">
        <f>IFERROR(ROUND(E1848/L1848,0),0)&amp;" "&amp;H1848</f>
        <v>99 USD</v>
      </c>
      <c r="Q1848" t="s">
        <v>8325</v>
      </c>
      <c r="R1848" t="s">
        <v>8326</v>
      </c>
      <c r="S1848" s="12">
        <f>(((I1848/60)/60)/24)+DATE(1970,1,1)+(-8/24)</f>
        <v>41258.316863425927</v>
      </c>
      <c r="T1848" s="12">
        <f>(((J1848/60)/60)/24)+DATE(1970,1,1)+(-8/24)</f>
        <v>41228.316863425927</v>
      </c>
      <c r="U1848" s="8">
        <f t="shared" si="29"/>
        <v>30</v>
      </c>
    </row>
    <row r="1849" spans="1:21" ht="11.75" customHeight="1" x14ac:dyDescent="0.4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E1849/D1849*100%</f>
        <v>1.2088000000000001</v>
      </c>
      <c r="P1849" s="9" t="str">
        <f>IFERROR(ROUND(E1849/L1849,0),0)&amp;" "&amp;H1849</f>
        <v>80 USD</v>
      </c>
      <c r="Q1849" t="s">
        <v>8325</v>
      </c>
      <c r="R1849" t="s">
        <v>8326</v>
      </c>
      <c r="S1849" s="12">
        <f>(((I1849/60)/60)/24)+DATE(1970,1,1)+(-8/24)</f>
        <v>42114.903148148143</v>
      </c>
      <c r="T1849" s="12">
        <f>(((J1849/60)/60)/24)+DATE(1970,1,1)+(-8/24)</f>
        <v>42093.903148148143</v>
      </c>
      <c r="U1849" s="8">
        <f t="shared" si="29"/>
        <v>21</v>
      </c>
    </row>
    <row r="1850" spans="1:21" ht="11.75" customHeight="1" x14ac:dyDescent="0.4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E1850/D1850*100%</f>
        <v>1.0736666666666668</v>
      </c>
      <c r="P1850" s="9" t="str">
        <f>IFERROR(ROUND(E1850/L1850,0),0)&amp;" "&amp;H1850</f>
        <v>134 USD</v>
      </c>
      <c r="Q1850" t="s">
        <v>8325</v>
      </c>
      <c r="R1850" t="s">
        <v>8326</v>
      </c>
      <c r="S1850" s="12">
        <f>(((I1850/60)/60)/24)+DATE(1970,1,1)+(-8/24)</f>
        <v>40754.957638888889</v>
      </c>
      <c r="T1850" s="12">
        <f>(((J1850/60)/60)/24)+DATE(1970,1,1)+(-8/24)</f>
        <v>40691.454722222217</v>
      </c>
      <c r="U1850" s="8">
        <f t="shared" si="29"/>
        <v>63.502916666671808</v>
      </c>
    </row>
    <row r="1851" spans="1:21" ht="11.75" customHeight="1" x14ac:dyDescent="0.4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E1851/D1851*100%</f>
        <v>1.0033333333333334</v>
      </c>
      <c r="P1851" s="9" t="str">
        <f>IFERROR(ROUND(E1851/L1851,0),0)&amp;" "&amp;H1851</f>
        <v>38 USD</v>
      </c>
      <c r="Q1851" t="s">
        <v>8325</v>
      </c>
      <c r="R1851" t="s">
        <v>8326</v>
      </c>
      <c r="S1851" s="12">
        <f>(((I1851/60)/60)/24)+DATE(1970,1,1)+(-8/24)</f>
        <v>41199.512256944443</v>
      </c>
      <c r="T1851" s="12">
        <f>(((J1851/60)/60)/24)+DATE(1970,1,1)+(-8/24)</f>
        <v>41169.512256944443</v>
      </c>
      <c r="U1851" s="8">
        <f t="shared" si="29"/>
        <v>30</v>
      </c>
    </row>
    <row r="1852" spans="1:21" ht="11.75" customHeight="1" x14ac:dyDescent="0.4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E1852/D1852*100%</f>
        <v>1.0152222222222222</v>
      </c>
      <c r="P1852" s="9" t="str">
        <f>IFERROR(ROUND(E1852/L1852,0),0)&amp;" "&amp;H1852</f>
        <v>51 USD</v>
      </c>
      <c r="Q1852" t="s">
        <v>8325</v>
      </c>
      <c r="R1852" t="s">
        <v>8326</v>
      </c>
      <c r="S1852" s="12">
        <f>(((I1852/60)/60)/24)+DATE(1970,1,1)+(-8/24)</f>
        <v>41830.626157407409</v>
      </c>
      <c r="T1852" s="12">
        <f>(((J1852/60)/60)/24)+DATE(1970,1,1)+(-8/24)</f>
        <v>41800.626157407409</v>
      </c>
      <c r="U1852" s="8">
        <f t="shared" si="29"/>
        <v>30</v>
      </c>
    </row>
    <row r="1853" spans="1:21" ht="11.75" customHeight="1" x14ac:dyDescent="0.4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E1853/D1853*100%</f>
        <v>1.0007692307692309</v>
      </c>
      <c r="P1853" s="9" t="str">
        <f>IFERROR(ROUND(E1853/L1853,0),0)&amp;" "&amp;H1853</f>
        <v>50 USD</v>
      </c>
      <c r="Q1853" t="s">
        <v>8325</v>
      </c>
      <c r="R1853" t="s">
        <v>8326</v>
      </c>
      <c r="S1853" s="12">
        <f>(((I1853/60)/60)/24)+DATE(1970,1,1)+(-8/24)</f>
        <v>41847.708333333328</v>
      </c>
      <c r="T1853" s="12">
        <f>(((J1853/60)/60)/24)+DATE(1970,1,1)+(-8/24)</f>
        <v>41827.57335648148</v>
      </c>
      <c r="U1853" s="8">
        <f t="shared" si="29"/>
        <v>20.134976851848478</v>
      </c>
    </row>
    <row r="1854" spans="1:21" ht="11.75" customHeight="1" x14ac:dyDescent="0.4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E1854/D1854*100%</f>
        <v>1.1696666666666666</v>
      </c>
      <c r="P1854" s="9" t="str">
        <f>IFERROR(ROUND(E1854/L1854,0),0)&amp;" "&amp;H1854</f>
        <v>134 USD</v>
      </c>
      <c r="Q1854" t="s">
        <v>8325</v>
      </c>
      <c r="R1854" t="s">
        <v>8326</v>
      </c>
      <c r="S1854" s="12">
        <f>(((I1854/60)/60)/24)+DATE(1970,1,1)+(-8/24)</f>
        <v>42118.666666666664</v>
      </c>
      <c r="T1854" s="12">
        <f>(((J1854/60)/60)/24)+DATE(1970,1,1)+(-8/24)</f>
        <v>42081.438101851854</v>
      </c>
      <c r="U1854" s="8">
        <f t="shared" si="29"/>
        <v>37.228564814809943</v>
      </c>
    </row>
    <row r="1855" spans="1:21" ht="11.75" customHeight="1" x14ac:dyDescent="0.4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E1855/D1855*100%</f>
        <v>1.01875</v>
      </c>
      <c r="P1855" s="9" t="str">
        <f>IFERROR(ROUND(E1855/L1855,0),0)&amp;" "&amp;H1855</f>
        <v>58 USD</v>
      </c>
      <c r="Q1855" t="s">
        <v>8325</v>
      </c>
      <c r="R1855" t="s">
        <v>8326</v>
      </c>
      <c r="S1855" s="12">
        <f>(((I1855/60)/60)/24)+DATE(1970,1,1)+(-8/24)</f>
        <v>41226.768715277773</v>
      </c>
      <c r="T1855" s="12">
        <f>(((J1855/60)/60)/24)+DATE(1970,1,1)+(-8/24)</f>
        <v>41176.727048611108</v>
      </c>
      <c r="U1855" s="8">
        <f t="shared" si="29"/>
        <v>50.041666666664241</v>
      </c>
    </row>
    <row r="1856" spans="1:21" ht="11.75" customHeight="1" x14ac:dyDescent="0.4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E1856/D1856*100%</f>
        <v>1.0212366666666666</v>
      </c>
      <c r="P1856" s="9" t="str">
        <f>IFERROR(ROUND(E1856/L1856,0),0)&amp;" "&amp;H1856</f>
        <v>88 USD</v>
      </c>
      <c r="Q1856" t="s">
        <v>8325</v>
      </c>
      <c r="R1856" t="s">
        <v>8326</v>
      </c>
      <c r="S1856" s="12">
        <f>(((I1856/60)/60)/24)+DATE(1970,1,1)+(-8/24)</f>
        <v>41417.687928240739</v>
      </c>
      <c r="T1856" s="12">
        <f>(((J1856/60)/60)/24)+DATE(1970,1,1)+(-8/24)</f>
        <v>41387.687928240739</v>
      </c>
      <c r="U1856" s="8">
        <f t="shared" si="29"/>
        <v>30</v>
      </c>
    </row>
    <row r="1857" spans="1:21" ht="11.75" customHeight="1" x14ac:dyDescent="0.4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E1857/D1857*100%</f>
        <v>1.5405897142857143</v>
      </c>
      <c r="P1857" s="9" t="str">
        <f>IFERROR(ROUND(E1857/L1857,0),0)&amp;" "&amp;H1857</f>
        <v>71 CAD</v>
      </c>
      <c r="Q1857" t="s">
        <v>8325</v>
      </c>
      <c r="R1857" t="s">
        <v>8326</v>
      </c>
      <c r="S1857" s="12">
        <f>(((I1857/60)/60)/24)+DATE(1970,1,1)+(-8/24)</f>
        <v>41645.205324074072</v>
      </c>
      <c r="T1857" s="12">
        <f>(((J1857/60)/60)/24)+DATE(1970,1,1)+(-8/24)</f>
        <v>41600.205324074072</v>
      </c>
      <c r="U1857" s="8">
        <f t="shared" si="29"/>
        <v>45</v>
      </c>
    </row>
    <row r="1858" spans="1:21" ht="11.75" customHeight="1" x14ac:dyDescent="0.4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E1858/D1858*100%</f>
        <v>1.0125</v>
      </c>
      <c r="P1858" s="9" t="str">
        <f>IFERROR(ROUND(E1858/L1858,0),0)&amp;" "&amp;H1858</f>
        <v>53 USD</v>
      </c>
      <c r="Q1858" t="s">
        <v>8325</v>
      </c>
      <c r="R1858" t="s">
        <v>8326</v>
      </c>
      <c r="S1858" s="12">
        <f>(((I1858/60)/60)/24)+DATE(1970,1,1)+(-8/24)</f>
        <v>41838.52166666666</v>
      </c>
      <c r="T1858" s="12">
        <f>(((J1858/60)/60)/24)+DATE(1970,1,1)+(-8/24)</f>
        <v>41817.52166666666</v>
      </c>
      <c r="U1858" s="8">
        <f t="shared" si="29"/>
        <v>21</v>
      </c>
    </row>
    <row r="1859" spans="1:21" ht="11.75" customHeight="1" x14ac:dyDescent="0.4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E1859/D1859*100%</f>
        <v>1</v>
      </c>
      <c r="P1859" s="9" t="str">
        <f>IFERROR(ROUND(E1859/L1859,0),0)&amp;" "&amp;H1859</f>
        <v>136 USD</v>
      </c>
      <c r="Q1859" t="s">
        <v>8325</v>
      </c>
      <c r="R1859" t="s">
        <v>8326</v>
      </c>
      <c r="S1859" s="12">
        <f>(((I1859/60)/60)/24)+DATE(1970,1,1)+(-8/24)</f>
        <v>41894.435335648144</v>
      </c>
      <c r="T1859" s="12">
        <f>(((J1859/60)/60)/24)+DATE(1970,1,1)+(-8/24)</f>
        <v>41864.435335648144</v>
      </c>
      <c r="U1859" s="8">
        <f t="shared" si="29"/>
        <v>30</v>
      </c>
    </row>
    <row r="1860" spans="1:21" ht="11.75" customHeight="1" x14ac:dyDescent="0.4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E1860/D1860*100%</f>
        <v>1.0874800874800874</v>
      </c>
      <c r="P1860" s="9" t="str">
        <f>IFERROR(ROUND(E1860/L1860,0),0)&amp;" "&amp;H1860</f>
        <v>41 USD</v>
      </c>
      <c r="Q1860" t="s">
        <v>8325</v>
      </c>
      <c r="R1860" t="s">
        <v>8326</v>
      </c>
      <c r="S1860" s="12">
        <f>(((I1860/60)/60)/24)+DATE(1970,1,1)+(-8/24)</f>
        <v>40892.908807870372</v>
      </c>
      <c r="T1860" s="12">
        <f>(((J1860/60)/60)/24)+DATE(1970,1,1)+(-8/24)</f>
        <v>40832.8671412037</v>
      </c>
      <c r="U1860" s="8">
        <f t="shared" si="29"/>
        <v>60.041666666671517</v>
      </c>
    </row>
    <row r="1861" spans="1:21" ht="11.75" customHeight="1" x14ac:dyDescent="0.4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E1861/D1861*100%</f>
        <v>1.3183333333333334</v>
      </c>
      <c r="P1861" s="9" t="str">
        <f>IFERROR(ROUND(E1861/L1861,0),0)&amp;" "&amp;H1861</f>
        <v>71 USD</v>
      </c>
      <c r="Q1861" t="s">
        <v>8325</v>
      </c>
      <c r="R1861" t="s">
        <v>8326</v>
      </c>
      <c r="S1861" s="12">
        <f>(((I1861/60)/60)/24)+DATE(1970,1,1)+(-8/24)</f>
        <v>40808.436678240738</v>
      </c>
      <c r="T1861" s="12">
        <f>(((J1861/60)/60)/24)+DATE(1970,1,1)+(-8/24)</f>
        <v>40778.436678240738</v>
      </c>
      <c r="U1861" s="8">
        <f t="shared" si="29"/>
        <v>30</v>
      </c>
    </row>
    <row r="1862" spans="1:21" ht="11.75" customHeight="1" x14ac:dyDescent="0.4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E1862/D1862*100%</f>
        <v>1.3346666666666667</v>
      </c>
      <c r="P1862" s="9" t="str">
        <f>IFERROR(ROUND(E1862/L1862,0),0)&amp;" "&amp;H1862</f>
        <v>53 USD</v>
      </c>
      <c r="Q1862" t="s">
        <v>8325</v>
      </c>
      <c r="R1862" t="s">
        <v>8326</v>
      </c>
      <c r="S1862" s="12">
        <f>(((I1862/60)/60)/24)+DATE(1970,1,1)+(-8/24)</f>
        <v>41676.375972222217</v>
      </c>
      <c r="T1862" s="12">
        <f>(((J1862/60)/60)/24)+DATE(1970,1,1)+(-8/24)</f>
        <v>41655.375972222217</v>
      </c>
      <c r="U1862" s="8">
        <f t="shared" si="29"/>
        <v>21</v>
      </c>
    </row>
    <row r="1863" spans="1:21" ht="11.75" customHeight="1" x14ac:dyDescent="0.4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E1863/D1863*100%</f>
        <v>0</v>
      </c>
      <c r="P1863" s="9" t="str">
        <f>IFERROR(ROUND(E1863/L1863,0),0)&amp;" "&amp;H1863</f>
        <v>0 GBP</v>
      </c>
      <c r="Q1863" t="s">
        <v>8333</v>
      </c>
      <c r="R1863" t="s">
        <v>8335</v>
      </c>
      <c r="S1863" s="12">
        <f>(((I1863/60)/60)/24)+DATE(1970,1,1)+(-8/24)</f>
        <v>42029.966909722221</v>
      </c>
      <c r="T1863" s="12">
        <f>(((J1863/60)/60)/24)+DATE(1970,1,1)+(-8/24)</f>
        <v>41999.966909722221</v>
      </c>
      <c r="U1863" s="8">
        <f t="shared" si="29"/>
        <v>30</v>
      </c>
    </row>
    <row r="1864" spans="1:21" ht="11.75" customHeight="1" x14ac:dyDescent="0.4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E1864/D1864*100%</f>
        <v>8.0833333333333326E-2</v>
      </c>
      <c r="P1864" s="9" t="str">
        <f>IFERROR(ROUND(E1864/L1864,0),0)&amp;" "&amp;H1864</f>
        <v>91 USD</v>
      </c>
      <c r="Q1864" t="s">
        <v>8333</v>
      </c>
      <c r="R1864" t="s">
        <v>8335</v>
      </c>
      <c r="S1864" s="12">
        <f>(((I1864/60)/60)/24)+DATE(1970,1,1)+(-8/24)</f>
        <v>42801.979166666664</v>
      </c>
      <c r="T1864" s="12">
        <f>(((J1864/60)/60)/24)+DATE(1970,1,1)+(-8/24)</f>
        <v>42755.159421296288</v>
      </c>
      <c r="U1864" s="8">
        <f t="shared" si="29"/>
        <v>46.81974537037604</v>
      </c>
    </row>
    <row r="1865" spans="1:21" ht="11.75" customHeight="1" x14ac:dyDescent="0.4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E1865/D1865*100%</f>
        <v>4.0000000000000001E-3</v>
      </c>
      <c r="P1865" s="9" t="str">
        <f>IFERROR(ROUND(E1865/L1865,0),0)&amp;" "&amp;H1865</f>
        <v>5 USD</v>
      </c>
      <c r="Q1865" t="s">
        <v>8333</v>
      </c>
      <c r="R1865" t="s">
        <v>8335</v>
      </c>
      <c r="S1865" s="12">
        <f>(((I1865/60)/60)/24)+DATE(1970,1,1)+(-8/24)</f>
        <v>41802.463946759257</v>
      </c>
      <c r="T1865" s="12">
        <f>(((J1865/60)/60)/24)+DATE(1970,1,1)+(-8/24)</f>
        <v>41772.463946759257</v>
      </c>
      <c r="U1865" s="8">
        <f t="shared" si="29"/>
        <v>30</v>
      </c>
    </row>
    <row r="1866" spans="1:21" ht="11.75" customHeight="1" x14ac:dyDescent="0.4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E1866/D1866*100%</f>
        <v>0.42892307692307691</v>
      </c>
      <c r="P1866" s="9" t="str">
        <f>IFERROR(ROUND(E1866/L1866,0),0)&amp;" "&amp;H1866</f>
        <v>58 USD</v>
      </c>
      <c r="Q1866" t="s">
        <v>8333</v>
      </c>
      <c r="R1866" t="s">
        <v>8335</v>
      </c>
      <c r="S1866" s="12">
        <f>(((I1866/60)/60)/24)+DATE(1970,1,1)+(-8/24)</f>
        <v>41763.383101851847</v>
      </c>
      <c r="T1866" s="12">
        <f>(((J1866/60)/60)/24)+DATE(1970,1,1)+(-8/24)</f>
        <v>41733.383101851847</v>
      </c>
      <c r="U1866" s="8">
        <f t="shared" si="29"/>
        <v>30</v>
      </c>
    </row>
    <row r="1867" spans="1:21" ht="11.75" customHeight="1" x14ac:dyDescent="0.4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E1867/D1867*100%</f>
        <v>3.6363636363636364E-5</v>
      </c>
      <c r="P1867" s="9" t="str">
        <f>IFERROR(ROUND(E1867/L1867,0),0)&amp;" "&amp;H1867</f>
        <v>2 GBP</v>
      </c>
      <c r="Q1867" t="s">
        <v>8333</v>
      </c>
      <c r="R1867" t="s">
        <v>8335</v>
      </c>
      <c r="S1867" s="12">
        <f>(((I1867/60)/60)/24)+DATE(1970,1,1)+(-8/24)</f>
        <v>42680.075775462967</v>
      </c>
      <c r="T1867" s="12">
        <f>(((J1867/60)/60)/24)+DATE(1970,1,1)+(-8/24)</f>
        <v>42645.034108796295</v>
      </c>
      <c r="U1867" s="8">
        <f t="shared" si="29"/>
        <v>35.041666666671517</v>
      </c>
    </row>
    <row r="1868" spans="1:21" ht="11.75" customHeight="1" x14ac:dyDescent="0.4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E1868/D1868*100%</f>
        <v>5.0000000000000001E-3</v>
      </c>
      <c r="P1868" s="9" t="str">
        <f>IFERROR(ROUND(E1868/L1868,0),0)&amp;" "&amp;H1868</f>
        <v>63 USD</v>
      </c>
      <c r="Q1868" t="s">
        <v>8333</v>
      </c>
      <c r="R1868" t="s">
        <v>8335</v>
      </c>
      <c r="S1868" s="12">
        <f>(((I1868/60)/60)/24)+DATE(1970,1,1)+(-8/24)</f>
        <v>42794.833333333336</v>
      </c>
      <c r="T1868" s="12">
        <f>(((J1868/60)/60)/24)+DATE(1970,1,1)+(-8/24)</f>
        <v>42741.913159722222</v>
      </c>
      <c r="U1868" s="8">
        <f t="shared" si="29"/>
        <v>52.920173611113569</v>
      </c>
    </row>
    <row r="1869" spans="1:21" ht="11.75" customHeight="1" x14ac:dyDescent="0.4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E1869/D1869*100%</f>
        <v>5.0000000000000001E-4</v>
      </c>
      <c r="P1869" s="9" t="str">
        <f>IFERROR(ROUND(E1869/L1869,0),0)&amp;" "&amp;H1869</f>
        <v>10 USD</v>
      </c>
      <c r="Q1869" t="s">
        <v>8333</v>
      </c>
      <c r="R1869" t="s">
        <v>8335</v>
      </c>
      <c r="S1869" s="12">
        <f>(((I1869/60)/60)/24)+DATE(1970,1,1)+(-8/24)</f>
        <v>42679.591574074067</v>
      </c>
      <c r="T1869" s="12">
        <f>(((J1869/60)/60)/24)+DATE(1970,1,1)+(-8/24)</f>
        <v>42649.591574074067</v>
      </c>
      <c r="U1869" s="8">
        <f t="shared" si="29"/>
        <v>30</v>
      </c>
    </row>
    <row r="1870" spans="1:21" ht="11.75" customHeight="1" x14ac:dyDescent="0.4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E1870/D1870*100%</f>
        <v>4.8680000000000001E-2</v>
      </c>
      <c r="P1870" s="9" t="str">
        <f>IFERROR(ROUND(E1870/L1870,0),0)&amp;" "&amp;H1870</f>
        <v>72 USD</v>
      </c>
      <c r="Q1870" t="s">
        <v>8333</v>
      </c>
      <c r="R1870" t="s">
        <v>8335</v>
      </c>
      <c r="S1870" s="12">
        <f>(((I1870/60)/60)/24)+DATE(1970,1,1)+(-8/24)</f>
        <v>42352.999305555553</v>
      </c>
      <c r="T1870" s="12">
        <f>(((J1870/60)/60)/24)+DATE(1970,1,1)+(-8/24)</f>
        <v>42328.445891203701</v>
      </c>
      <c r="U1870" s="8">
        <f t="shared" si="29"/>
        <v>24.553414351852552</v>
      </c>
    </row>
    <row r="1871" spans="1:21" ht="11.75" customHeight="1" x14ac:dyDescent="0.4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E1871/D1871*100%</f>
        <v>0</v>
      </c>
      <c r="P1871" s="9" t="str">
        <f>IFERROR(ROUND(E1871/L1871,0),0)&amp;" "&amp;H1871</f>
        <v>0 USD</v>
      </c>
      <c r="Q1871" t="s">
        <v>8333</v>
      </c>
      <c r="R1871" t="s">
        <v>8335</v>
      </c>
      <c r="S1871" s="12">
        <f>(((I1871/60)/60)/24)+DATE(1970,1,1)+(-8/24)</f>
        <v>42738.669548611106</v>
      </c>
      <c r="T1871" s="12">
        <f>(((J1871/60)/60)/24)+DATE(1970,1,1)+(-8/24)</f>
        <v>42708.669548611106</v>
      </c>
      <c r="U1871" s="8">
        <f t="shared" si="29"/>
        <v>30</v>
      </c>
    </row>
    <row r="1872" spans="1:21" ht="11.75" customHeight="1" x14ac:dyDescent="0.4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E1872/D1872*100%</f>
        <v>0.10314285714285715</v>
      </c>
      <c r="P1872" s="9" t="str">
        <f>IFERROR(ROUND(E1872/L1872,0),0)&amp;" "&amp;H1872</f>
        <v>33 USD</v>
      </c>
      <c r="Q1872" t="s">
        <v>8333</v>
      </c>
      <c r="R1872" t="s">
        <v>8335</v>
      </c>
      <c r="S1872" s="12">
        <f>(((I1872/60)/60)/24)+DATE(1970,1,1)+(-8/24)</f>
        <v>42399.845138888886</v>
      </c>
      <c r="T1872" s="12">
        <f>(((J1872/60)/60)/24)+DATE(1970,1,1)+(-8/24)</f>
        <v>42371.02239583333</v>
      </c>
      <c r="U1872" s="8">
        <f t="shared" si="29"/>
        <v>28.822743055556202</v>
      </c>
    </row>
    <row r="1873" spans="1:21" ht="11.75" customHeight="1" x14ac:dyDescent="0.4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E1873/D1873*100%</f>
        <v>0.7178461538461538</v>
      </c>
      <c r="P1873" s="9" t="str">
        <f>IFERROR(ROUND(E1873/L1873,0),0)&amp;" "&amp;H1873</f>
        <v>49 USD</v>
      </c>
      <c r="Q1873" t="s">
        <v>8333</v>
      </c>
      <c r="R1873" t="s">
        <v>8335</v>
      </c>
      <c r="S1873" s="12">
        <f>(((I1873/60)/60)/24)+DATE(1970,1,1)+(-8/24)</f>
        <v>41963.491909722223</v>
      </c>
      <c r="T1873" s="12">
        <f>(((J1873/60)/60)/24)+DATE(1970,1,1)+(-8/24)</f>
        <v>41923.450243055551</v>
      </c>
      <c r="U1873" s="8">
        <f t="shared" si="29"/>
        <v>40.041666666671517</v>
      </c>
    </row>
    <row r="1874" spans="1:21" ht="11.75" customHeight="1" x14ac:dyDescent="0.4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E1874/D1874*100%</f>
        <v>1.06E-2</v>
      </c>
      <c r="P1874" s="9" t="str">
        <f>IFERROR(ROUND(E1874/L1874,0),0)&amp;" "&amp;H1874</f>
        <v>16 USD</v>
      </c>
      <c r="Q1874" t="s">
        <v>8333</v>
      </c>
      <c r="R1874" t="s">
        <v>8335</v>
      </c>
      <c r="S1874" s="12">
        <f>(((I1874/60)/60)/24)+DATE(1970,1,1)+(-8/24)</f>
        <v>42184.796319444438</v>
      </c>
      <c r="T1874" s="12">
        <f>(((J1874/60)/60)/24)+DATE(1970,1,1)+(-8/24)</f>
        <v>42154.796319444438</v>
      </c>
      <c r="U1874" s="8">
        <f t="shared" si="29"/>
        <v>30</v>
      </c>
    </row>
    <row r="1875" spans="1:21" ht="11.75" customHeight="1" x14ac:dyDescent="0.4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E1875/D1875*100%</f>
        <v>4.4999999999999997E-3</v>
      </c>
      <c r="P1875" s="9" t="str">
        <f>IFERROR(ROUND(E1875/L1875,0),0)&amp;" "&amp;H1875</f>
        <v>18 CAD</v>
      </c>
      <c r="Q1875" t="s">
        <v>8333</v>
      </c>
      <c r="R1875" t="s">
        <v>8335</v>
      </c>
      <c r="S1875" s="12">
        <f>(((I1875/60)/60)/24)+DATE(1970,1,1)+(-8/24)</f>
        <v>42193.364583333336</v>
      </c>
      <c r="T1875" s="12">
        <f>(((J1875/60)/60)/24)+DATE(1970,1,1)+(-8/24)</f>
        <v>42164.282523148147</v>
      </c>
      <c r="U1875" s="8">
        <f t="shared" si="29"/>
        <v>29.082060185188311</v>
      </c>
    </row>
    <row r="1876" spans="1:21" ht="11.75" customHeight="1" x14ac:dyDescent="0.4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E1876/D1876*100%</f>
        <v>1.6249999999999999E-4</v>
      </c>
      <c r="P1876" s="9" t="str">
        <f>IFERROR(ROUND(E1876/L1876,0),0)&amp;" "&amp;H1876</f>
        <v>13 USD</v>
      </c>
      <c r="Q1876" t="s">
        <v>8333</v>
      </c>
      <c r="R1876" t="s">
        <v>8335</v>
      </c>
      <c r="S1876" s="12">
        <f>(((I1876/60)/60)/24)+DATE(1970,1,1)+(-8/24)</f>
        <v>42549.635798611103</v>
      </c>
      <c r="T1876" s="12">
        <f>(((J1876/60)/60)/24)+DATE(1970,1,1)+(-8/24)</f>
        <v>42529.635798611103</v>
      </c>
      <c r="U1876" s="8">
        <f t="shared" si="29"/>
        <v>20</v>
      </c>
    </row>
    <row r="1877" spans="1:21" ht="11.75" customHeight="1" x14ac:dyDescent="0.4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E1877/D1877*100%</f>
        <v>5.1000000000000004E-3</v>
      </c>
      <c r="P1877" s="9" t="str">
        <f>IFERROR(ROUND(E1877/L1877,0),0)&amp;" "&amp;H1877</f>
        <v>17 USD</v>
      </c>
      <c r="Q1877" t="s">
        <v>8333</v>
      </c>
      <c r="R1877" t="s">
        <v>8335</v>
      </c>
      <c r="S1877" s="12">
        <f>(((I1877/60)/60)/24)+DATE(1970,1,1)+(-8/24)</f>
        <v>42588.566064814811</v>
      </c>
      <c r="T1877" s="12">
        <f>(((J1877/60)/60)/24)+DATE(1970,1,1)+(-8/24)</f>
        <v>42528.566064814811</v>
      </c>
      <c r="U1877" s="8">
        <f t="shared" si="29"/>
        <v>60</v>
      </c>
    </row>
    <row r="1878" spans="1:21" ht="11.75" customHeight="1" x14ac:dyDescent="0.4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E1878/D1878*100%</f>
        <v>0</v>
      </c>
      <c r="P1878" s="9" t="str">
        <f>IFERROR(ROUND(E1878/L1878,0),0)&amp;" "&amp;H1878</f>
        <v>0 AUD</v>
      </c>
      <c r="Q1878" t="s">
        <v>8333</v>
      </c>
      <c r="R1878" t="s">
        <v>8335</v>
      </c>
      <c r="S1878" s="12">
        <f>(((I1878/60)/60)/24)+DATE(1970,1,1)+(-8/24)</f>
        <v>41805.951446759253</v>
      </c>
      <c r="T1878" s="12">
        <f>(((J1878/60)/60)/24)+DATE(1970,1,1)+(-8/24)</f>
        <v>41775.951446759253</v>
      </c>
      <c r="U1878" s="8">
        <f t="shared" si="29"/>
        <v>30</v>
      </c>
    </row>
    <row r="1879" spans="1:21" ht="11.75" customHeight="1" x14ac:dyDescent="0.4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E1879/D1879*100%</f>
        <v>0</v>
      </c>
      <c r="P1879" s="9" t="str">
        <f>IFERROR(ROUND(E1879/L1879,0),0)&amp;" "&amp;H1879</f>
        <v>0 USD</v>
      </c>
      <c r="Q1879" t="s">
        <v>8333</v>
      </c>
      <c r="R1879" t="s">
        <v>8335</v>
      </c>
      <c r="S1879" s="12">
        <f>(((I1879/60)/60)/24)+DATE(1970,1,1)+(-8/24)</f>
        <v>42063.695891203701</v>
      </c>
      <c r="T1879" s="12">
        <f>(((J1879/60)/60)/24)+DATE(1970,1,1)+(-8/24)</f>
        <v>42034.695891203701</v>
      </c>
      <c r="U1879" s="8">
        <f t="shared" si="29"/>
        <v>29</v>
      </c>
    </row>
    <row r="1880" spans="1:21" ht="11.75" customHeight="1" x14ac:dyDescent="0.4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E1880/D1880*100%</f>
        <v>0</v>
      </c>
      <c r="P1880" s="9" t="str">
        <f>IFERROR(ROUND(E1880/L1880,0),0)&amp;" "&amp;H1880</f>
        <v>0 AUD</v>
      </c>
      <c r="Q1880" t="s">
        <v>8333</v>
      </c>
      <c r="R1880" t="s">
        <v>8335</v>
      </c>
      <c r="S1880" s="12">
        <f>(((I1880/60)/60)/24)+DATE(1970,1,1)+(-8/24)</f>
        <v>41802.675405092588</v>
      </c>
      <c r="T1880" s="12">
        <f>(((J1880/60)/60)/24)+DATE(1970,1,1)+(-8/24)</f>
        <v>41772.675405092588</v>
      </c>
      <c r="U1880" s="8">
        <f t="shared" si="29"/>
        <v>30</v>
      </c>
    </row>
    <row r="1881" spans="1:21" ht="11.75" customHeight="1" x14ac:dyDescent="0.4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E1881/D1881*100%</f>
        <v>1.1999999999999999E-3</v>
      </c>
      <c r="P1881" s="9" t="str">
        <f>IFERROR(ROUND(E1881/L1881,0),0)&amp;" "&amp;H1881</f>
        <v>3 EUR</v>
      </c>
      <c r="Q1881" t="s">
        <v>8333</v>
      </c>
      <c r="R1881" t="s">
        <v>8335</v>
      </c>
      <c r="S1881" s="12">
        <f>(((I1881/60)/60)/24)+DATE(1970,1,1)+(-8/24)</f>
        <v>42443.274641203701</v>
      </c>
      <c r="T1881" s="12">
        <f>(((J1881/60)/60)/24)+DATE(1970,1,1)+(-8/24)</f>
        <v>42413.316307870373</v>
      </c>
      <c r="U1881" s="8">
        <f t="shared" si="29"/>
        <v>29.958333333328483</v>
      </c>
    </row>
    <row r="1882" spans="1:21" ht="11.75" customHeight="1" x14ac:dyDescent="0.4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E1882/D1882*100%</f>
        <v>0.20080000000000001</v>
      </c>
      <c r="P1882" s="9" t="str">
        <f>IFERROR(ROUND(E1882/L1882,0),0)&amp;" "&amp;H1882</f>
        <v>42 GBP</v>
      </c>
      <c r="Q1882" t="s">
        <v>8333</v>
      </c>
      <c r="R1882" t="s">
        <v>8335</v>
      </c>
      <c r="S1882" s="12">
        <f>(((I1882/60)/60)/24)+DATE(1970,1,1)+(-8/24)</f>
        <v>42459.19189814815</v>
      </c>
      <c r="T1882" s="12">
        <f>(((J1882/60)/60)/24)+DATE(1970,1,1)+(-8/24)</f>
        <v>42430.233564814807</v>
      </c>
      <c r="U1882" s="8">
        <f t="shared" si="29"/>
        <v>28.958333333343035</v>
      </c>
    </row>
    <row r="1883" spans="1:21" ht="11.75" customHeight="1" x14ac:dyDescent="0.4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E1883/D1883*100%</f>
        <v>1.726845</v>
      </c>
      <c r="P1883" s="9" t="str">
        <f>IFERROR(ROUND(E1883/L1883,0),0)&amp;" "&amp;H1883</f>
        <v>49 USD</v>
      </c>
      <c r="Q1883" t="s">
        <v>8325</v>
      </c>
      <c r="R1883" t="s">
        <v>8329</v>
      </c>
      <c r="S1883" s="12">
        <f>(((I1883/60)/60)/24)+DATE(1970,1,1)+(-8/24)</f>
        <v>42072.777650462966</v>
      </c>
      <c r="T1883" s="12">
        <f>(((J1883/60)/60)/24)+DATE(1970,1,1)+(-8/24)</f>
        <v>42042.819317129623</v>
      </c>
      <c r="U1883" s="8">
        <f t="shared" si="29"/>
        <v>29.958333333343035</v>
      </c>
    </row>
    <row r="1884" spans="1:21" ht="11.75" customHeight="1" x14ac:dyDescent="0.4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E1884/D1884*100%</f>
        <v>1.008955223880597</v>
      </c>
      <c r="P1884" s="9" t="str">
        <f>IFERROR(ROUND(E1884/L1884,0),0)&amp;" "&amp;H1884</f>
        <v>42 USD</v>
      </c>
      <c r="Q1884" t="s">
        <v>8325</v>
      </c>
      <c r="R1884" t="s">
        <v>8329</v>
      </c>
      <c r="S1884" s="12">
        <f>(((I1884/60)/60)/24)+DATE(1970,1,1)+(-8/24)</f>
        <v>41100.658333333333</v>
      </c>
      <c r="T1884" s="12">
        <f>(((J1884/60)/60)/24)+DATE(1970,1,1)+(-8/24)</f>
        <v>41067.615879629629</v>
      </c>
      <c r="U1884" s="8">
        <f t="shared" si="29"/>
        <v>33.042453703703359</v>
      </c>
    </row>
    <row r="1885" spans="1:21" ht="11.75" customHeight="1" x14ac:dyDescent="0.4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E1885/D1885*100%</f>
        <v>1.0480480480480481</v>
      </c>
      <c r="P1885" s="9" t="str">
        <f>IFERROR(ROUND(E1885/L1885,0),0)&amp;" "&amp;H1885</f>
        <v>33 USD</v>
      </c>
      <c r="Q1885" t="s">
        <v>8325</v>
      </c>
      <c r="R1885" t="s">
        <v>8329</v>
      </c>
      <c r="S1885" s="12">
        <f>(((I1885/60)/60)/24)+DATE(1970,1,1)+(-8/24)</f>
        <v>41007.573009259257</v>
      </c>
      <c r="T1885" s="12">
        <f>(((J1885/60)/60)/24)+DATE(1970,1,1)+(-8/24)</f>
        <v>40977.614675925921</v>
      </c>
      <c r="U1885" s="8">
        <f t="shared" si="29"/>
        <v>29.958333333335759</v>
      </c>
    </row>
    <row r="1886" spans="1:21" ht="11.75" customHeight="1" x14ac:dyDescent="0.4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E1886/D1886*100%</f>
        <v>1.351</v>
      </c>
      <c r="P1886" s="9" t="str">
        <f>IFERROR(ROUND(E1886/L1886,0),0)&amp;" "&amp;H1886</f>
        <v>52 USD</v>
      </c>
      <c r="Q1886" t="s">
        <v>8325</v>
      </c>
      <c r="R1886" t="s">
        <v>8329</v>
      </c>
      <c r="S1886" s="12">
        <f>(((I1886/60)/60)/24)+DATE(1970,1,1)+(-8/24)</f>
        <v>41240.166666666664</v>
      </c>
      <c r="T1886" s="12">
        <f>(((J1886/60)/60)/24)+DATE(1970,1,1)+(-8/24)</f>
        <v>41204.864988425921</v>
      </c>
      <c r="U1886" s="8">
        <f t="shared" si="29"/>
        <v>35.301678240743058</v>
      </c>
    </row>
    <row r="1887" spans="1:21" ht="11.75" customHeight="1" x14ac:dyDescent="0.4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E1887/D1887*100%</f>
        <v>1.1632786885245903</v>
      </c>
      <c r="P1887" s="9" t="str">
        <f>IFERROR(ROUND(E1887/L1887,0),0)&amp;" "&amp;H1887</f>
        <v>51 USD</v>
      </c>
      <c r="Q1887" t="s">
        <v>8325</v>
      </c>
      <c r="R1887" t="s">
        <v>8329</v>
      </c>
      <c r="S1887" s="12">
        <f>(((I1887/60)/60)/24)+DATE(1970,1,1)+(-8/24)</f>
        <v>41131.583333333328</v>
      </c>
      <c r="T1887" s="12">
        <f>(((J1887/60)/60)/24)+DATE(1970,1,1)+(-8/24)</f>
        <v>41098.760532407403</v>
      </c>
      <c r="U1887" s="8">
        <f t="shared" si="29"/>
        <v>32.822800925925549</v>
      </c>
    </row>
    <row r="1888" spans="1:21" ht="11.75" customHeight="1" x14ac:dyDescent="0.4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E1888/D1888*100%</f>
        <v>1.0208333333333333</v>
      </c>
      <c r="P1888" s="9" t="str">
        <f>IFERROR(ROUND(E1888/L1888,0),0)&amp;" "&amp;H1888</f>
        <v>42 USD</v>
      </c>
      <c r="Q1888" t="s">
        <v>8325</v>
      </c>
      <c r="R1888" t="s">
        <v>8329</v>
      </c>
      <c r="S1888" s="12">
        <f>(((I1888/60)/60)/24)+DATE(1970,1,1)+(-8/24)</f>
        <v>41955.615023148144</v>
      </c>
      <c r="T1888" s="12">
        <f>(((J1888/60)/60)/24)+DATE(1970,1,1)+(-8/24)</f>
        <v>41925.57335648148</v>
      </c>
      <c r="U1888" s="8">
        <f t="shared" si="29"/>
        <v>30.041666666664241</v>
      </c>
    </row>
    <row r="1889" spans="1:21" ht="11.75" customHeight="1" x14ac:dyDescent="0.4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E1889/D1889*100%</f>
        <v>1.1116666666666666</v>
      </c>
      <c r="P1889" s="9" t="str">
        <f>IFERROR(ROUND(E1889/L1889,0),0)&amp;" "&amp;H1889</f>
        <v>417 EUR</v>
      </c>
      <c r="Q1889" t="s">
        <v>8325</v>
      </c>
      <c r="R1889" t="s">
        <v>8329</v>
      </c>
      <c r="S1889" s="12">
        <f>(((I1889/60)/60)/24)+DATE(1970,1,1)+(-8/24)</f>
        <v>42341.562499999993</v>
      </c>
      <c r="T1889" s="12">
        <f>(((J1889/60)/60)/24)+DATE(1970,1,1)+(-8/24)</f>
        <v>42323.466805555552</v>
      </c>
      <c r="U1889" s="8">
        <f t="shared" si="29"/>
        <v>18.095694444440596</v>
      </c>
    </row>
    <row r="1890" spans="1:21" ht="11.75" customHeight="1" x14ac:dyDescent="0.4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E1890/D1890*100%</f>
        <v>1.6608000000000001</v>
      </c>
      <c r="P1890" s="9" t="str">
        <f>IFERROR(ROUND(E1890/L1890,0),0)&amp;" "&amp;H1890</f>
        <v>47 USD</v>
      </c>
      <c r="Q1890" t="s">
        <v>8325</v>
      </c>
      <c r="R1890" t="s">
        <v>8329</v>
      </c>
      <c r="S1890" s="12">
        <f>(((I1890/60)/60)/24)+DATE(1970,1,1)+(-8/24)</f>
        <v>40329.874305555553</v>
      </c>
      <c r="T1890" s="12">
        <f>(((J1890/60)/60)/24)+DATE(1970,1,1)+(-8/24)</f>
        <v>40298.90662037037</v>
      </c>
      <c r="U1890" s="8">
        <f t="shared" si="29"/>
        <v>30.967685185183655</v>
      </c>
    </row>
    <row r="1891" spans="1:21" ht="11.75" customHeight="1" x14ac:dyDescent="0.4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E1891/D1891*100%</f>
        <v>1.0660000000000001</v>
      </c>
      <c r="P1891" s="9" t="str">
        <f>IFERROR(ROUND(E1891/L1891,0),0)&amp;" "&amp;H1891</f>
        <v>48 USD</v>
      </c>
      <c r="Q1891" t="s">
        <v>8325</v>
      </c>
      <c r="R1891" t="s">
        <v>8329</v>
      </c>
      <c r="S1891" s="12">
        <f>(((I1891/60)/60)/24)+DATE(1970,1,1)+(-8/24)</f>
        <v>41344.418356481481</v>
      </c>
      <c r="T1891" s="12">
        <f>(((J1891/60)/60)/24)+DATE(1970,1,1)+(-8/24)</f>
        <v>41299.460023148145</v>
      </c>
      <c r="U1891" s="8">
        <f t="shared" si="29"/>
        <v>44.958333333335759</v>
      </c>
    </row>
    <row r="1892" spans="1:21" ht="11.75" customHeight="1" x14ac:dyDescent="0.4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E1892/D1892*100%</f>
        <v>1.4458441666666668</v>
      </c>
      <c r="P1892" s="9" t="str">
        <f>IFERROR(ROUND(E1892/L1892,0),0)&amp;" "&amp;H1892</f>
        <v>71 USD</v>
      </c>
      <c r="Q1892" t="s">
        <v>8325</v>
      </c>
      <c r="R1892" t="s">
        <v>8329</v>
      </c>
      <c r="S1892" s="12">
        <f>(((I1892/60)/60)/24)+DATE(1970,1,1)+(-8/24)</f>
        <v>41258.452870370369</v>
      </c>
      <c r="T1892" s="12">
        <f>(((J1892/60)/60)/24)+DATE(1970,1,1)+(-8/24)</f>
        <v>41228.452870370369</v>
      </c>
      <c r="U1892" s="8">
        <f t="shared" si="29"/>
        <v>30</v>
      </c>
    </row>
    <row r="1893" spans="1:21" ht="11.75" customHeight="1" x14ac:dyDescent="0.4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E1893/D1893*100%</f>
        <v>1.0555000000000001</v>
      </c>
      <c r="P1893" s="9" t="str">
        <f>IFERROR(ROUND(E1893/L1893,0),0)&amp;" "&amp;H1893</f>
        <v>88 USD</v>
      </c>
      <c r="Q1893" t="s">
        <v>8325</v>
      </c>
      <c r="R1893" t="s">
        <v>8329</v>
      </c>
      <c r="S1893" s="12">
        <f>(((I1893/60)/60)/24)+DATE(1970,1,1)+(-8/24)</f>
        <v>40380.916666666664</v>
      </c>
      <c r="T1893" s="12">
        <f>(((J1893/60)/60)/24)+DATE(1970,1,1)+(-8/24)</f>
        <v>40335.464745370366</v>
      </c>
      <c r="U1893" s="8">
        <f t="shared" si="29"/>
        <v>45.451921296298678</v>
      </c>
    </row>
    <row r="1894" spans="1:21" ht="11.75" customHeight="1" x14ac:dyDescent="0.4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E1894/D1894*100%</f>
        <v>1.3660000000000001</v>
      </c>
      <c r="P1894" s="9" t="str">
        <f>IFERROR(ROUND(E1894/L1894,0),0)&amp;" "&amp;H1894</f>
        <v>26 USD</v>
      </c>
      <c r="Q1894" t="s">
        <v>8325</v>
      </c>
      <c r="R1894" t="s">
        <v>8329</v>
      </c>
      <c r="S1894" s="12">
        <f>(((I1894/60)/60)/24)+DATE(1970,1,1)+(-8/24)</f>
        <v>40701.304178240738</v>
      </c>
      <c r="T1894" s="12">
        <f>(((J1894/60)/60)/24)+DATE(1970,1,1)+(-8/24)</f>
        <v>40671.304178240738</v>
      </c>
      <c r="U1894" s="8">
        <f t="shared" si="29"/>
        <v>30</v>
      </c>
    </row>
    <row r="1895" spans="1:21" ht="11.75" customHeight="1" x14ac:dyDescent="0.4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E1895/D1895*100%</f>
        <v>1.04</v>
      </c>
      <c r="P1895" s="9" t="str">
        <f>IFERROR(ROUND(E1895/L1895,0),0)&amp;" "&amp;H1895</f>
        <v>58 USD</v>
      </c>
      <c r="Q1895" t="s">
        <v>8325</v>
      </c>
      <c r="R1895" t="s">
        <v>8329</v>
      </c>
      <c r="S1895" s="12">
        <f>(((I1895/60)/60)/24)+DATE(1970,1,1)+(-8/24)</f>
        <v>40648.832638888889</v>
      </c>
      <c r="T1895" s="12">
        <f>(((J1895/60)/60)/24)+DATE(1970,1,1)+(-8/24)</f>
        <v>40632.608622685184</v>
      </c>
      <c r="U1895" s="8">
        <f t="shared" ref="U1895:U1958" si="30">S1895-T1895</f>
        <v>16.224016203705105</v>
      </c>
    </row>
    <row r="1896" spans="1:21" ht="11.75" customHeight="1" x14ac:dyDescent="0.4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E1896/D1896*100%</f>
        <v>1.145</v>
      </c>
      <c r="P1896" s="9" t="str">
        <f>IFERROR(ROUND(E1896/L1896,0),0)&amp;" "&amp;H1896</f>
        <v>57 USD</v>
      </c>
      <c r="Q1896" t="s">
        <v>8325</v>
      </c>
      <c r="R1896" t="s">
        <v>8329</v>
      </c>
      <c r="S1896" s="12">
        <f>(((I1896/60)/60)/24)+DATE(1970,1,1)+(-8/24)</f>
        <v>40951.571562500001</v>
      </c>
      <c r="T1896" s="12">
        <f>(((J1896/60)/60)/24)+DATE(1970,1,1)+(-8/24)</f>
        <v>40920.571562500001</v>
      </c>
      <c r="U1896" s="8">
        <f t="shared" si="30"/>
        <v>31</v>
      </c>
    </row>
    <row r="1897" spans="1:21" ht="11.75" customHeight="1" x14ac:dyDescent="0.4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E1897/D1897*100%</f>
        <v>1.0171957671957672</v>
      </c>
      <c r="P1897" s="9" t="str">
        <f>IFERROR(ROUND(E1897/L1897,0),0)&amp;" "&amp;H1897</f>
        <v>196 USD</v>
      </c>
      <c r="Q1897" t="s">
        <v>8325</v>
      </c>
      <c r="R1897" t="s">
        <v>8329</v>
      </c>
      <c r="S1897" s="12">
        <f>(((I1897/60)/60)/24)+DATE(1970,1,1)+(-8/24)</f>
        <v>42297.413449074076</v>
      </c>
      <c r="T1897" s="12">
        <f>(((J1897/60)/60)/24)+DATE(1970,1,1)+(-8/24)</f>
        <v>42267.413449074076</v>
      </c>
      <c r="U1897" s="8">
        <f t="shared" si="30"/>
        <v>30</v>
      </c>
    </row>
    <row r="1898" spans="1:21" ht="11.75" customHeight="1" x14ac:dyDescent="0.4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E1898/D1898*100%</f>
        <v>1.2394678492239468</v>
      </c>
      <c r="P1898" s="9" t="str">
        <f>IFERROR(ROUND(E1898/L1898,0),0)&amp;" "&amp;H1898</f>
        <v>43 USD</v>
      </c>
      <c r="Q1898" t="s">
        <v>8325</v>
      </c>
      <c r="R1898" t="s">
        <v>8329</v>
      </c>
      <c r="S1898" s="12">
        <f>(((I1898/60)/60)/24)+DATE(1970,1,1)+(-8/24)</f>
        <v>41011.376909722218</v>
      </c>
      <c r="T1898" s="12">
        <f>(((J1898/60)/60)/24)+DATE(1970,1,1)+(-8/24)</f>
        <v>40981.376909722218</v>
      </c>
      <c r="U1898" s="8">
        <f t="shared" si="30"/>
        <v>30</v>
      </c>
    </row>
    <row r="1899" spans="1:21" ht="11.75" customHeight="1" x14ac:dyDescent="0.4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E1899/D1899*100%</f>
        <v>1.0245669291338582</v>
      </c>
      <c r="P1899" s="9" t="str">
        <f>IFERROR(ROUND(E1899/L1899,0),0)&amp;" "&amp;H1899</f>
        <v>36 USD</v>
      </c>
      <c r="Q1899" t="s">
        <v>8325</v>
      </c>
      <c r="R1899" t="s">
        <v>8329</v>
      </c>
      <c r="S1899" s="12">
        <f>(((I1899/60)/60)/24)+DATE(1970,1,1)+(-8/24)</f>
        <v>41702.541666666664</v>
      </c>
      <c r="T1899" s="12">
        <f>(((J1899/60)/60)/24)+DATE(1970,1,1)+(-8/24)</f>
        <v>41680.250069444446</v>
      </c>
      <c r="U1899" s="8">
        <f t="shared" si="30"/>
        <v>22.291597222218115</v>
      </c>
    </row>
    <row r="1900" spans="1:21" ht="11.75" customHeight="1" x14ac:dyDescent="0.4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E1900/D1900*100%</f>
        <v>1.4450000000000001</v>
      </c>
      <c r="P1900" s="9" t="str">
        <f>IFERROR(ROUND(E1900/L1900,0),0)&amp;" "&amp;H1900</f>
        <v>69 USD</v>
      </c>
      <c r="Q1900" t="s">
        <v>8325</v>
      </c>
      <c r="R1900" t="s">
        <v>8329</v>
      </c>
      <c r="S1900" s="12">
        <f>(((I1900/60)/60)/24)+DATE(1970,1,1)+(-8/24)</f>
        <v>42401.416666666664</v>
      </c>
      <c r="T1900" s="12">
        <f>(((J1900/60)/60)/24)+DATE(1970,1,1)+(-8/24)</f>
        <v>42365.8596412037</v>
      </c>
      <c r="U1900" s="8">
        <f t="shared" si="30"/>
        <v>35.557025462963793</v>
      </c>
    </row>
    <row r="1901" spans="1:21" ht="11.75" customHeight="1" x14ac:dyDescent="0.4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E1901/D1901*100%</f>
        <v>1.3333333333333333</v>
      </c>
      <c r="P1901" s="9" t="str">
        <f>IFERROR(ROUND(E1901/L1901,0),0)&amp;" "&amp;H1901</f>
        <v>29 USD</v>
      </c>
      <c r="Q1901" t="s">
        <v>8325</v>
      </c>
      <c r="R1901" t="s">
        <v>8329</v>
      </c>
      <c r="S1901" s="12">
        <f>(((I1901/60)/60)/24)+DATE(1970,1,1)+(-8/24)</f>
        <v>42088.566736111105</v>
      </c>
      <c r="T1901" s="12">
        <f>(((J1901/60)/60)/24)+DATE(1970,1,1)+(-8/24)</f>
        <v>42058.608402777776</v>
      </c>
      <c r="U1901" s="8">
        <f t="shared" si="30"/>
        <v>29.958333333328483</v>
      </c>
    </row>
    <row r="1902" spans="1:21" ht="11.75" customHeight="1" x14ac:dyDescent="0.4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E1902/D1902*100%</f>
        <v>1.0936440000000001</v>
      </c>
      <c r="P1902" s="9" t="str">
        <f>IFERROR(ROUND(E1902/L1902,0),0)&amp;" "&amp;H1902</f>
        <v>51 USD</v>
      </c>
      <c r="Q1902" t="s">
        <v>8325</v>
      </c>
      <c r="R1902" t="s">
        <v>8329</v>
      </c>
      <c r="S1902" s="12">
        <f>(((I1902/60)/60)/24)+DATE(1970,1,1)+(-8/24)</f>
        <v>41188.082638888889</v>
      </c>
      <c r="T1902" s="12">
        <f>(((J1902/60)/60)/24)+DATE(1970,1,1)+(-8/24)</f>
        <v>41160.538553240738</v>
      </c>
      <c r="U1902" s="8">
        <f t="shared" si="30"/>
        <v>27.54408564815094</v>
      </c>
    </row>
    <row r="1903" spans="1:21" ht="11.75" customHeight="1" x14ac:dyDescent="0.4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E1903/D1903*100%</f>
        <v>2.696969696969697E-2</v>
      </c>
      <c r="P1903" s="9" t="str">
        <f>IFERROR(ROUND(E1903/L1903,0),0)&amp;" "&amp;H1903</f>
        <v>107 GBP</v>
      </c>
      <c r="Q1903" t="s">
        <v>8319</v>
      </c>
      <c r="R1903" t="s">
        <v>8348</v>
      </c>
      <c r="S1903" s="12">
        <f>(((I1903/60)/60)/24)+DATE(1970,1,1)+(-8/24)</f>
        <v>42146.208333333336</v>
      </c>
      <c r="T1903" s="12">
        <f>(((J1903/60)/60)/24)+DATE(1970,1,1)+(-8/24)</f>
        <v>42116.209826388884</v>
      </c>
      <c r="U1903" s="8">
        <f t="shared" si="30"/>
        <v>29.998506944451947</v>
      </c>
    </row>
    <row r="1904" spans="1:21" ht="11.75" customHeight="1" x14ac:dyDescent="0.4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E1904/D1904*100%</f>
        <v>1.2E-2</v>
      </c>
      <c r="P1904" s="9" t="str">
        <f>IFERROR(ROUND(E1904/L1904,0),0)&amp;" "&amp;H1904</f>
        <v>4 EUR</v>
      </c>
      <c r="Q1904" t="s">
        <v>8319</v>
      </c>
      <c r="R1904" t="s">
        <v>8348</v>
      </c>
      <c r="S1904" s="12">
        <f>(((I1904/60)/60)/24)+DATE(1970,1,1)+(-8/24)</f>
        <v>42067.456562499996</v>
      </c>
      <c r="T1904" s="12">
        <f>(((J1904/60)/60)/24)+DATE(1970,1,1)+(-8/24)</f>
        <v>42037.456562499996</v>
      </c>
      <c r="U1904" s="8">
        <f t="shared" si="30"/>
        <v>30</v>
      </c>
    </row>
    <row r="1905" spans="1:21" ht="11.75" customHeight="1" x14ac:dyDescent="0.4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E1905/D1905*100%</f>
        <v>0.46600000000000003</v>
      </c>
      <c r="P1905" s="9" t="str">
        <f>IFERROR(ROUND(E1905/L1905,0),0)&amp;" "&amp;H1905</f>
        <v>34 USD</v>
      </c>
      <c r="Q1905" t="s">
        <v>8319</v>
      </c>
      <c r="R1905" t="s">
        <v>8348</v>
      </c>
      <c r="S1905" s="12">
        <f>(((I1905/60)/60)/24)+DATE(1970,1,1)+(-8/24)</f>
        <v>42762.437395833331</v>
      </c>
      <c r="T1905" s="12">
        <f>(((J1905/60)/60)/24)+DATE(1970,1,1)+(-8/24)</f>
        <v>42702.437395833331</v>
      </c>
      <c r="U1905" s="8">
        <f t="shared" si="30"/>
        <v>60</v>
      </c>
    </row>
    <row r="1906" spans="1:21" ht="11.75" customHeight="1" x14ac:dyDescent="0.4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E1906/D1906*100%</f>
        <v>1E-3</v>
      </c>
      <c r="P1906" s="9" t="str">
        <f>IFERROR(ROUND(E1906/L1906,0),0)&amp;" "&amp;H1906</f>
        <v>25 USD</v>
      </c>
      <c r="Q1906" t="s">
        <v>8319</v>
      </c>
      <c r="R1906" t="s">
        <v>8348</v>
      </c>
      <c r="S1906" s="12">
        <f>(((I1906/60)/60)/24)+DATE(1970,1,1)+(-8/24)</f>
        <v>42371.352094907408</v>
      </c>
      <c r="T1906" s="12">
        <f>(((J1906/60)/60)/24)+DATE(1970,1,1)+(-8/24)</f>
        <v>42326.352094907408</v>
      </c>
      <c r="U1906" s="8">
        <f t="shared" si="30"/>
        <v>45</v>
      </c>
    </row>
    <row r="1907" spans="1:21" ht="11.75" customHeight="1" x14ac:dyDescent="0.4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E1907/D1907*100%</f>
        <v>1.6800000000000001E-3</v>
      </c>
      <c r="P1907" s="9" t="str">
        <f>IFERROR(ROUND(E1907/L1907,0),0)&amp;" "&amp;H1907</f>
        <v>11 USD</v>
      </c>
      <c r="Q1907" t="s">
        <v>8319</v>
      </c>
      <c r="R1907" t="s">
        <v>8348</v>
      </c>
      <c r="S1907" s="12">
        <f>(((I1907/60)/60)/24)+DATE(1970,1,1)+(-8/24)</f>
        <v>41889.592523148145</v>
      </c>
      <c r="T1907" s="12">
        <f>(((J1907/60)/60)/24)+DATE(1970,1,1)+(-8/24)</f>
        <v>41859.592523148145</v>
      </c>
      <c r="U1907" s="8">
        <f t="shared" si="30"/>
        <v>30</v>
      </c>
    </row>
    <row r="1908" spans="1:21" ht="11.75" customHeight="1" x14ac:dyDescent="0.4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E1908/D1908*100%</f>
        <v>0.42759999999999998</v>
      </c>
      <c r="P1908" s="9" t="str">
        <f>IFERROR(ROUND(E1908/L1908,0),0)&amp;" "&amp;H1908</f>
        <v>216 USD</v>
      </c>
      <c r="Q1908" t="s">
        <v>8319</v>
      </c>
      <c r="R1908" t="s">
        <v>8348</v>
      </c>
      <c r="S1908" s="12">
        <f>(((I1908/60)/60)/24)+DATE(1970,1,1)+(-8/24)</f>
        <v>42544.337766203702</v>
      </c>
      <c r="T1908" s="12">
        <f>(((J1908/60)/60)/24)+DATE(1970,1,1)+(-8/24)</f>
        <v>42514.337766203702</v>
      </c>
      <c r="U1908" s="8">
        <f t="shared" si="30"/>
        <v>30</v>
      </c>
    </row>
    <row r="1909" spans="1:21" ht="11.75" customHeight="1" x14ac:dyDescent="0.4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E1909/D1909*100%</f>
        <v>2.8333333333333335E-3</v>
      </c>
      <c r="P1909" s="9" t="str">
        <f>IFERROR(ROUND(E1909/L1909,0),0)&amp;" "&amp;H1909</f>
        <v>21 USD</v>
      </c>
      <c r="Q1909" t="s">
        <v>8319</v>
      </c>
      <c r="R1909" t="s">
        <v>8348</v>
      </c>
      <c r="S1909" s="12">
        <f>(((I1909/60)/60)/24)+DATE(1970,1,1)+(-8/24)</f>
        <v>41782.253761574073</v>
      </c>
      <c r="T1909" s="12">
        <f>(((J1909/60)/60)/24)+DATE(1970,1,1)+(-8/24)</f>
        <v>41767.253761574073</v>
      </c>
      <c r="U1909" s="8">
        <f t="shared" si="30"/>
        <v>15</v>
      </c>
    </row>
    <row r="1910" spans="1:21" ht="11.75" customHeight="1" x14ac:dyDescent="0.4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E1910/D1910*100%</f>
        <v>1.7319999999999999E-2</v>
      </c>
      <c r="P1910" s="9" t="str">
        <f>IFERROR(ROUND(E1910/L1910,0),0)&amp;" "&amp;H1910</f>
        <v>108 USD</v>
      </c>
      <c r="Q1910" t="s">
        <v>8319</v>
      </c>
      <c r="R1910" t="s">
        <v>8348</v>
      </c>
      <c r="S1910" s="12">
        <f>(((I1910/60)/60)/24)+DATE(1970,1,1)+(-8/24)</f>
        <v>42733.584490740737</v>
      </c>
      <c r="T1910" s="12">
        <f>(((J1910/60)/60)/24)+DATE(1970,1,1)+(-8/24)</f>
        <v>42703.584490740737</v>
      </c>
      <c r="U1910" s="8">
        <f t="shared" si="30"/>
        <v>30</v>
      </c>
    </row>
    <row r="1911" spans="1:21" ht="11.75" customHeight="1" x14ac:dyDescent="0.4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E1911/D1911*100%</f>
        <v>0.14111428571428572</v>
      </c>
      <c r="P1911" s="9" t="str">
        <f>IFERROR(ROUND(E1911/L1911,0),0)&amp;" "&amp;H1911</f>
        <v>130 USD</v>
      </c>
      <c r="Q1911" t="s">
        <v>8319</v>
      </c>
      <c r="R1911" t="s">
        <v>8348</v>
      </c>
      <c r="S1911" s="12">
        <f>(((I1911/60)/60)/24)+DATE(1970,1,1)+(-8/24)</f>
        <v>41935.095821759256</v>
      </c>
      <c r="T1911" s="12">
        <f>(((J1911/60)/60)/24)+DATE(1970,1,1)+(-8/24)</f>
        <v>41905.095821759256</v>
      </c>
      <c r="U1911" s="8">
        <f t="shared" si="30"/>
        <v>30</v>
      </c>
    </row>
    <row r="1912" spans="1:21" ht="11.75" customHeight="1" x14ac:dyDescent="0.4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E1912/D1912*100%</f>
        <v>0.39395294117647056</v>
      </c>
      <c r="P1912" s="9" t="str">
        <f>IFERROR(ROUND(E1912/L1912,0),0)&amp;" "&amp;H1912</f>
        <v>117 EUR</v>
      </c>
      <c r="Q1912" t="s">
        <v>8319</v>
      </c>
      <c r="R1912" t="s">
        <v>8348</v>
      </c>
      <c r="S1912" s="12">
        <f>(((I1912/60)/60)/24)+DATE(1970,1,1)+(-8/24)</f>
        <v>42308.614583333336</v>
      </c>
      <c r="T1912" s="12">
        <f>(((J1912/60)/60)/24)+DATE(1970,1,1)+(-8/24)</f>
        <v>42264.629826388882</v>
      </c>
      <c r="U1912" s="8">
        <f t="shared" si="30"/>
        <v>43.984756944453693</v>
      </c>
    </row>
    <row r="1913" spans="1:21" ht="11.75" customHeight="1" x14ac:dyDescent="0.4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E1913/D1913*100%</f>
        <v>2.3529411764705883E-4</v>
      </c>
      <c r="P1913" s="9" t="str">
        <f>IFERROR(ROUND(E1913/L1913,0),0)&amp;" "&amp;H1913</f>
        <v>10 NZD</v>
      </c>
      <c r="Q1913" t="s">
        <v>8319</v>
      </c>
      <c r="R1913" t="s">
        <v>8348</v>
      </c>
      <c r="S1913" s="12">
        <f>(((I1913/60)/60)/24)+DATE(1970,1,1)+(-8/24)</f>
        <v>41859.700624999998</v>
      </c>
      <c r="T1913" s="12">
        <f>(((J1913/60)/60)/24)+DATE(1970,1,1)+(-8/24)</f>
        <v>41829.700624999998</v>
      </c>
      <c r="U1913" s="8">
        <f t="shared" si="30"/>
        <v>30</v>
      </c>
    </row>
    <row r="1914" spans="1:21" ht="11.75" customHeight="1" x14ac:dyDescent="0.4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E1914/D1914*100%</f>
        <v>0.59299999999999997</v>
      </c>
      <c r="P1914" s="9" t="str">
        <f>IFERROR(ROUND(E1914/L1914,0),0)&amp;" "&amp;H1914</f>
        <v>71 USD</v>
      </c>
      <c r="Q1914" t="s">
        <v>8319</v>
      </c>
      <c r="R1914" t="s">
        <v>8348</v>
      </c>
      <c r="S1914" s="12">
        <f>(((I1914/60)/60)/24)+DATE(1970,1,1)+(-8/24)</f>
        <v>42158.893055555549</v>
      </c>
      <c r="T1914" s="12">
        <f>(((J1914/60)/60)/24)+DATE(1970,1,1)+(-8/24)</f>
        <v>42128.893055555549</v>
      </c>
      <c r="U1914" s="8">
        <f t="shared" si="30"/>
        <v>30</v>
      </c>
    </row>
    <row r="1915" spans="1:21" ht="11.75" customHeight="1" x14ac:dyDescent="0.4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E1915/D1915*100%</f>
        <v>1.3270833333333334E-2</v>
      </c>
      <c r="P1915" s="9" t="str">
        <f>IFERROR(ROUND(E1915/L1915,0),0)&amp;" "&amp;H1915</f>
        <v>25 GBP</v>
      </c>
      <c r="Q1915" t="s">
        <v>8319</v>
      </c>
      <c r="R1915" t="s">
        <v>8348</v>
      </c>
      <c r="S1915" s="12">
        <f>(((I1915/60)/60)/24)+DATE(1970,1,1)+(-8/24)</f>
        <v>41920.177986111106</v>
      </c>
      <c r="T1915" s="12">
        <f>(((J1915/60)/60)/24)+DATE(1970,1,1)+(-8/24)</f>
        <v>41890.177986111106</v>
      </c>
      <c r="U1915" s="8">
        <f t="shared" si="30"/>
        <v>30</v>
      </c>
    </row>
    <row r="1916" spans="1:21" ht="11.75" customHeight="1" x14ac:dyDescent="0.4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E1916/D1916*100%</f>
        <v>9.0090090090090086E-2</v>
      </c>
      <c r="P1916" s="9" t="str">
        <f>IFERROR(ROUND(E1916/L1916,0),0)&amp;" "&amp;H1916</f>
        <v>30 USD</v>
      </c>
      <c r="Q1916" t="s">
        <v>8319</v>
      </c>
      <c r="R1916" t="s">
        <v>8348</v>
      </c>
      <c r="S1916" s="12">
        <f>(((I1916/60)/60)/24)+DATE(1970,1,1)+(-8/24)</f>
        <v>41943.832638888889</v>
      </c>
      <c r="T1916" s="12">
        <f>(((J1916/60)/60)/24)+DATE(1970,1,1)+(-8/24)</f>
        <v>41928.841122685182</v>
      </c>
      <c r="U1916" s="8">
        <f t="shared" si="30"/>
        <v>14.991516203706851</v>
      </c>
    </row>
    <row r="1917" spans="1:21" ht="11.75" customHeight="1" x14ac:dyDescent="0.4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E1917/D1917*100%</f>
        <v>1.6E-2</v>
      </c>
      <c r="P1917" s="9" t="str">
        <f>IFERROR(ROUND(E1917/L1917,0),0)&amp;" "&amp;H1917</f>
        <v>2 USD</v>
      </c>
      <c r="Q1917" t="s">
        <v>8319</v>
      </c>
      <c r="R1917" t="s">
        <v>8348</v>
      </c>
      <c r="S1917" s="12">
        <f>(((I1917/60)/60)/24)+DATE(1970,1,1)+(-8/24)</f>
        <v>41883.715532407405</v>
      </c>
      <c r="T1917" s="12">
        <f>(((J1917/60)/60)/24)+DATE(1970,1,1)+(-8/24)</f>
        <v>41863.715532407405</v>
      </c>
      <c r="U1917" s="8">
        <f t="shared" si="30"/>
        <v>20</v>
      </c>
    </row>
    <row r="1918" spans="1:21" ht="11.75" customHeight="1" x14ac:dyDescent="0.4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E1918/D1918*100%</f>
        <v>5.1000000000000004E-3</v>
      </c>
      <c r="P1918" s="9" t="str">
        <f>IFERROR(ROUND(E1918/L1918,0),0)&amp;" "&amp;H1918</f>
        <v>17 USD</v>
      </c>
      <c r="Q1918" t="s">
        <v>8319</v>
      </c>
      <c r="R1918" t="s">
        <v>8348</v>
      </c>
      <c r="S1918" s="12">
        <f>(((I1918/60)/60)/24)+DATE(1970,1,1)+(-8/24)</f>
        <v>42681.425636574073</v>
      </c>
      <c r="T1918" s="12">
        <f>(((J1918/60)/60)/24)+DATE(1970,1,1)+(-8/24)</f>
        <v>42656.383969907409</v>
      </c>
      <c r="U1918" s="8">
        <f t="shared" si="30"/>
        <v>25.041666666664241</v>
      </c>
    </row>
    <row r="1919" spans="1:21" ht="11.75" customHeight="1" x14ac:dyDescent="0.4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E1919/D1919*100%</f>
        <v>0.52570512820512816</v>
      </c>
      <c r="P1919" s="9" t="str">
        <f>IFERROR(ROUND(E1919/L1919,0),0)&amp;" "&amp;H1919</f>
        <v>2929 HKD</v>
      </c>
      <c r="Q1919" t="s">
        <v>8319</v>
      </c>
      <c r="R1919" t="s">
        <v>8348</v>
      </c>
      <c r="S1919" s="12">
        <f>(((I1919/60)/60)/24)+DATE(1970,1,1)+(-8/24)</f>
        <v>42775.93672453703</v>
      </c>
      <c r="T1919" s="12">
        <f>(((J1919/60)/60)/24)+DATE(1970,1,1)+(-8/24)</f>
        <v>42745.93672453703</v>
      </c>
      <c r="U1919" s="8">
        <f t="shared" si="30"/>
        <v>30</v>
      </c>
    </row>
    <row r="1920" spans="1:21" ht="11.75" customHeight="1" x14ac:dyDescent="0.4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E1920/D1920*100%</f>
        <v>1.04E-2</v>
      </c>
      <c r="P1920" s="9" t="str">
        <f>IFERROR(ROUND(E1920/L1920,0),0)&amp;" "&amp;H1920</f>
        <v>29 USD</v>
      </c>
      <c r="Q1920" t="s">
        <v>8319</v>
      </c>
      <c r="R1920" t="s">
        <v>8348</v>
      </c>
      <c r="S1920" s="12">
        <f>(((I1920/60)/60)/24)+DATE(1970,1,1)+(-8/24)</f>
        <v>41863.456608796296</v>
      </c>
      <c r="T1920" s="12">
        <f>(((J1920/60)/60)/24)+DATE(1970,1,1)+(-8/24)</f>
        <v>41828.456608796296</v>
      </c>
      <c r="U1920" s="8">
        <f t="shared" si="30"/>
        <v>35</v>
      </c>
    </row>
    <row r="1921" spans="1:21" ht="11.75" customHeight="1" x14ac:dyDescent="0.4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E1921/D1921*100%</f>
        <v>0.47399999999999998</v>
      </c>
      <c r="P1921" s="9" t="str">
        <f>IFERROR(ROUND(E1921/L1921,0),0)&amp;" "&amp;H1921</f>
        <v>30 USD</v>
      </c>
      <c r="Q1921" t="s">
        <v>8319</v>
      </c>
      <c r="R1921" t="s">
        <v>8348</v>
      </c>
      <c r="S1921" s="12">
        <f>(((I1921/60)/60)/24)+DATE(1970,1,1)+(-8/24)</f>
        <v>42143.542233796288</v>
      </c>
      <c r="T1921" s="12">
        <f>(((J1921/60)/60)/24)+DATE(1970,1,1)+(-8/24)</f>
        <v>42113.542233796288</v>
      </c>
      <c r="U1921" s="8">
        <f t="shared" si="30"/>
        <v>30</v>
      </c>
    </row>
    <row r="1922" spans="1:21" ht="11.75" customHeight="1" x14ac:dyDescent="0.4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E1922/D1922*100%</f>
        <v>0.43030000000000002</v>
      </c>
      <c r="P1922" s="9" t="str">
        <f>IFERROR(ROUND(E1922/L1922,0),0)&amp;" "&amp;H1922</f>
        <v>41 GBP</v>
      </c>
      <c r="Q1922" t="s">
        <v>8319</v>
      </c>
      <c r="R1922" t="s">
        <v>8348</v>
      </c>
      <c r="S1922" s="12">
        <f>(((I1922/60)/60)/24)+DATE(1970,1,1)+(-8/24)</f>
        <v>42298.624999999993</v>
      </c>
      <c r="T1922" s="12">
        <f>(((J1922/60)/60)/24)+DATE(1970,1,1)+(-8/24)</f>
        <v>42270.54237268518</v>
      </c>
      <c r="U1922" s="8">
        <f t="shared" si="30"/>
        <v>28.082627314812271</v>
      </c>
    </row>
    <row r="1923" spans="1:21" ht="11.75" customHeight="1" x14ac:dyDescent="0.4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E1923/D1923*100%</f>
        <v>1.3680000000000001</v>
      </c>
      <c r="P1923" s="9" t="str">
        <f>IFERROR(ROUND(E1923/L1923,0),0)&amp;" "&amp;H1923</f>
        <v>54 USD</v>
      </c>
      <c r="Q1923" t="s">
        <v>8325</v>
      </c>
      <c r="R1923" t="s">
        <v>8329</v>
      </c>
      <c r="S1923" s="12">
        <f>(((I1923/60)/60)/24)+DATE(1970,1,1)+(-8/24)</f>
        <v>41103.888229166667</v>
      </c>
      <c r="T1923" s="12">
        <f>(((J1923/60)/60)/24)+DATE(1970,1,1)+(-8/24)</f>
        <v>41073.888229166667</v>
      </c>
      <c r="U1923" s="8">
        <f t="shared" si="30"/>
        <v>30</v>
      </c>
    </row>
    <row r="1924" spans="1:21" ht="11.75" customHeight="1" x14ac:dyDescent="0.4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E1924/D1924*100%</f>
        <v>1.1555</v>
      </c>
      <c r="P1924" s="9" t="str">
        <f>IFERROR(ROUND(E1924/L1924,0),0)&amp;" "&amp;H1924</f>
        <v>36 USD</v>
      </c>
      <c r="Q1924" t="s">
        <v>8325</v>
      </c>
      <c r="R1924" t="s">
        <v>8329</v>
      </c>
      <c r="S1924" s="12">
        <f>(((I1924/60)/60)/24)+DATE(1970,1,1)+(-8/24)</f>
        <v>41619.922534722216</v>
      </c>
      <c r="T1924" s="12">
        <f>(((J1924/60)/60)/24)+DATE(1970,1,1)+(-8/24)</f>
        <v>41589.922534722216</v>
      </c>
      <c r="U1924" s="8">
        <f t="shared" si="30"/>
        <v>30</v>
      </c>
    </row>
    <row r="1925" spans="1:21" ht="11.75" customHeight="1" x14ac:dyDescent="0.4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E1925/D1925*100%</f>
        <v>2.4079999999999999</v>
      </c>
      <c r="P1925" s="9" t="str">
        <f>IFERROR(ROUND(E1925/L1925,0),0)&amp;" "&amp;H1925</f>
        <v>23 USD</v>
      </c>
      <c r="Q1925" t="s">
        <v>8325</v>
      </c>
      <c r="R1925" t="s">
        <v>8329</v>
      </c>
      <c r="S1925" s="12">
        <f>(((I1925/60)/60)/24)+DATE(1970,1,1)+(-8/24)</f>
        <v>40812.874305555553</v>
      </c>
      <c r="T1925" s="12">
        <f>(((J1925/60)/60)/24)+DATE(1970,1,1)+(-8/24)</f>
        <v>40772.515416666662</v>
      </c>
      <c r="U1925" s="8">
        <f t="shared" si="30"/>
        <v>40.35888888889167</v>
      </c>
    </row>
    <row r="1926" spans="1:21" ht="11.75" customHeight="1" x14ac:dyDescent="0.4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E1926/D1926*100%</f>
        <v>1.1439999999999999</v>
      </c>
      <c r="P1926" s="9" t="str">
        <f>IFERROR(ROUND(E1926/L1926,0),0)&amp;" "&amp;H1926</f>
        <v>104 USD</v>
      </c>
      <c r="Q1926" t="s">
        <v>8325</v>
      </c>
      <c r="R1926" t="s">
        <v>8329</v>
      </c>
      <c r="S1926" s="12">
        <f>(((I1926/60)/60)/24)+DATE(1970,1,1)+(-8/24)</f>
        <v>41654.481249999997</v>
      </c>
      <c r="T1926" s="12">
        <f>(((J1926/60)/60)/24)+DATE(1970,1,1)+(-8/24)</f>
        <v>41626.427719907406</v>
      </c>
      <c r="U1926" s="8">
        <f t="shared" si="30"/>
        <v>28.053530092591245</v>
      </c>
    </row>
    <row r="1927" spans="1:21" ht="11.75" customHeight="1" x14ac:dyDescent="0.4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E1927/D1927*100%</f>
        <v>1.1033333333333333</v>
      </c>
      <c r="P1927" s="9" t="str">
        <f>IFERROR(ROUND(E1927/L1927,0),0)&amp;" "&amp;H1927</f>
        <v>32 USD</v>
      </c>
      <c r="Q1927" t="s">
        <v>8325</v>
      </c>
      <c r="R1927" t="s">
        <v>8329</v>
      </c>
      <c r="S1927" s="12">
        <f>(((I1927/60)/60)/24)+DATE(1970,1,1)+(-8/24)</f>
        <v>41557.666666666664</v>
      </c>
      <c r="T1927" s="12">
        <f>(((J1927/60)/60)/24)+DATE(1970,1,1)+(-8/24)</f>
        <v>41535.568148148144</v>
      </c>
      <c r="U1927" s="8">
        <f t="shared" si="30"/>
        <v>22.098518518519995</v>
      </c>
    </row>
    <row r="1928" spans="1:21" ht="11.75" customHeight="1" x14ac:dyDescent="0.4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E1928/D1928*100%</f>
        <v>1.9537933333333333</v>
      </c>
      <c r="P1928" s="9" t="str">
        <f>IFERROR(ROUND(E1928/L1928,0),0)&amp;" "&amp;H1928</f>
        <v>27 USD</v>
      </c>
      <c r="Q1928" t="s">
        <v>8325</v>
      </c>
      <c r="R1928" t="s">
        <v>8329</v>
      </c>
      <c r="S1928" s="12">
        <f>(((I1928/60)/60)/24)+DATE(1970,1,1)+(-8/24)</f>
        <v>40483.68472222222</v>
      </c>
      <c r="T1928" s="12">
        <f>(((J1928/60)/60)/24)+DATE(1970,1,1)+(-8/24)</f>
        <v>40456.621018518512</v>
      </c>
      <c r="U1928" s="8">
        <f t="shared" si="30"/>
        <v>27.063703703708597</v>
      </c>
    </row>
    <row r="1929" spans="1:21" ht="11.75" customHeight="1" x14ac:dyDescent="0.4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E1929/D1929*100%</f>
        <v>1.0333333333333334</v>
      </c>
      <c r="P1929" s="9" t="str">
        <f>IFERROR(ROUND(E1929/L1929,0),0)&amp;" "&amp;H1929</f>
        <v>56 USD</v>
      </c>
      <c r="Q1929" t="s">
        <v>8325</v>
      </c>
      <c r="R1929" t="s">
        <v>8329</v>
      </c>
      <c r="S1929" s="12">
        <f>(((I1929/60)/60)/24)+DATE(1970,1,1)+(-8/24)</f>
        <v>40975.874305555553</v>
      </c>
      <c r="T1929" s="12">
        <f>(((J1929/60)/60)/24)+DATE(1970,1,1)+(-8/24)</f>
        <v>40960.528229166666</v>
      </c>
      <c r="U1929" s="8">
        <f t="shared" si="30"/>
        <v>15.346076388887013</v>
      </c>
    </row>
    <row r="1930" spans="1:21" ht="11.75" customHeight="1" x14ac:dyDescent="0.4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E1930/D1930*100%</f>
        <v>1.031372549019608</v>
      </c>
      <c r="P1930" s="9" t="str">
        <f>IFERROR(ROUND(E1930/L1930,0),0)&amp;" "&amp;H1930</f>
        <v>77 USD</v>
      </c>
      <c r="Q1930" t="s">
        <v>8325</v>
      </c>
      <c r="R1930" t="s">
        <v>8329</v>
      </c>
      <c r="S1930" s="12">
        <f>(((I1930/60)/60)/24)+DATE(1970,1,1)+(-8/24)</f>
        <v>41401.314745370371</v>
      </c>
      <c r="T1930" s="12">
        <f>(((J1930/60)/60)/24)+DATE(1970,1,1)+(-8/24)</f>
        <v>41371.314745370371</v>
      </c>
      <c r="U1930" s="8">
        <f t="shared" si="30"/>
        <v>30</v>
      </c>
    </row>
    <row r="1931" spans="1:21" ht="11.75" customHeight="1" x14ac:dyDescent="0.4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E1931/D1931*100%</f>
        <v>1.003125</v>
      </c>
      <c r="P1931" s="9" t="str">
        <f>IFERROR(ROUND(E1931/L1931,0),0)&amp;" "&amp;H1931</f>
        <v>43 USD</v>
      </c>
      <c r="Q1931" t="s">
        <v>8325</v>
      </c>
      <c r="R1931" t="s">
        <v>8329</v>
      </c>
      <c r="S1931" s="12">
        <f>(((I1931/60)/60)/24)+DATE(1970,1,1)+(-8/24)</f>
        <v>40728.688263888886</v>
      </c>
      <c r="T1931" s="12">
        <f>(((J1931/60)/60)/24)+DATE(1970,1,1)+(-8/24)</f>
        <v>40686.688263888886</v>
      </c>
      <c r="U1931" s="8">
        <f t="shared" si="30"/>
        <v>42</v>
      </c>
    </row>
    <row r="1932" spans="1:21" ht="11.75" customHeight="1" x14ac:dyDescent="0.4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E1932/D1932*100%</f>
        <v>1.27</v>
      </c>
      <c r="P1932" s="9" t="str">
        <f>IFERROR(ROUND(E1932/L1932,0),0)&amp;" "&amp;H1932</f>
        <v>49 USD</v>
      </c>
      <c r="Q1932" t="s">
        <v>8325</v>
      </c>
      <c r="R1932" t="s">
        <v>8329</v>
      </c>
      <c r="S1932" s="12">
        <f>(((I1932/60)/60)/24)+DATE(1970,1,1)+(-8/24)</f>
        <v>41462.225486111107</v>
      </c>
      <c r="T1932" s="12">
        <f>(((J1932/60)/60)/24)+DATE(1970,1,1)+(-8/24)</f>
        <v>41402.225486111107</v>
      </c>
      <c r="U1932" s="8">
        <f t="shared" si="30"/>
        <v>60</v>
      </c>
    </row>
    <row r="1933" spans="1:21" ht="11.75" customHeight="1" x14ac:dyDescent="0.4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E1933/D1933*100%</f>
        <v>1.20601</v>
      </c>
      <c r="P1933" s="9" t="str">
        <f>IFERROR(ROUND(E1933/L1933,0),0)&amp;" "&amp;H1933</f>
        <v>48 USD</v>
      </c>
      <c r="Q1933" t="s">
        <v>8325</v>
      </c>
      <c r="R1933" t="s">
        <v>8329</v>
      </c>
      <c r="S1933" s="12">
        <f>(((I1933/60)/60)/24)+DATE(1970,1,1)+(-8/24)</f>
        <v>41050.8125</v>
      </c>
      <c r="T1933" s="12">
        <f>(((J1933/60)/60)/24)+DATE(1970,1,1)+(-8/24)</f>
        <v>41037.559131944443</v>
      </c>
      <c r="U1933" s="8">
        <f t="shared" si="30"/>
        <v>13.253368055557075</v>
      </c>
    </row>
    <row r="1934" spans="1:21" ht="11.75" customHeight="1" x14ac:dyDescent="0.4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E1934/D1934*100%</f>
        <v>1.0699047619047619</v>
      </c>
      <c r="P1934" s="9" t="str">
        <f>IFERROR(ROUND(E1934/L1934,0),0)&amp;" "&amp;H1934</f>
        <v>70 USD</v>
      </c>
      <c r="Q1934" t="s">
        <v>8325</v>
      </c>
      <c r="R1934" t="s">
        <v>8329</v>
      </c>
      <c r="S1934" s="12">
        <f>(((I1934/60)/60)/24)+DATE(1970,1,1)+(-8/24)</f>
        <v>40932.476539351846</v>
      </c>
      <c r="T1934" s="12">
        <f>(((J1934/60)/60)/24)+DATE(1970,1,1)+(-8/24)</f>
        <v>40911.476539351846</v>
      </c>
      <c r="U1934" s="8">
        <f t="shared" si="30"/>
        <v>21</v>
      </c>
    </row>
    <row r="1935" spans="1:21" ht="11.75" customHeight="1" x14ac:dyDescent="0.4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E1935/D1935*100%</f>
        <v>1.7243333333333333</v>
      </c>
      <c r="P1935" s="9" t="str">
        <f>IFERROR(ROUND(E1935/L1935,0),0)&amp;" "&amp;H1935</f>
        <v>94 USD</v>
      </c>
      <c r="Q1935" t="s">
        <v>8325</v>
      </c>
      <c r="R1935" t="s">
        <v>8329</v>
      </c>
      <c r="S1935" s="12">
        <f>(((I1935/60)/60)/24)+DATE(1970,1,1)+(-8/24)</f>
        <v>41908.797534722216</v>
      </c>
      <c r="T1935" s="12">
        <f>(((J1935/60)/60)/24)+DATE(1970,1,1)+(-8/24)</f>
        <v>41878.797534722216</v>
      </c>
      <c r="U1935" s="8">
        <f t="shared" si="30"/>
        <v>30</v>
      </c>
    </row>
    <row r="1936" spans="1:21" ht="11.75" customHeight="1" x14ac:dyDescent="0.4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E1936/D1936*100%</f>
        <v>1.2362</v>
      </c>
      <c r="P1936" s="9" t="str">
        <f>IFERROR(ROUND(E1936/L1936,0),0)&amp;" "&amp;H1936</f>
        <v>80 USD</v>
      </c>
      <c r="Q1936" t="s">
        <v>8325</v>
      </c>
      <c r="R1936" t="s">
        <v>8329</v>
      </c>
      <c r="S1936" s="12">
        <f>(((I1936/60)/60)/24)+DATE(1970,1,1)+(-8/24)</f>
        <v>40901.875</v>
      </c>
      <c r="T1936" s="12">
        <f>(((J1936/60)/60)/24)+DATE(1970,1,1)+(-8/24)</f>
        <v>40865.533807870372</v>
      </c>
      <c r="U1936" s="8">
        <f t="shared" si="30"/>
        <v>36.341192129628325</v>
      </c>
    </row>
    <row r="1937" spans="1:21" ht="11.75" customHeight="1" x14ac:dyDescent="0.4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E1937/D1937*100%</f>
        <v>1.0840000000000001</v>
      </c>
      <c r="P1937" s="9" t="str">
        <f>IFERROR(ROUND(E1937/L1937,0),0)&amp;" "&amp;H1937</f>
        <v>54 USD</v>
      </c>
      <c r="Q1937" t="s">
        <v>8325</v>
      </c>
      <c r="R1937" t="s">
        <v>8329</v>
      </c>
      <c r="S1937" s="12">
        <f>(((I1937/60)/60)/24)+DATE(1970,1,1)+(-8/24)</f>
        <v>41810.874305555553</v>
      </c>
      <c r="T1937" s="12">
        <f>(((J1937/60)/60)/24)+DATE(1970,1,1)+(-8/24)</f>
        <v>41773.59920138889</v>
      </c>
      <c r="U1937" s="8">
        <f t="shared" si="30"/>
        <v>37.275104166663368</v>
      </c>
    </row>
    <row r="1938" spans="1:21" ht="11.75" customHeight="1" x14ac:dyDescent="0.4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E1938/D1938*100%</f>
        <v>1.1652013333333333</v>
      </c>
      <c r="P1938" s="9" t="str">
        <f>IFERROR(ROUND(E1938/L1938,0),0)&amp;" "&amp;H1938</f>
        <v>60 USD</v>
      </c>
      <c r="Q1938" t="s">
        <v>8325</v>
      </c>
      <c r="R1938" t="s">
        <v>8329</v>
      </c>
      <c r="S1938" s="12">
        <f>(((I1938/60)/60)/24)+DATE(1970,1,1)+(-8/24)</f>
        <v>40882.915972222218</v>
      </c>
      <c r="T1938" s="12">
        <f>(((J1938/60)/60)/24)+DATE(1970,1,1)+(-8/24)</f>
        <v>40852.55636574074</v>
      </c>
      <c r="U1938" s="8">
        <f t="shared" si="30"/>
        <v>30.359606481477385</v>
      </c>
    </row>
    <row r="1939" spans="1:21" ht="11.75" customHeight="1" x14ac:dyDescent="0.4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E1939/D1939*100%</f>
        <v>1.8724499999999999</v>
      </c>
      <c r="P1939" s="9" t="str">
        <f>IFERROR(ROUND(E1939/L1939,0),0)&amp;" "&amp;H1939</f>
        <v>39 USD</v>
      </c>
      <c r="Q1939" t="s">
        <v>8325</v>
      </c>
      <c r="R1939" t="s">
        <v>8329</v>
      </c>
      <c r="S1939" s="12">
        <f>(((I1939/60)/60)/24)+DATE(1970,1,1)+(-8/24)</f>
        <v>41074.832638888889</v>
      </c>
      <c r="T1939" s="12">
        <f>(((J1939/60)/60)/24)+DATE(1970,1,1)+(-8/24)</f>
        <v>41058.78565972222</v>
      </c>
      <c r="U1939" s="8">
        <f t="shared" si="30"/>
        <v>16.046979166669189</v>
      </c>
    </row>
    <row r="1940" spans="1:21" ht="11.75" customHeight="1" x14ac:dyDescent="0.4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E1940/D1940*100%</f>
        <v>1.1593333333333333</v>
      </c>
      <c r="P1940" s="9" t="str">
        <f>IFERROR(ROUND(E1940/L1940,0),0)&amp;" "&amp;H1940</f>
        <v>153 USD</v>
      </c>
      <c r="Q1940" t="s">
        <v>8325</v>
      </c>
      <c r="R1940" t="s">
        <v>8329</v>
      </c>
      <c r="S1940" s="12">
        <f>(((I1940/60)/60)/24)+DATE(1970,1,1)+(-8/24)</f>
        <v>41456.875</v>
      </c>
      <c r="T1940" s="12">
        <f>(((J1940/60)/60)/24)+DATE(1970,1,1)+(-8/24)</f>
        <v>41425.92628472222</v>
      </c>
      <c r="U1940" s="8">
        <f t="shared" si="30"/>
        <v>30.948715277780138</v>
      </c>
    </row>
    <row r="1941" spans="1:21" ht="11.75" customHeight="1" x14ac:dyDescent="0.4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E1941/D1941*100%</f>
        <v>1.107</v>
      </c>
      <c r="P1941" s="9" t="str">
        <f>IFERROR(ROUND(E1941/L1941,0),0)&amp;" "&amp;H1941</f>
        <v>115 USD</v>
      </c>
      <c r="Q1941" t="s">
        <v>8325</v>
      </c>
      <c r="R1941" t="s">
        <v>8329</v>
      </c>
      <c r="S1941" s="12">
        <f>(((I1941/60)/60)/24)+DATE(1970,1,1)+(-8/24)</f>
        <v>41343.610046296293</v>
      </c>
      <c r="T1941" s="12">
        <f>(((J1941/60)/60)/24)+DATE(1970,1,1)+(-8/24)</f>
        <v>41313.651712962957</v>
      </c>
      <c r="U1941" s="8">
        <f t="shared" si="30"/>
        <v>29.958333333335759</v>
      </c>
    </row>
    <row r="1942" spans="1:21" ht="11.75" customHeight="1" x14ac:dyDescent="0.4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E1942/D1942*100%</f>
        <v>1.7092307692307693</v>
      </c>
      <c r="P1942" s="9" t="str">
        <f>IFERROR(ROUND(E1942/L1942,0),0)&amp;" "&amp;H1942</f>
        <v>36 USD</v>
      </c>
      <c r="Q1942" t="s">
        <v>8325</v>
      </c>
      <c r="R1942" t="s">
        <v>8329</v>
      </c>
      <c r="S1942" s="12">
        <f>(((I1942/60)/60)/24)+DATE(1970,1,1)+(-8/24)</f>
        <v>40708.832638888889</v>
      </c>
      <c r="T1942" s="12">
        <f>(((J1942/60)/60)/24)+DATE(1970,1,1)+(-8/24)</f>
        <v>40670.173993055556</v>
      </c>
      <c r="U1942" s="8">
        <f t="shared" si="30"/>
        <v>38.658645833333139</v>
      </c>
    </row>
    <row r="1943" spans="1:21" ht="11.75" customHeight="1" x14ac:dyDescent="0.4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E1943/D1943*100%</f>
        <v>1.2611835600000001</v>
      </c>
      <c r="P1943" s="9" t="str">
        <f>IFERROR(ROUND(E1943/L1943,0),0)&amp;" "&amp;H1943</f>
        <v>65 USD</v>
      </c>
      <c r="Q1943" t="s">
        <v>8319</v>
      </c>
      <c r="R1943" t="s">
        <v>8349</v>
      </c>
      <c r="S1943" s="12">
        <f>(((I1943/60)/60)/24)+DATE(1970,1,1)+(-8/24)</f>
        <v>41773.95753472222</v>
      </c>
      <c r="T1943" s="12">
        <f>(((J1943/60)/60)/24)+DATE(1970,1,1)+(-8/24)</f>
        <v>41743.95753472222</v>
      </c>
      <c r="U1943" s="8">
        <f t="shared" si="30"/>
        <v>30</v>
      </c>
    </row>
    <row r="1944" spans="1:21" ht="11.75" customHeight="1" x14ac:dyDescent="0.4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E1944/D1944*100%</f>
        <v>1.3844033333333334</v>
      </c>
      <c r="P1944" s="9" t="str">
        <f>IFERROR(ROUND(E1944/L1944,0),0)&amp;" "&amp;H1944</f>
        <v>87 USD</v>
      </c>
      <c r="Q1944" t="s">
        <v>8319</v>
      </c>
      <c r="R1944" t="s">
        <v>8349</v>
      </c>
      <c r="S1944" s="12">
        <f>(((I1944/60)/60)/24)+DATE(1970,1,1)+(-8/24)</f>
        <v>40728.494675925926</v>
      </c>
      <c r="T1944" s="12">
        <f>(((J1944/60)/60)/24)+DATE(1970,1,1)+(-8/24)</f>
        <v>40638.494675925926</v>
      </c>
      <c r="U1944" s="8">
        <f t="shared" si="30"/>
        <v>90</v>
      </c>
    </row>
    <row r="1945" spans="1:21" ht="11.75" customHeight="1" x14ac:dyDescent="0.4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E1945/D1945*100%</f>
        <v>17.052499999999998</v>
      </c>
      <c r="P1945" s="9" t="str">
        <f>IFERROR(ROUND(E1945/L1945,0),0)&amp;" "&amp;H1945</f>
        <v>69 USD</v>
      </c>
      <c r="Q1945" t="s">
        <v>8319</v>
      </c>
      <c r="R1945" t="s">
        <v>8349</v>
      </c>
      <c r="S1945" s="12">
        <f>(((I1945/60)/60)/24)+DATE(1970,1,1)+(-8/24)</f>
        <v>42592.936527777776</v>
      </c>
      <c r="T1945" s="12">
        <f>(((J1945/60)/60)/24)+DATE(1970,1,1)+(-8/24)</f>
        <v>42547.936527777776</v>
      </c>
      <c r="U1945" s="8">
        <f t="shared" si="30"/>
        <v>45</v>
      </c>
    </row>
    <row r="1946" spans="1:21" ht="11.75" customHeight="1" x14ac:dyDescent="0.4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E1946/D1946*100%</f>
        <v>7.8805550000000002</v>
      </c>
      <c r="P1946" s="9" t="str">
        <f>IFERROR(ROUND(E1946/L1946,0),0)&amp;" "&amp;H1946</f>
        <v>176 USD</v>
      </c>
      <c r="Q1946" t="s">
        <v>8319</v>
      </c>
      <c r="R1946" t="s">
        <v>8349</v>
      </c>
      <c r="S1946" s="12">
        <f>(((I1946/60)/60)/24)+DATE(1970,1,1)+(-8/24)</f>
        <v>41760.251041666663</v>
      </c>
      <c r="T1946" s="12">
        <f>(((J1946/60)/60)/24)+DATE(1970,1,1)+(-8/24)</f>
        <v>41730.251041666663</v>
      </c>
      <c r="U1946" s="8">
        <f t="shared" si="30"/>
        <v>30</v>
      </c>
    </row>
    <row r="1947" spans="1:21" ht="11.75" customHeight="1" x14ac:dyDescent="0.4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E1947/D1947*100%</f>
        <v>3.4801799999999998</v>
      </c>
      <c r="P1947" s="9" t="str">
        <f>IFERROR(ROUND(E1947/L1947,0),0)&amp;" "&amp;H1947</f>
        <v>512 EUR</v>
      </c>
      <c r="Q1947" t="s">
        <v>8319</v>
      </c>
      <c r="R1947" t="s">
        <v>8349</v>
      </c>
      <c r="S1947" s="12">
        <f>(((I1947/60)/60)/24)+DATE(1970,1,1)+(-8/24)</f>
        <v>42196.918495370373</v>
      </c>
      <c r="T1947" s="12">
        <f>(((J1947/60)/60)/24)+DATE(1970,1,1)+(-8/24)</f>
        <v>42156.918495370373</v>
      </c>
      <c r="U1947" s="8">
        <f t="shared" si="30"/>
        <v>40</v>
      </c>
    </row>
    <row r="1948" spans="1:21" ht="11.75" customHeight="1" x14ac:dyDescent="0.4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E1948/D1948*100%</f>
        <v>1.4974666666666667</v>
      </c>
      <c r="P1948" s="9" t="str">
        <f>IFERROR(ROUND(E1948/L1948,0),0)&amp;" "&amp;H1948</f>
        <v>160 USD</v>
      </c>
      <c r="Q1948" t="s">
        <v>8319</v>
      </c>
      <c r="R1948" t="s">
        <v>8349</v>
      </c>
      <c r="S1948" s="12">
        <f>(((I1948/60)/60)/24)+DATE(1970,1,1)+(-8/24)</f>
        <v>41748.775011574071</v>
      </c>
      <c r="T1948" s="12">
        <f>(((J1948/60)/60)/24)+DATE(1970,1,1)+(-8/24)</f>
        <v>41688.816678240735</v>
      </c>
      <c r="U1948" s="8">
        <f t="shared" si="30"/>
        <v>59.958333333335759</v>
      </c>
    </row>
    <row r="1949" spans="1:21" ht="11.75" customHeight="1" x14ac:dyDescent="0.4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E1949/D1949*100%</f>
        <v>1.0063375000000001</v>
      </c>
      <c r="P1949" s="9" t="str">
        <f>IFERROR(ROUND(E1949/L1949,0),0)&amp;" "&amp;H1949</f>
        <v>35 USD</v>
      </c>
      <c r="Q1949" t="s">
        <v>8319</v>
      </c>
      <c r="R1949" t="s">
        <v>8349</v>
      </c>
      <c r="S1949" s="12">
        <f>(((I1949/60)/60)/24)+DATE(1970,1,1)+(-8/24)</f>
        <v>40139.915972222218</v>
      </c>
      <c r="T1949" s="12">
        <f>(((J1949/60)/60)/24)+DATE(1970,1,1)+(-8/24)</f>
        <v>40102.584722222222</v>
      </c>
      <c r="U1949" s="8">
        <f t="shared" si="30"/>
        <v>37.331249999995634</v>
      </c>
    </row>
    <row r="1950" spans="1:21" ht="11.75" customHeight="1" x14ac:dyDescent="0.4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E1950/D1950*100%</f>
        <v>8.0021100000000001</v>
      </c>
      <c r="P1950" s="9" t="str">
        <f>IFERROR(ROUND(E1950/L1950,0),0)&amp;" "&amp;H1950</f>
        <v>189 USD</v>
      </c>
      <c r="Q1950" t="s">
        <v>8319</v>
      </c>
      <c r="R1950" t="s">
        <v>8349</v>
      </c>
      <c r="S1950" s="12">
        <f>(((I1950/60)/60)/24)+DATE(1970,1,1)+(-8/24)</f>
        <v>42527.376388888886</v>
      </c>
      <c r="T1950" s="12">
        <f>(((J1950/60)/60)/24)+DATE(1970,1,1)+(-8/24)</f>
        <v>42473.270937499998</v>
      </c>
      <c r="U1950" s="8">
        <f t="shared" si="30"/>
        <v>54.105451388888469</v>
      </c>
    </row>
    <row r="1951" spans="1:21" ht="11.75" customHeight="1" x14ac:dyDescent="0.4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E1951/D1951*100%</f>
        <v>1.0600260000000001</v>
      </c>
      <c r="P1951" s="9" t="str">
        <f>IFERROR(ROUND(E1951/L1951,0),0)&amp;" "&amp;H1951</f>
        <v>56 GBP</v>
      </c>
      <c r="Q1951" t="s">
        <v>8319</v>
      </c>
      <c r="R1951" t="s">
        <v>8349</v>
      </c>
      <c r="S1951" s="12">
        <f>(((I1951/60)/60)/24)+DATE(1970,1,1)+(-8/24)</f>
        <v>41830.089710648142</v>
      </c>
      <c r="T1951" s="12">
        <f>(((J1951/60)/60)/24)+DATE(1970,1,1)+(-8/24)</f>
        <v>41800.089710648142</v>
      </c>
      <c r="U1951" s="8">
        <f t="shared" si="30"/>
        <v>30</v>
      </c>
    </row>
    <row r="1952" spans="1:21" ht="11.75" customHeight="1" x14ac:dyDescent="0.4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E1952/D1952*100%</f>
        <v>2.0051866666666669</v>
      </c>
      <c r="P1952" s="9" t="str">
        <f>IFERROR(ROUND(E1952/L1952,0),0)&amp;" "&amp;H1952</f>
        <v>51 USD</v>
      </c>
      <c r="Q1952" t="s">
        <v>8319</v>
      </c>
      <c r="R1952" t="s">
        <v>8349</v>
      </c>
      <c r="S1952" s="12">
        <f>(((I1952/60)/60)/24)+DATE(1970,1,1)+(-8/24)</f>
        <v>40654.848067129627</v>
      </c>
      <c r="T1952" s="12">
        <f>(((J1952/60)/60)/24)+DATE(1970,1,1)+(-8/24)</f>
        <v>40623.848067129627</v>
      </c>
      <c r="U1952" s="8">
        <f t="shared" si="30"/>
        <v>31</v>
      </c>
    </row>
    <row r="1953" spans="1:21" ht="11.75" customHeight="1" x14ac:dyDescent="0.4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E1953/D1953*100%</f>
        <v>2.1244399999999999</v>
      </c>
      <c r="P1953" s="9" t="str">
        <f>IFERROR(ROUND(E1953/L1953,0),0)&amp;" "&amp;H1953</f>
        <v>127 USD</v>
      </c>
      <c r="Q1953" t="s">
        <v>8319</v>
      </c>
      <c r="R1953" t="s">
        <v>8349</v>
      </c>
      <c r="S1953" s="12">
        <f>(((I1953/60)/60)/24)+DATE(1970,1,1)+(-8/24)</f>
        <v>42681.128900462958</v>
      </c>
      <c r="T1953" s="12">
        <f>(((J1953/60)/60)/24)+DATE(1970,1,1)+(-8/24)</f>
        <v>42651.087233796294</v>
      </c>
      <c r="U1953" s="8">
        <f t="shared" si="30"/>
        <v>30.041666666664241</v>
      </c>
    </row>
    <row r="1954" spans="1:21" ht="11.75" customHeight="1" x14ac:dyDescent="0.4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E1954/D1954*100%</f>
        <v>1.9847237142857144</v>
      </c>
      <c r="P1954" s="9" t="str">
        <f>IFERROR(ROUND(E1954/L1954,0),0)&amp;" "&amp;H1954</f>
        <v>102 CAD</v>
      </c>
      <c r="Q1954" t="s">
        <v>8319</v>
      </c>
      <c r="R1954" t="s">
        <v>8349</v>
      </c>
      <c r="S1954" s="12">
        <f>(((I1954/60)/60)/24)+DATE(1970,1,1)+(-8/24)</f>
        <v>41563.273321759254</v>
      </c>
      <c r="T1954" s="12">
        <f>(((J1954/60)/60)/24)+DATE(1970,1,1)+(-8/24)</f>
        <v>41526.273321759254</v>
      </c>
      <c r="U1954" s="8">
        <f t="shared" si="30"/>
        <v>37</v>
      </c>
    </row>
    <row r="1955" spans="1:21" ht="11.75" customHeight="1" x14ac:dyDescent="0.4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E1955/D1955*100%</f>
        <v>2.2594666666666665</v>
      </c>
      <c r="P1955" s="9" t="str">
        <f>IFERROR(ROUND(E1955/L1955,0),0)&amp;" "&amp;H1955</f>
        <v>231 USD</v>
      </c>
      <c r="Q1955" t="s">
        <v>8319</v>
      </c>
      <c r="R1955" t="s">
        <v>8349</v>
      </c>
      <c r="S1955" s="12">
        <f>(((I1955/60)/60)/24)+DATE(1970,1,1)+(-8/24)</f>
        <v>40969.791666666664</v>
      </c>
      <c r="T1955" s="12">
        <f>(((J1955/60)/60)/24)+DATE(1970,1,1)+(-8/24)</f>
        <v>40940.866493055553</v>
      </c>
      <c r="U1955" s="8">
        <f t="shared" si="30"/>
        <v>28.925173611110949</v>
      </c>
    </row>
    <row r="1956" spans="1:21" ht="11.75" customHeight="1" x14ac:dyDescent="0.4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E1956/D1956*100%</f>
        <v>6.9894800000000004</v>
      </c>
      <c r="P1956" s="9" t="str">
        <f>IFERROR(ROUND(E1956/L1956,0),0)&amp;" "&amp;H1956</f>
        <v>842 USD</v>
      </c>
      <c r="Q1956" t="s">
        <v>8319</v>
      </c>
      <c r="R1956" t="s">
        <v>8349</v>
      </c>
      <c r="S1956" s="12">
        <f>(((I1956/60)/60)/24)+DATE(1970,1,1)+(-8/24)</f>
        <v>42440.874999999993</v>
      </c>
      <c r="T1956" s="12">
        <f>(((J1956/60)/60)/24)+DATE(1970,1,1)+(-8/24)</f>
        <v>42394.247407407405</v>
      </c>
      <c r="U1956" s="8">
        <f t="shared" si="30"/>
        <v>46.627592592587462</v>
      </c>
    </row>
    <row r="1957" spans="1:21" ht="11.75" customHeight="1" x14ac:dyDescent="0.4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E1957/D1957*100%</f>
        <v>3.9859528571428569</v>
      </c>
      <c r="P1957" s="9" t="str">
        <f>IFERROR(ROUND(E1957/L1957,0),0)&amp;" "&amp;H1957</f>
        <v>577 USD</v>
      </c>
      <c r="Q1957" t="s">
        <v>8319</v>
      </c>
      <c r="R1957" t="s">
        <v>8349</v>
      </c>
      <c r="S1957" s="12">
        <f>(((I1957/60)/60)/24)+DATE(1970,1,1)+(-8/24)</f>
        <v>41052.458333333328</v>
      </c>
      <c r="T1957" s="12">
        <f>(((J1957/60)/60)/24)+DATE(1970,1,1)+(-8/24)</f>
        <v>41019.938437500001</v>
      </c>
      <c r="U1957" s="8">
        <f t="shared" si="30"/>
        <v>32.51989583332761</v>
      </c>
    </row>
    <row r="1958" spans="1:21" ht="11.75" customHeight="1" x14ac:dyDescent="0.4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E1958/D1958*100%</f>
        <v>2.9403333333333332</v>
      </c>
      <c r="P1958" s="9" t="str">
        <f>IFERROR(ROUND(E1958/L1958,0),0)&amp;" "&amp;H1958</f>
        <v>483 USD</v>
      </c>
      <c r="Q1958" t="s">
        <v>8319</v>
      </c>
      <c r="R1958" t="s">
        <v>8349</v>
      </c>
      <c r="S1958" s="12">
        <f>(((I1958/60)/60)/24)+DATE(1970,1,1)+(-8/24)</f>
        <v>42112.548668981479</v>
      </c>
      <c r="T1958" s="12">
        <f>(((J1958/60)/60)/24)+DATE(1970,1,1)+(-8/24)</f>
        <v>42067.59033564815</v>
      </c>
      <c r="U1958" s="8">
        <f t="shared" si="30"/>
        <v>44.958333333328483</v>
      </c>
    </row>
    <row r="1959" spans="1:21" ht="11.75" customHeight="1" x14ac:dyDescent="0.4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E1959/D1959*100%</f>
        <v>1.6750470000000002</v>
      </c>
      <c r="P1959" s="9" t="str">
        <f>IFERROR(ROUND(E1959/L1959,0),0)&amp;" "&amp;H1959</f>
        <v>76 USD</v>
      </c>
      <c r="Q1959" t="s">
        <v>8319</v>
      </c>
      <c r="R1959" t="s">
        <v>8349</v>
      </c>
      <c r="S1959" s="12">
        <f>(((I1959/60)/60)/24)+DATE(1970,1,1)+(-8/24)</f>
        <v>41208.765196759254</v>
      </c>
      <c r="T1959" s="12">
        <f>(((J1959/60)/60)/24)+DATE(1970,1,1)+(-8/24)</f>
        <v>41178.765196759254</v>
      </c>
      <c r="U1959" s="8">
        <f t="shared" ref="U1959:U2022" si="31">S1959-T1959</f>
        <v>30</v>
      </c>
    </row>
    <row r="1960" spans="1:21" ht="11.75" customHeight="1" x14ac:dyDescent="0.4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E1960/D1960*100%</f>
        <v>14.355717142857143</v>
      </c>
      <c r="P1960" s="9" t="str">
        <f>IFERROR(ROUND(E1960/L1960,0),0)&amp;" "&amp;H1960</f>
        <v>74 USD</v>
      </c>
      <c r="Q1960" t="s">
        <v>8319</v>
      </c>
      <c r="R1960" t="s">
        <v>8349</v>
      </c>
      <c r="S1960" s="12">
        <f>(((I1960/60)/60)/24)+DATE(1970,1,1)+(-8/24)</f>
        <v>41356.612974537034</v>
      </c>
      <c r="T1960" s="12">
        <f>(((J1960/60)/60)/24)+DATE(1970,1,1)+(-8/24)</f>
        <v>41326.654641203699</v>
      </c>
      <c r="U1960" s="8">
        <f t="shared" si="31"/>
        <v>29.958333333335759</v>
      </c>
    </row>
    <row r="1961" spans="1:21" ht="11.75" customHeight="1" x14ac:dyDescent="0.4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E1961/D1961*100%</f>
        <v>1.5673440000000001</v>
      </c>
      <c r="P1961" s="9" t="str">
        <f>IFERROR(ROUND(E1961/L1961,0),0)&amp;" "&amp;H1961</f>
        <v>37 USD</v>
      </c>
      <c r="Q1961" t="s">
        <v>8319</v>
      </c>
      <c r="R1961" t="s">
        <v>8349</v>
      </c>
      <c r="S1961" s="12">
        <f>(((I1961/60)/60)/24)+DATE(1970,1,1)+(-8/24)</f>
        <v>41912.666666666664</v>
      </c>
      <c r="T1961" s="12">
        <f>(((J1961/60)/60)/24)+DATE(1970,1,1)+(-8/24)</f>
        <v>41871.51226851852</v>
      </c>
      <c r="U1961" s="8">
        <f t="shared" si="31"/>
        <v>41.154398148144537</v>
      </c>
    </row>
    <row r="1962" spans="1:21" ht="11.75" customHeight="1" x14ac:dyDescent="0.4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E1962/D1962*100%</f>
        <v>1.1790285714285715</v>
      </c>
      <c r="P1962" s="9" t="str">
        <f>IFERROR(ROUND(E1962/L1962,0),0)&amp;" "&amp;H1962</f>
        <v>2501 SEK</v>
      </c>
      <c r="Q1962" t="s">
        <v>8319</v>
      </c>
      <c r="R1962" t="s">
        <v>8349</v>
      </c>
      <c r="S1962" s="12">
        <f>(((I1962/60)/60)/24)+DATE(1970,1,1)+(-8/24)</f>
        <v>41994.029409722221</v>
      </c>
      <c r="T1962" s="12">
        <f>(((J1962/60)/60)/24)+DATE(1970,1,1)+(-8/24)</f>
        <v>41964.029409722221</v>
      </c>
      <c r="U1962" s="8">
        <f t="shared" si="31"/>
        <v>30</v>
      </c>
    </row>
    <row r="1963" spans="1:21" ht="11.75" customHeight="1" x14ac:dyDescent="0.4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E1963/D1963*100%</f>
        <v>11.053811999999999</v>
      </c>
      <c r="P1963" s="9" t="str">
        <f>IFERROR(ROUND(E1963/L1963,0),0)&amp;" "&amp;H1963</f>
        <v>68 USD</v>
      </c>
      <c r="Q1963" t="s">
        <v>8319</v>
      </c>
      <c r="R1963" t="s">
        <v>8349</v>
      </c>
      <c r="S1963" s="12">
        <f>(((I1963/60)/60)/24)+DATE(1970,1,1)+(-8/24)</f>
        <v>41187.832638888889</v>
      </c>
      <c r="T1963" s="12">
        <f>(((J1963/60)/60)/24)+DATE(1970,1,1)+(-8/24)</f>
        <v>41147.861307870371</v>
      </c>
      <c r="U1963" s="8">
        <f t="shared" si="31"/>
        <v>39.971331018517958</v>
      </c>
    </row>
    <row r="1964" spans="1:21" ht="11.75" customHeight="1" x14ac:dyDescent="0.4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E1964/D1964*100%</f>
        <v>1.9292499999999999</v>
      </c>
      <c r="P1964" s="9" t="str">
        <f>IFERROR(ROUND(E1964/L1964,0),0)&amp;" "&amp;H1964</f>
        <v>63 USD</v>
      </c>
      <c r="Q1964" t="s">
        <v>8319</v>
      </c>
      <c r="R1964" t="s">
        <v>8349</v>
      </c>
      <c r="S1964" s="12">
        <f>(((I1964/60)/60)/24)+DATE(1970,1,1)+(-8/24)</f>
        <v>41772.447175925925</v>
      </c>
      <c r="T1964" s="12">
        <f>(((J1964/60)/60)/24)+DATE(1970,1,1)+(-8/24)</f>
        <v>41742.447175925925</v>
      </c>
      <c r="U1964" s="8">
        <f t="shared" si="31"/>
        <v>30</v>
      </c>
    </row>
    <row r="1965" spans="1:21" ht="11.75" customHeight="1" x14ac:dyDescent="0.4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E1965/D1965*100%</f>
        <v>1.268842105263158</v>
      </c>
      <c r="P1965" s="9" t="str">
        <f>IFERROR(ROUND(E1965/L1965,0),0)&amp;" "&amp;H1965</f>
        <v>118 GBP</v>
      </c>
      <c r="Q1965" t="s">
        <v>8319</v>
      </c>
      <c r="R1965" t="s">
        <v>8349</v>
      </c>
      <c r="S1965" s="12">
        <f>(((I1965/60)/60)/24)+DATE(1970,1,1)+(-8/24)</f>
        <v>41898.096458333333</v>
      </c>
      <c r="T1965" s="12">
        <f>(((J1965/60)/60)/24)+DATE(1970,1,1)+(-8/24)</f>
        <v>41863.096458333333</v>
      </c>
      <c r="U1965" s="8">
        <f t="shared" si="31"/>
        <v>35</v>
      </c>
    </row>
    <row r="1966" spans="1:21" ht="11.75" customHeight="1" x14ac:dyDescent="0.4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E1966/D1966*100%</f>
        <v>2.5957748878923765</v>
      </c>
      <c r="P1966" s="9" t="str">
        <f>IFERROR(ROUND(E1966/L1966,0),0)&amp;" "&amp;H1966</f>
        <v>181 EUR</v>
      </c>
      <c r="Q1966" t="s">
        <v>8319</v>
      </c>
      <c r="R1966" t="s">
        <v>8349</v>
      </c>
      <c r="S1966" s="12">
        <f>(((I1966/60)/60)/24)+DATE(1970,1,1)+(-8/24)</f>
        <v>42481.939490740733</v>
      </c>
      <c r="T1966" s="12">
        <f>(((J1966/60)/60)/24)+DATE(1970,1,1)+(-8/24)</f>
        <v>42451.939490740733</v>
      </c>
      <c r="U1966" s="8">
        <f t="shared" si="31"/>
        <v>30</v>
      </c>
    </row>
    <row r="1967" spans="1:21" ht="11.75" customHeight="1" x14ac:dyDescent="0.4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E1967/D1967*100%</f>
        <v>2.6227999999999998</v>
      </c>
      <c r="P1967" s="9" t="str">
        <f>IFERROR(ROUND(E1967/L1967,0),0)&amp;" "&amp;H1967</f>
        <v>127 USD</v>
      </c>
      <c r="Q1967" t="s">
        <v>8319</v>
      </c>
      <c r="R1967" t="s">
        <v>8349</v>
      </c>
      <c r="S1967" s="12">
        <f>(((I1967/60)/60)/24)+DATE(1970,1,1)+(-8/24)</f>
        <v>40919.708333333328</v>
      </c>
      <c r="T1967" s="12">
        <f>(((J1967/60)/60)/24)+DATE(1970,1,1)+(-8/24)</f>
        <v>40897.755902777775</v>
      </c>
      <c r="U1967" s="8">
        <f t="shared" si="31"/>
        <v>21.952430555553292</v>
      </c>
    </row>
    <row r="1968" spans="1:21" ht="11.75" customHeight="1" x14ac:dyDescent="0.4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E1968/D1968*100%</f>
        <v>2.0674309000000002</v>
      </c>
      <c r="P1968" s="9" t="str">
        <f>IFERROR(ROUND(E1968/L1968,0),0)&amp;" "&amp;H1968</f>
        <v>137 USD</v>
      </c>
      <c r="Q1968" t="s">
        <v>8319</v>
      </c>
      <c r="R1968" t="s">
        <v>8349</v>
      </c>
      <c r="S1968" s="12">
        <f>(((I1968/60)/60)/24)+DATE(1970,1,1)+(-8/24)</f>
        <v>41865.207152777773</v>
      </c>
      <c r="T1968" s="12">
        <f>(((J1968/60)/60)/24)+DATE(1970,1,1)+(-8/24)</f>
        <v>41835.207152777773</v>
      </c>
      <c r="U1968" s="8">
        <f t="shared" si="31"/>
        <v>30</v>
      </c>
    </row>
    <row r="1969" spans="1:21" ht="11.75" customHeight="1" x14ac:dyDescent="0.4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E1969/D1969*100%</f>
        <v>3.7012999999999998</v>
      </c>
      <c r="P1969" s="9" t="str">
        <f>IFERROR(ROUND(E1969/L1969,0),0)&amp;" "&amp;H1969</f>
        <v>183 USD</v>
      </c>
      <c r="Q1969" t="s">
        <v>8319</v>
      </c>
      <c r="R1969" t="s">
        <v>8349</v>
      </c>
      <c r="S1969" s="12">
        <f>(((I1969/60)/60)/24)+DATE(1970,1,1)+(-8/24)</f>
        <v>41760.330196759256</v>
      </c>
      <c r="T1969" s="12">
        <f>(((J1969/60)/60)/24)+DATE(1970,1,1)+(-8/24)</f>
        <v>41730.330196759256</v>
      </c>
      <c r="U1969" s="8">
        <f t="shared" si="31"/>
        <v>30</v>
      </c>
    </row>
    <row r="1970" spans="1:21" ht="11.75" customHeight="1" x14ac:dyDescent="0.4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E1970/D1970*100%</f>
        <v>2.8496600000000001</v>
      </c>
      <c r="P1970" s="9" t="str">
        <f>IFERROR(ROUND(E1970/L1970,0),0)&amp;" "&amp;H1970</f>
        <v>279 USD</v>
      </c>
      <c r="Q1970" t="s">
        <v>8319</v>
      </c>
      <c r="R1970" t="s">
        <v>8349</v>
      </c>
      <c r="S1970" s="12">
        <f>(((I1970/60)/60)/24)+DATE(1970,1,1)+(-8/24)</f>
        <v>42707.295312499999</v>
      </c>
      <c r="T1970" s="12">
        <f>(((J1970/60)/60)/24)+DATE(1970,1,1)+(-8/24)</f>
        <v>42676.253645833327</v>
      </c>
      <c r="U1970" s="8">
        <f t="shared" si="31"/>
        <v>31.041666666671517</v>
      </c>
    </row>
    <row r="1971" spans="1:21" ht="11.75" customHeight="1" x14ac:dyDescent="0.4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E1971/D1971*100%</f>
        <v>5.7907999999999999</v>
      </c>
      <c r="P1971" s="9" t="str">
        <f>IFERROR(ROUND(E1971/L1971,0),0)&amp;" "&amp;H1971</f>
        <v>61 GBP</v>
      </c>
      <c r="Q1971" t="s">
        <v>8319</v>
      </c>
      <c r="R1971" t="s">
        <v>8349</v>
      </c>
      <c r="S1971" s="12">
        <f>(((I1971/60)/60)/24)+DATE(1970,1,1)+(-8/24)</f>
        <v>42587.459120370368</v>
      </c>
      <c r="T1971" s="12">
        <f>(((J1971/60)/60)/24)+DATE(1970,1,1)+(-8/24)</f>
        <v>42557.459120370368</v>
      </c>
      <c r="U1971" s="8">
        <f t="shared" si="31"/>
        <v>30</v>
      </c>
    </row>
    <row r="1972" spans="1:21" ht="11.75" customHeight="1" x14ac:dyDescent="0.4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E1972/D1972*100%</f>
        <v>11.318</v>
      </c>
      <c r="P1972" s="9" t="str">
        <f>IFERROR(ROUND(E1972/L1972,0),0)&amp;" "&amp;H1972</f>
        <v>81 USD</v>
      </c>
      <c r="Q1972" t="s">
        <v>8319</v>
      </c>
      <c r="R1972" t="s">
        <v>8349</v>
      </c>
      <c r="S1972" s="12">
        <f>(((I1972/60)/60)/24)+DATE(1970,1,1)+(-8/24)</f>
        <v>41383.818298611113</v>
      </c>
      <c r="T1972" s="12">
        <f>(((J1972/60)/60)/24)+DATE(1970,1,1)+(-8/24)</f>
        <v>41323.859965277778</v>
      </c>
      <c r="U1972" s="8">
        <f t="shared" si="31"/>
        <v>59.958333333335759</v>
      </c>
    </row>
    <row r="1973" spans="1:21" ht="11.75" customHeight="1" x14ac:dyDescent="0.4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E1973/D1973*100%</f>
        <v>2.6302771750000002</v>
      </c>
      <c r="P1973" s="9" t="str">
        <f>IFERROR(ROUND(E1973/L1973,0),0)&amp;" "&amp;H1973</f>
        <v>272 USD</v>
      </c>
      <c r="Q1973" t="s">
        <v>8319</v>
      </c>
      <c r="R1973" t="s">
        <v>8349</v>
      </c>
      <c r="S1973" s="12">
        <f>(((I1973/60)/60)/24)+DATE(1970,1,1)+(-8/24)</f>
        <v>41592.833333333328</v>
      </c>
      <c r="T1973" s="12">
        <f>(((J1973/60)/60)/24)+DATE(1970,1,1)+(-8/24)</f>
        <v>41561.16737268518</v>
      </c>
      <c r="U1973" s="8">
        <f t="shared" si="31"/>
        <v>31.66596064814803</v>
      </c>
    </row>
    <row r="1974" spans="1:21" ht="11.75" customHeight="1" x14ac:dyDescent="0.4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E1974/D1974*100%</f>
        <v>6.7447999999999997</v>
      </c>
      <c r="P1974" s="9" t="str">
        <f>IFERROR(ROUND(E1974/L1974,0),0)&amp;" "&amp;H1974</f>
        <v>71 USD</v>
      </c>
      <c r="Q1974" t="s">
        <v>8319</v>
      </c>
      <c r="R1974" t="s">
        <v>8349</v>
      </c>
      <c r="S1974" s="12">
        <f>(((I1974/60)/60)/24)+DATE(1970,1,1)+(-8/24)</f>
        <v>41230.720416666663</v>
      </c>
      <c r="T1974" s="12">
        <f>(((J1974/60)/60)/24)+DATE(1970,1,1)+(-8/24)</f>
        <v>41200.678749999999</v>
      </c>
      <c r="U1974" s="8">
        <f t="shared" si="31"/>
        <v>30.041666666664241</v>
      </c>
    </row>
    <row r="1975" spans="1:21" ht="11.75" customHeight="1" x14ac:dyDescent="0.4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E1975/D1975*100%</f>
        <v>2.5683081313131315</v>
      </c>
      <c r="P1975" s="9" t="str">
        <f>IFERROR(ROUND(E1975/L1975,0),0)&amp;" "&amp;H1975</f>
        <v>248 USD</v>
      </c>
      <c r="Q1975" t="s">
        <v>8319</v>
      </c>
      <c r="R1975" t="s">
        <v>8349</v>
      </c>
      <c r="S1975" s="12">
        <f>(((I1975/60)/60)/24)+DATE(1970,1,1)+(-8/24)</f>
        <v>42587.958333333336</v>
      </c>
      <c r="T1975" s="12">
        <f>(((J1975/60)/60)/24)+DATE(1970,1,1)+(-8/24)</f>
        <v>42549.389629629623</v>
      </c>
      <c r="U1975" s="8">
        <f t="shared" si="31"/>
        <v>38.568703703713254</v>
      </c>
    </row>
    <row r="1976" spans="1:21" ht="11.75" customHeight="1" x14ac:dyDescent="0.4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E1976/D1976*100%</f>
        <v>3.7549600000000001</v>
      </c>
      <c r="P1976" s="9" t="str">
        <f>IFERROR(ROUND(E1976/L1976,0),0)&amp;" "&amp;H1976</f>
        <v>187 GBP</v>
      </c>
      <c r="Q1976" t="s">
        <v>8319</v>
      </c>
      <c r="R1976" t="s">
        <v>8349</v>
      </c>
      <c r="S1976" s="12">
        <f>(((I1976/60)/60)/24)+DATE(1970,1,1)+(-8/24)</f>
        <v>41505.000798611109</v>
      </c>
      <c r="T1976" s="12">
        <f>(((J1976/60)/60)/24)+DATE(1970,1,1)+(-8/24)</f>
        <v>41445.000798611109</v>
      </c>
      <c r="U1976" s="8">
        <f t="shared" si="31"/>
        <v>60</v>
      </c>
    </row>
    <row r="1977" spans="1:21" ht="11.75" customHeight="1" x14ac:dyDescent="0.4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E1977/D1977*100%</f>
        <v>2.0870837499999997</v>
      </c>
      <c r="P1977" s="9" t="str">
        <f>IFERROR(ROUND(E1977/L1977,0),0)&amp;" "&amp;H1977</f>
        <v>132 USD</v>
      </c>
      <c r="Q1977" t="s">
        <v>8319</v>
      </c>
      <c r="R1977" t="s">
        <v>8349</v>
      </c>
      <c r="S1977" s="12">
        <f>(((I1977/60)/60)/24)+DATE(1970,1,1)+(-8/24)</f>
        <v>41343.42188657407</v>
      </c>
      <c r="T1977" s="12">
        <f>(((J1977/60)/60)/24)+DATE(1970,1,1)+(-8/24)</f>
        <v>41313.42188657407</v>
      </c>
      <c r="U1977" s="8">
        <f t="shared" si="31"/>
        <v>30</v>
      </c>
    </row>
    <row r="1978" spans="1:21" ht="11.75" customHeight="1" x14ac:dyDescent="0.4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E1978/D1978*100%</f>
        <v>3.4660000000000002</v>
      </c>
      <c r="P1978" s="9" t="str">
        <f>IFERROR(ROUND(E1978/L1978,0),0)&amp;" "&amp;H1978</f>
        <v>29 GBP</v>
      </c>
      <c r="Q1978" t="s">
        <v>8319</v>
      </c>
      <c r="R1978" t="s">
        <v>8349</v>
      </c>
      <c r="S1978" s="12">
        <f>(((I1978/60)/60)/24)+DATE(1970,1,1)+(-8/24)</f>
        <v>41468.566261574073</v>
      </c>
      <c r="T1978" s="12">
        <f>(((J1978/60)/60)/24)+DATE(1970,1,1)+(-8/24)</f>
        <v>41438.566261574073</v>
      </c>
      <c r="U1978" s="8">
        <f t="shared" si="31"/>
        <v>30</v>
      </c>
    </row>
    <row r="1979" spans="1:21" ht="11.75" customHeight="1" x14ac:dyDescent="0.4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E1979/D1979*100%</f>
        <v>4.0232999999999999</v>
      </c>
      <c r="P1979" s="9" t="str">
        <f>IFERROR(ROUND(E1979/L1979,0),0)&amp;" "&amp;H1979</f>
        <v>245 USD</v>
      </c>
      <c r="Q1979" t="s">
        <v>8319</v>
      </c>
      <c r="R1979" t="s">
        <v>8349</v>
      </c>
      <c r="S1979" s="12">
        <f>(((I1979/60)/60)/24)+DATE(1970,1,1)+(-8/24)</f>
        <v>42356.999305555553</v>
      </c>
      <c r="T1979" s="12">
        <f>(((J1979/60)/60)/24)+DATE(1970,1,1)+(-8/24)</f>
        <v>42310.883564814816</v>
      </c>
      <c r="U1979" s="8">
        <f t="shared" si="31"/>
        <v>46.115740740737238</v>
      </c>
    </row>
    <row r="1980" spans="1:21" ht="11.75" customHeight="1" x14ac:dyDescent="0.4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E1980/D1980*100%</f>
        <v>10.2684514</v>
      </c>
      <c r="P1980" s="9" t="str">
        <f>IFERROR(ROUND(E1980/L1980,0),0)&amp;" "&amp;H1980</f>
        <v>1323 USD</v>
      </c>
      <c r="Q1980" t="s">
        <v>8319</v>
      </c>
      <c r="R1980" t="s">
        <v>8349</v>
      </c>
      <c r="S1980" s="12">
        <f>(((I1980/60)/60)/24)+DATE(1970,1,1)+(-8/24)</f>
        <v>41071.958333333328</v>
      </c>
      <c r="T1980" s="12">
        <f>(((J1980/60)/60)/24)+DATE(1970,1,1)+(-8/24)</f>
        <v>41038.892268518517</v>
      </c>
      <c r="U1980" s="8">
        <f t="shared" si="31"/>
        <v>33.066064814811398</v>
      </c>
    </row>
    <row r="1981" spans="1:21" ht="11.75" customHeight="1" x14ac:dyDescent="0.4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E1981/D1981*100%</f>
        <v>1.14901155</v>
      </c>
      <c r="P1981" s="9" t="str">
        <f>IFERROR(ROUND(E1981/L1981,0),0)&amp;" "&amp;H1981</f>
        <v>283 USD</v>
      </c>
      <c r="Q1981" t="s">
        <v>8319</v>
      </c>
      <c r="R1981" t="s">
        <v>8349</v>
      </c>
      <c r="S1981" s="12">
        <f>(((I1981/60)/60)/24)+DATE(1970,1,1)+(-8/24)</f>
        <v>42326.874305555553</v>
      </c>
      <c r="T1981" s="12">
        <f>(((J1981/60)/60)/24)+DATE(1970,1,1)+(-8/24)</f>
        <v>42290.12668981481</v>
      </c>
      <c r="U1981" s="8">
        <f t="shared" si="31"/>
        <v>36.74761574074364</v>
      </c>
    </row>
    <row r="1982" spans="1:21" ht="11.75" customHeight="1" x14ac:dyDescent="0.4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E1982/D1982*100%</f>
        <v>3.5482402000000004</v>
      </c>
      <c r="P1982" s="9" t="str">
        <f>IFERROR(ROUND(E1982/L1982,0),0)&amp;" "&amp;H1982</f>
        <v>91 EUR</v>
      </c>
      <c r="Q1982" t="s">
        <v>8319</v>
      </c>
      <c r="R1982" t="s">
        <v>8349</v>
      </c>
      <c r="S1982" s="12">
        <f>(((I1982/60)/60)/24)+DATE(1970,1,1)+(-8/24)</f>
        <v>42463.167384259257</v>
      </c>
      <c r="T1982" s="12">
        <f>(((J1982/60)/60)/24)+DATE(1970,1,1)+(-8/24)</f>
        <v>42423.209050925921</v>
      </c>
      <c r="U1982" s="8">
        <f t="shared" si="31"/>
        <v>39.958333333335759</v>
      </c>
    </row>
    <row r="1983" spans="1:21" ht="11.75" customHeight="1" x14ac:dyDescent="0.4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E1983/D1983*100%</f>
        <v>5.0799999999999998E-2</v>
      </c>
      <c r="P1983" s="9" t="str">
        <f>IFERROR(ROUND(E1983/L1983,0),0)&amp;" "&amp;H1983</f>
        <v>32 CAD</v>
      </c>
      <c r="Q1983" t="s">
        <v>8338</v>
      </c>
      <c r="R1983" t="s">
        <v>8350</v>
      </c>
      <c r="S1983" s="12">
        <f>(((I1983/60)/60)/24)+DATE(1970,1,1)+(-8/24)</f>
        <v>41829.391956018517</v>
      </c>
      <c r="T1983" s="12">
        <f>(((J1983/60)/60)/24)+DATE(1970,1,1)+(-8/24)</f>
        <v>41799.391956018517</v>
      </c>
      <c r="U1983" s="8">
        <f t="shared" si="31"/>
        <v>30</v>
      </c>
    </row>
    <row r="1984" spans="1:21" ht="11.75" customHeight="1" x14ac:dyDescent="0.4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E1984/D1984*100%</f>
        <v>0</v>
      </c>
      <c r="P1984" s="9" t="str">
        <f>IFERROR(ROUND(E1984/L1984,0),0)&amp;" "&amp;H1984</f>
        <v>0 HKD</v>
      </c>
      <c r="Q1984" t="s">
        <v>8338</v>
      </c>
      <c r="R1984" t="s">
        <v>8350</v>
      </c>
      <c r="S1984" s="12">
        <f>(((I1984/60)/60)/24)+DATE(1970,1,1)+(-8/24)</f>
        <v>42708.294988425921</v>
      </c>
      <c r="T1984" s="12">
        <f>(((J1984/60)/60)/24)+DATE(1970,1,1)+(-8/24)</f>
        <v>42678.253321759257</v>
      </c>
      <c r="U1984" s="8">
        <f t="shared" si="31"/>
        <v>30.041666666664241</v>
      </c>
    </row>
    <row r="1985" spans="1:21" ht="11.75" customHeight="1" x14ac:dyDescent="0.4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E1985/D1985*100%</f>
        <v>4.2999999999999997E-2</v>
      </c>
      <c r="P1985" s="9" t="str">
        <f>IFERROR(ROUND(E1985/L1985,0),0)&amp;" "&amp;H1985</f>
        <v>89 USD</v>
      </c>
      <c r="Q1985" t="s">
        <v>8338</v>
      </c>
      <c r="R1985" t="s">
        <v>8350</v>
      </c>
      <c r="S1985" s="12">
        <f>(((I1985/60)/60)/24)+DATE(1970,1,1)+(-8/24)</f>
        <v>42614.958333333336</v>
      </c>
      <c r="T1985" s="12">
        <f>(((J1985/60)/60)/24)+DATE(1970,1,1)+(-8/24)</f>
        <v>42592.678449074076</v>
      </c>
      <c r="U1985" s="8">
        <f t="shared" si="31"/>
        <v>22.279884259260143</v>
      </c>
    </row>
    <row r="1986" spans="1:21" ht="11.75" customHeight="1" x14ac:dyDescent="0.4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E1986/D1986*100%</f>
        <v>0.21146666666666666</v>
      </c>
      <c r="P1986" s="9" t="str">
        <f>IFERROR(ROUND(E1986/L1986,0),0)&amp;" "&amp;H1986</f>
        <v>453 USD</v>
      </c>
      <c r="Q1986" t="s">
        <v>8338</v>
      </c>
      <c r="R1986" t="s">
        <v>8350</v>
      </c>
      <c r="S1986" s="12">
        <f>(((I1986/60)/60)/24)+DATE(1970,1,1)+(-8/24)</f>
        <v>41973.498622685183</v>
      </c>
      <c r="T1986" s="12">
        <f>(((J1986/60)/60)/24)+DATE(1970,1,1)+(-8/24)</f>
        <v>41913.456956018512</v>
      </c>
      <c r="U1986" s="8">
        <f t="shared" si="31"/>
        <v>60.041666666671517</v>
      </c>
    </row>
    <row r="1987" spans="1:21" ht="11.75" customHeight="1" x14ac:dyDescent="0.4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E1987/D1987*100%</f>
        <v>3.1875000000000001E-2</v>
      </c>
      <c r="P1987" s="9" t="str">
        <f>IFERROR(ROUND(E1987/L1987,0),0)&amp;" "&amp;H1987</f>
        <v>13 GBP</v>
      </c>
      <c r="Q1987" t="s">
        <v>8338</v>
      </c>
      <c r="R1987" t="s">
        <v>8350</v>
      </c>
      <c r="S1987" s="12">
        <f>(((I1987/60)/60)/24)+DATE(1970,1,1)+(-8/24)</f>
        <v>42584.624999999993</v>
      </c>
      <c r="T1987" s="12">
        <f>(((J1987/60)/60)/24)+DATE(1970,1,1)+(-8/24)</f>
        <v>42555.365405092591</v>
      </c>
      <c r="U1987" s="8">
        <f t="shared" si="31"/>
        <v>29.259594907402061</v>
      </c>
    </row>
    <row r="1988" spans="1:21" ht="11.75" customHeight="1" x14ac:dyDescent="0.4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E1988/D1988*100%</f>
        <v>5.0000000000000001E-4</v>
      </c>
      <c r="P1988" s="9" t="str">
        <f>IFERROR(ROUND(E1988/L1988,0),0)&amp;" "&amp;H1988</f>
        <v>1 GBP</v>
      </c>
      <c r="Q1988" t="s">
        <v>8338</v>
      </c>
      <c r="R1988" t="s">
        <v>8350</v>
      </c>
      <c r="S1988" s="12">
        <f>(((I1988/60)/60)/24)+DATE(1970,1,1)+(-8/24)</f>
        <v>42443.058831018519</v>
      </c>
      <c r="T1988" s="12">
        <f>(((J1988/60)/60)/24)+DATE(1970,1,1)+(-8/24)</f>
        <v>42413.100497685176</v>
      </c>
      <c r="U1988" s="8">
        <f t="shared" si="31"/>
        <v>29.958333333343035</v>
      </c>
    </row>
    <row r="1989" spans="1:21" ht="11.75" customHeight="1" x14ac:dyDescent="0.4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E1989/D1989*100%</f>
        <v>0.42472727272727273</v>
      </c>
      <c r="P1989" s="9" t="str">
        <f>IFERROR(ROUND(E1989/L1989,0),0)&amp;" "&amp;H1989</f>
        <v>83 GBP</v>
      </c>
      <c r="Q1989" t="s">
        <v>8338</v>
      </c>
      <c r="R1989" t="s">
        <v>8350</v>
      </c>
      <c r="S1989" s="12">
        <f>(((I1989/60)/60)/24)+DATE(1970,1,1)+(-8/24)</f>
        <v>42064.306435185186</v>
      </c>
      <c r="T1989" s="12">
        <f>(((J1989/60)/60)/24)+DATE(1970,1,1)+(-8/24)</f>
        <v>42034.306435185186</v>
      </c>
      <c r="U1989" s="8">
        <f t="shared" si="31"/>
        <v>30</v>
      </c>
    </row>
    <row r="1990" spans="1:21" ht="11.75" customHeight="1" x14ac:dyDescent="0.4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E1990/D1990*100%</f>
        <v>4.1666666666666666E-3</v>
      </c>
      <c r="P1990" s="9" t="str">
        <f>IFERROR(ROUND(E1990/L1990,0),0)&amp;" "&amp;H1990</f>
        <v>25 USD</v>
      </c>
      <c r="Q1990" t="s">
        <v>8338</v>
      </c>
      <c r="R1990" t="s">
        <v>8350</v>
      </c>
      <c r="S1990" s="12">
        <f>(((I1990/60)/60)/24)+DATE(1970,1,1)+(-8/24)</f>
        <v>42236.429884259262</v>
      </c>
      <c r="T1990" s="12">
        <f>(((J1990/60)/60)/24)+DATE(1970,1,1)+(-8/24)</f>
        <v>42206.429884259262</v>
      </c>
      <c r="U1990" s="8">
        <f t="shared" si="31"/>
        <v>30</v>
      </c>
    </row>
    <row r="1991" spans="1:21" ht="11.75" customHeight="1" x14ac:dyDescent="0.4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E1991/D1991*100%</f>
        <v>0.01</v>
      </c>
      <c r="P1991" s="9" t="str">
        <f>IFERROR(ROUND(E1991/L1991,0),0)&amp;" "&amp;H1991</f>
        <v>50 USD</v>
      </c>
      <c r="Q1991" t="s">
        <v>8338</v>
      </c>
      <c r="R1991" t="s">
        <v>8350</v>
      </c>
      <c r="S1991" s="12">
        <f>(((I1991/60)/60)/24)+DATE(1970,1,1)+(-8/24)</f>
        <v>42715.347314814811</v>
      </c>
      <c r="T1991" s="12">
        <f>(((J1991/60)/60)/24)+DATE(1970,1,1)+(-8/24)</f>
        <v>42685.347314814811</v>
      </c>
      <c r="U1991" s="8">
        <f t="shared" si="31"/>
        <v>30</v>
      </c>
    </row>
    <row r="1992" spans="1:21" ht="11.75" customHeight="1" x14ac:dyDescent="0.4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E1992/D1992*100%</f>
        <v>0.16966666666666666</v>
      </c>
      <c r="P1992" s="9" t="str">
        <f>IFERROR(ROUND(E1992/L1992,0),0)&amp;" "&amp;H1992</f>
        <v>102 USD</v>
      </c>
      <c r="Q1992" t="s">
        <v>8338</v>
      </c>
      <c r="R1992" t="s">
        <v>8350</v>
      </c>
      <c r="S1992" s="12">
        <f>(((I1992/60)/60)/24)+DATE(1970,1,1)+(-8/24)</f>
        <v>42412.862638888888</v>
      </c>
      <c r="T1992" s="12">
        <f>(((J1992/60)/60)/24)+DATE(1970,1,1)+(-8/24)</f>
        <v>42397.862638888888</v>
      </c>
      <c r="U1992" s="8">
        <f t="shared" si="31"/>
        <v>15</v>
      </c>
    </row>
    <row r="1993" spans="1:21" ht="11.75" customHeight="1" x14ac:dyDescent="0.4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E1993/D1993*100%</f>
        <v>7.0000000000000007E-2</v>
      </c>
      <c r="P1993" s="9" t="str">
        <f>IFERROR(ROUND(E1993/L1993,0),0)&amp;" "&amp;H1993</f>
        <v>47 USD</v>
      </c>
      <c r="Q1993" t="s">
        <v>8338</v>
      </c>
      <c r="R1993" t="s">
        <v>8350</v>
      </c>
      <c r="S1993" s="12">
        <f>(((I1993/60)/60)/24)+DATE(1970,1,1)+(-8/24)</f>
        <v>42188.560023148144</v>
      </c>
      <c r="T1993" s="12">
        <f>(((J1993/60)/60)/24)+DATE(1970,1,1)+(-8/24)</f>
        <v>42167.560023148144</v>
      </c>
      <c r="U1993" s="8">
        <f t="shared" si="31"/>
        <v>21</v>
      </c>
    </row>
    <row r="1994" spans="1:21" ht="11.75" customHeight="1" x14ac:dyDescent="0.4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E1994/D1994*100%</f>
        <v>1.3333333333333333E-3</v>
      </c>
      <c r="P1994" s="9" t="str">
        <f>IFERROR(ROUND(E1994/L1994,0),0)&amp;" "&amp;H1994</f>
        <v>1 USD</v>
      </c>
      <c r="Q1994" t="s">
        <v>8338</v>
      </c>
      <c r="R1994" t="s">
        <v>8350</v>
      </c>
      <c r="S1994" s="12">
        <f>(((I1994/60)/60)/24)+DATE(1970,1,1)+(-8/24)</f>
        <v>42052.810081018521</v>
      </c>
      <c r="T1994" s="12">
        <f>(((J1994/60)/60)/24)+DATE(1970,1,1)+(-8/24)</f>
        <v>42022.810081018521</v>
      </c>
      <c r="U1994" s="8">
        <f t="shared" si="31"/>
        <v>30</v>
      </c>
    </row>
    <row r="1995" spans="1:21" ht="11.75" customHeight="1" x14ac:dyDescent="0.4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E1995/D1995*100%</f>
        <v>0</v>
      </c>
      <c r="P1995" s="9" t="str">
        <f>IFERROR(ROUND(E1995/L1995,0),0)&amp;" "&amp;H1995</f>
        <v>0 GBP</v>
      </c>
      <c r="Q1995" t="s">
        <v>8338</v>
      </c>
      <c r="R1995" t="s">
        <v>8350</v>
      </c>
      <c r="S1995" s="12">
        <f>(((I1995/60)/60)/24)+DATE(1970,1,1)+(-8/24)</f>
        <v>42359.255057870374</v>
      </c>
      <c r="T1995" s="12">
        <f>(((J1995/60)/60)/24)+DATE(1970,1,1)+(-8/24)</f>
        <v>42329.255057870374</v>
      </c>
      <c r="U1995" s="8">
        <f t="shared" si="31"/>
        <v>30</v>
      </c>
    </row>
    <row r="1996" spans="1:21" ht="11.75" customHeight="1" x14ac:dyDescent="0.4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E1996/D1996*100%</f>
        <v>0</v>
      </c>
      <c r="P1996" s="9" t="str">
        <f>IFERROR(ROUND(E1996/L1996,0),0)&amp;" "&amp;H1996</f>
        <v>0 USD</v>
      </c>
      <c r="Q1996" t="s">
        <v>8338</v>
      </c>
      <c r="R1996" t="s">
        <v>8350</v>
      </c>
      <c r="S1996" s="12">
        <f>(((I1996/60)/60)/24)+DATE(1970,1,1)+(-8/24)</f>
        <v>42710.714606481481</v>
      </c>
      <c r="T1996" s="12">
        <f>(((J1996/60)/60)/24)+DATE(1970,1,1)+(-8/24)</f>
        <v>42650.672939814809</v>
      </c>
      <c r="U1996" s="8">
        <f t="shared" si="31"/>
        <v>60.041666666671517</v>
      </c>
    </row>
    <row r="1997" spans="1:21" ht="11.75" customHeight="1" x14ac:dyDescent="0.4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E1997/D1997*100%</f>
        <v>7.8E-2</v>
      </c>
      <c r="P1997" s="9" t="str">
        <f>IFERROR(ROUND(E1997/L1997,0),0)&amp;" "&amp;H1997</f>
        <v>26 CAD</v>
      </c>
      <c r="Q1997" t="s">
        <v>8338</v>
      </c>
      <c r="R1997" t="s">
        <v>8350</v>
      </c>
      <c r="S1997" s="12">
        <f>(((I1997/60)/60)/24)+DATE(1970,1,1)+(-8/24)</f>
        <v>42201.568703703706</v>
      </c>
      <c r="T1997" s="12">
        <f>(((J1997/60)/60)/24)+DATE(1970,1,1)+(-8/24)</f>
        <v>42181.568703703706</v>
      </c>
      <c r="U1997" s="8">
        <f t="shared" si="31"/>
        <v>20</v>
      </c>
    </row>
    <row r="1998" spans="1:21" ht="11.75" customHeight="1" x14ac:dyDescent="0.4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E1998/D1998*100%</f>
        <v>0</v>
      </c>
      <c r="P1998" s="9" t="str">
        <f>IFERROR(ROUND(E1998/L1998,0),0)&amp;" "&amp;H1998</f>
        <v>0 USD</v>
      </c>
      <c r="Q1998" t="s">
        <v>8338</v>
      </c>
      <c r="R1998" t="s">
        <v>8350</v>
      </c>
      <c r="S1998" s="12">
        <f>(((I1998/60)/60)/24)+DATE(1970,1,1)+(-8/24)</f>
        <v>41830.486238425925</v>
      </c>
      <c r="T1998" s="12">
        <f>(((J1998/60)/60)/24)+DATE(1970,1,1)+(-8/24)</f>
        <v>41800.486238425925</v>
      </c>
      <c r="U1998" s="8">
        <f t="shared" si="31"/>
        <v>30</v>
      </c>
    </row>
    <row r="1999" spans="1:21" ht="11.75" customHeight="1" x14ac:dyDescent="0.4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E1999/D1999*100%</f>
        <v>0</v>
      </c>
      <c r="P1999" s="9" t="str">
        <f>IFERROR(ROUND(E1999/L1999,0),0)&amp;" "&amp;H1999</f>
        <v>0 USD</v>
      </c>
      <c r="Q1999" t="s">
        <v>8338</v>
      </c>
      <c r="R1999" t="s">
        <v>8350</v>
      </c>
      <c r="S1999" s="12">
        <f>(((I1999/60)/60)/24)+DATE(1970,1,1)+(-8/24)</f>
        <v>41877.597361111111</v>
      </c>
      <c r="T1999" s="12">
        <f>(((J1999/60)/60)/24)+DATE(1970,1,1)+(-8/24)</f>
        <v>41847.597361111111</v>
      </c>
      <c r="U1999" s="8">
        <f t="shared" si="31"/>
        <v>30</v>
      </c>
    </row>
    <row r="2000" spans="1:21" ht="11.75" customHeight="1" x14ac:dyDescent="0.4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E2000/D2000*100%</f>
        <v>0.26200000000000001</v>
      </c>
      <c r="P2000" s="9" t="str">
        <f>IFERROR(ROUND(E2000/L2000,0),0)&amp;" "&amp;H2000</f>
        <v>218 USD</v>
      </c>
      <c r="Q2000" t="s">
        <v>8338</v>
      </c>
      <c r="R2000" t="s">
        <v>8350</v>
      </c>
      <c r="S2000" s="12">
        <f>(((I2000/60)/60)/24)+DATE(1970,1,1)+(-8/24)</f>
        <v>41851.785162037035</v>
      </c>
      <c r="T2000" s="12">
        <f>(((J2000/60)/60)/24)+DATE(1970,1,1)+(-8/24)</f>
        <v>41806.785162037035</v>
      </c>
      <c r="U2000" s="8">
        <f t="shared" si="31"/>
        <v>45</v>
      </c>
    </row>
    <row r="2001" spans="1:21" ht="11.75" customHeight="1" x14ac:dyDescent="0.4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E2001/D2001*100%</f>
        <v>7.6129032258064515E-3</v>
      </c>
      <c r="P2001" s="9" t="str">
        <f>IFERROR(ROUND(E2001/L2001,0),0)&amp;" "&amp;H2001</f>
        <v>34 GBP</v>
      </c>
      <c r="Q2001" t="s">
        <v>8338</v>
      </c>
      <c r="R2001" t="s">
        <v>8350</v>
      </c>
      <c r="S2001" s="12">
        <f>(((I2001/60)/60)/24)+DATE(1970,1,1)+(-8/24)</f>
        <v>41956.191064814811</v>
      </c>
      <c r="T2001" s="12">
        <f>(((J2001/60)/60)/24)+DATE(1970,1,1)+(-8/24)</f>
        <v>41926.149398148147</v>
      </c>
      <c r="U2001" s="8">
        <f t="shared" si="31"/>
        <v>30.041666666664241</v>
      </c>
    </row>
    <row r="2002" spans="1:21" ht="11.75" customHeight="1" x14ac:dyDescent="0.4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E2002/D2002*100%</f>
        <v>0.125</v>
      </c>
      <c r="P2002" s="9" t="str">
        <f>IFERROR(ROUND(E2002/L2002,0),0)&amp;" "&amp;H2002</f>
        <v>25 CAD</v>
      </c>
      <c r="Q2002" t="s">
        <v>8338</v>
      </c>
      <c r="R2002" t="s">
        <v>8350</v>
      </c>
      <c r="S2002" s="12">
        <f>(((I2002/60)/60)/24)+DATE(1970,1,1)+(-8/24)</f>
        <v>42375.618206018517</v>
      </c>
      <c r="T2002" s="12">
        <f>(((J2002/60)/60)/24)+DATE(1970,1,1)+(-8/24)</f>
        <v>42345.618206018517</v>
      </c>
      <c r="U2002" s="8">
        <f t="shared" si="31"/>
        <v>30</v>
      </c>
    </row>
    <row r="2003" spans="1:21" ht="11.75" customHeight="1" x14ac:dyDescent="0.4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E2003/D2003*100%</f>
        <v>3.8212909090909091</v>
      </c>
      <c r="P2003" s="9" t="str">
        <f>IFERROR(ROUND(E2003/L2003,0),0)&amp;" "&amp;H2003</f>
        <v>128 EUR</v>
      </c>
      <c r="Q2003" t="s">
        <v>8319</v>
      </c>
      <c r="R2003" t="s">
        <v>8349</v>
      </c>
      <c r="S2003" s="12">
        <f>(((I2003/60)/60)/24)+DATE(1970,1,1)+(-8/24)</f>
        <v>42167.499999999993</v>
      </c>
      <c r="T2003" s="12">
        <f>(((J2003/60)/60)/24)+DATE(1970,1,1)+(-8/24)</f>
        <v>42135.876342592594</v>
      </c>
      <c r="U2003" s="8">
        <f t="shared" si="31"/>
        <v>31.623657407399151</v>
      </c>
    </row>
    <row r="2004" spans="1:21" ht="11.75" customHeight="1" x14ac:dyDescent="0.4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E2004/D2004*100%</f>
        <v>2.1679422000000002</v>
      </c>
      <c r="P2004" s="9" t="str">
        <f>IFERROR(ROUND(E2004/L2004,0),0)&amp;" "&amp;H2004</f>
        <v>79 USD</v>
      </c>
      <c r="Q2004" t="s">
        <v>8319</v>
      </c>
      <c r="R2004" t="s">
        <v>8349</v>
      </c>
      <c r="S2004" s="12">
        <f>(((I2004/60)/60)/24)+DATE(1970,1,1)+(-8/24)</f>
        <v>42758.378969907404</v>
      </c>
      <c r="T2004" s="12">
        <f>(((J2004/60)/60)/24)+DATE(1970,1,1)+(-8/24)</f>
        <v>42728.378969907404</v>
      </c>
      <c r="U2004" s="8">
        <f t="shared" si="31"/>
        <v>30</v>
      </c>
    </row>
    <row r="2005" spans="1:21" ht="11.75" customHeight="1" x14ac:dyDescent="0.4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E2005/D2005*100%</f>
        <v>3.12</v>
      </c>
      <c r="P2005" s="9" t="str">
        <f>IFERROR(ROUND(E2005/L2005,0),0)&amp;" "&amp;H2005</f>
        <v>92 USD</v>
      </c>
      <c r="Q2005" t="s">
        <v>8319</v>
      </c>
      <c r="R2005" t="s">
        <v>8349</v>
      </c>
      <c r="S2005" s="12">
        <f>(((I2005/60)/60)/24)+DATE(1970,1,1)+(-8/24)</f>
        <v>40361.625</v>
      </c>
      <c r="T2005" s="12">
        <f>(((J2005/60)/60)/24)+DATE(1970,1,1)+(-8/24)</f>
        <v>40346.792268518519</v>
      </c>
      <c r="U2005" s="8">
        <f t="shared" si="31"/>
        <v>14.83273148148146</v>
      </c>
    </row>
    <row r="2006" spans="1:21" ht="11.75" customHeight="1" x14ac:dyDescent="0.4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E2006/D2006*100%</f>
        <v>2.3442048</v>
      </c>
      <c r="P2006" s="9" t="str">
        <f>IFERROR(ROUND(E2006/L2006,0),0)&amp;" "&amp;H2006</f>
        <v>331 USD</v>
      </c>
      <c r="Q2006" t="s">
        <v>8319</v>
      </c>
      <c r="R2006" t="s">
        <v>8349</v>
      </c>
      <c r="S2006" s="12">
        <f>(((I2006/60)/60)/24)+DATE(1970,1,1)+(-8/24)</f>
        <v>41830.271562499998</v>
      </c>
      <c r="T2006" s="12">
        <f>(((J2006/60)/60)/24)+DATE(1970,1,1)+(-8/24)</f>
        <v>41800.271562499998</v>
      </c>
      <c r="U2006" s="8">
        <f t="shared" si="31"/>
        <v>30</v>
      </c>
    </row>
    <row r="2007" spans="1:21" ht="11.75" customHeight="1" x14ac:dyDescent="0.4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E2007/D2007*100%</f>
        <v>1.236801</v>
      </c>
      <c r="P2007" s="9" t="str">
        <f>IFERROR(ROUND(E2007/L2007,0),0)&amp;" "&amp;H2007</f>
        <v>194 USD</v>
      </c>
      <c r="Q2007" t="s">
        <v>8319</v>
      </c>
      <c r="R2007" t="s">
        <v>8349</v>
      </c>
      <c r="S2007" s="12">
        <f>(((I2007/60)/60)/24)+DATE(1970,1,1)+(-8/24)</f>
        <v>41562.832638888889</v>
      </c>
      <c r="T2007" s="12">
        <f>(((J2007/60)/60)/24)+DATE(1970,1,1)+(-8/24)</f>
        <v>41535.479374999995</v>
      </c>
      <c r="U2007" s="8">
        <f t="shared" si="31"/>
        <v>27.353263888893707</v>
      </c>
    </row>
    <row r="2008" spans="1:21" ht="11.75" customHeight="1" x14ac:dyDescent="0.4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E2008/D2008*100%</f>
        <v>2.4784000000000002</v>
      </c>
      <c r="P2008" s="9" t="str">
        <f>IFERROR(ROUND(E2008/L2008,0),0)&amp;" "&amp;H2008</f>
        <v>409 USD</v>
      </c>
      <c r="Q2008" t="s">
        <v>8319</v>
      </c>
      <c r="R2008" t="s">
        <v>8349</v>
      </c>
      <c r="S2008" s="12">
        <f>(((I2008/60)/60)/24)+DATE(1970,1,1)+(-8/24)</f>
        <v>41976.208854166667</v>
      </c>
      <c r="T2008" s="12">
        <f>(((J2008/60)/60)/24)+DATE(1970,1,1)+(-8/24)</f>
        <v>41941.167187499996</v>
      </c>
      <c r="U2008" s="8">
        <f t="shared" si="31"/>
        <v>35.041666666671517</v>
      </c>
    </row>
    <row r="2009" spans="1:21" ht="11.75" customHeight="1" x14ac:dyDescent="0.4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E2009/D2009*100%</f>
        <v>1.157092</v>
      </c>
      <c r="P2009" s="9" t="str">
        <f>IFERROR(ROUND(E2009/L2009,0),0)&amp;" "&amp;H2009</f>
        <v>84 USD</v>
      </c>
      <c r="Q2009" t="s">
        <v>8319</v>
      </c>
      <c r="R2009" t="s">
        <v>8349</v>
      </c>
      <c r="S2009" s="12">
        <f>(((I2009/60)/60)/24)+DATE(1970,1,1)+(-8/24)</f>
        <v>40413.833333333328</v>
      </c>
      <c r="T2009" s="12">
        <f>(((J2009/60)/60)/24)+DATE(1970,1,1)+(-8/24)</f>
        <v>40347.504467592589</v>
      </c>
      <c r="U2009" s="8">
        <f t="shared" si="31"/>
        <v>66.328865740739275</v>
      </c>
    </row>
    <row r="2010" spans="1:21" ht="11.75" customHeight="1" x14ac:dyDescent="0.4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E2010/D2010*100%</f>
        <v>1.1707484768810599</v>
      </c>
      <c r="P2010" s="9" t="str">
        <f>IFERROR(ROUND(E2010/L2010,0),0)&amp;" "&amp;H2010</f>
        <v>45 USD</v>
      </c>
      <c r="Q2010" t="s">
        <v>8319</v>
      </c>
      <c r="R2010" t="s">
        <v>8349</v>
      </c>
      <c r="S2010" s="12">
        <f>(((I2010/60)/60)/24)+DATE(1970,1,1)+(-8/24)</f>
        <v>40805.271087962959</v>
      </c>
      <c r="T2010" s="12">
        <f>(((J2010/60)/60)/24)+DATE(1970,1,1)+(-8/24)</f>
        <v>40761.271087962959</v>
      </c>
      <c r="U2010" s="8">
        <f t="shared" si="31"/>
        <v>44</v>
      </c>
    </row>
    <row r="2011" spans="1:21" ht="11.75" customHeight="1" x14ac:dyDescent="0.4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E2011/D2011*100%</f>
        <v>3.05158</v>
      </c>
      <c r="P2011" s="9" t="str">
        <f>IFERROR(ROUND(E2011/L2011,0),0)&amp;" "&amp;H2011</f>
        <v>383 EUR</v>
      </c>
      <c r="Q2011" t="s">
        <v>8319</v>
      </c>
      <c r="R2011" t="s">
        <v>8349</v>
      </c>
      <c r="S2011" s="12">
        <f>(((I2011/60)/60)/24)+DATE(1970,1,1)+(-8/24)</f>
        <v>42697.031747685185</v>
      </c>
      <c r="T2011" s="12">
        <f>(((J2011/60)/60)/24)+DATE(1970,1,1)+(-8/24)</f>
        <v>42660.990081018514</v>
      </c>
      <c r="U2011" s="8">
        <f t="shared" si="31"/>
        <v>36.041666666671517</v>
      </c>
    </row>
    <row r="2012" spans="1:21" ht="11.75" customHeight="1" x14ac:dyDescent="0.4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E2012/D2012*100%</f>
        <v>3.2005299999999997</v>
      </c>
      <c r="P2012" s="9" t="str">
        <f>IFERROR(ROUND(E2012/L2012,0),0)&amp;" "&amp;H2012</f>
        <v>55 USD</v>
      </c>
      <c r="Q2012" t="s">
        <v>8319</v>
      </c>
      <c r="R2012" t="s">
        <v>8349</v>
      </c>
      <c r="S2012" s="12">
        <f>(((I2012/60)/60)/24)+DATE(1970,1,1)+(-8/24)</f>
        <v>42600.663090277776</v>
      </c>
      <c r="T2012" s="12">
        <f>(((J2012/60)/60)/24)+DATE(1970,1,1)+(-8/24)</f>
        <v>42570.663090277776</v>
      </c>
      <c r="U2012" s="8">
        <f t="shared" si="31"/>
        <v>30</v>
      </c>
    </row>
    <row r="2013" spans="1:21" ht="11.75" customHeight="1" x14ac:dyDescent="0.4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E2013/D2013*100%</f>
        <v>8.1956399999999991</v>
      </c>
      <c r="P2013" s="9" t="str">
        <f>IFERROR(ROUND(E2013/L2013,0),0)&amp;" "&amp;H2013</f>
        <v>422 EUR</v>
      </c>
      <c r="Q2013" t="s">
        <v>8319</v>
      </c>
      <c r="R2013" t="s">
        <v>8349</v>
      </c>
      <c r="S2013" s="12">
        <f>(((I2013/60)/60)/24)+DATE(1970,1,1)+(-8/24)</f>
        <v>42380.624999999993</v>
      </c>
      <c r="T2013" s="12">
        <f>(((J2013/60)/60)/24)+DATE(1970,1,1)+(-8/24)</f>
        <v>42347.025150462963</v>
      </c>
      <c r="U2013" s="8">
        <f t="shared" si="31"/>
        <v>33.599849537029513</v>
      </c>
    </row>
    <row r="2014" spans="1:21" ht="11.75" customHeight="1" x14ac:dyDescent="0.4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E2014/D2014*100%</f>
        <v>2.3490000000000002</v>
      </c>
      <c r="P2014" s="9" t="str">
        <f>IFERROR(ROUND(E2014/L2014,0),0)&amp;" "&amp;H2014</f>
        <v>64 USD</v>
      </c>
      <c r="Q2014" t="s">
        <v>8319</v>
      </c>
      <c r="R2014" t="s">
        <v>8349</v>
      </c>
      <c r="S2014" s="12">
        <f>(((I2014/60)/60)/24)+DATE(1970,1,1)+(-8/24)</f>
        <v>42040.488900462959</v>
      </c>
      <c r="T2014" s="12">
        <f>(((J2014/60)/60)/24)+DATE(1970,1,1)+(-8/24)</f>
        <v>42010.488900462959</v>
      </c>
      <c r="U2014" s="8">
        <f t="shared" si="31"/>
        <v>30</v>
      </c>
    </row>
    <row r="2015" spans="1:21" ht="11.75" customHeight="1" x14ac:dyDescent="0.4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E2015/D2015*100%</f>
        <v>4.9491375</v>
      </c>
      <c r="P2015" s="9" t="str">
        <f>IFERROR(ROUND(E2015/L2015,0),0)&amp;" "&amp;H2015</f>
        <v>174 USD</v>
      </c>
      <c r="Q2015" t="s">
        <v>8319</v>
      </c>
      <c r="R2015" t="s">
        <v>8349</v>
      </c>
      <c r="S2015" s="12">
        <f>(((I2015/60)/60)/24)+DATE(1970,1,1)+(-8/24)</f>
        <v>42559.627476851849</v>
      </c>
      <c r="T2015" s="12">
        <f>(((J2015/60)/60)/24)+DATE(1970,1,1)+(-8/24)</f>
        <v>42499.627476851849</v>
      </c>
      <c r="U2015" s="8">
        <f t="shared" si="31"/>
        <v>60</v>
      </c>
    </row>
    <row r="2016" spans="1:21" ht="11.75" customHeight="1" x14ac:dyDescent="0.4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E2016/D2016*100%</f>
        <v>78.137822333333332</v>
      </c>
      <c r="P2016" s="9" t="str">
        <f>IFERROR(ROUND(E2016/L2016,0),0)&amp;" "&amp;H2016</f>
        <v>89 USD</v>
      </c>
      <c r="Q2016" t="s">
        <v>8319</v>
      </c>
      <c r="R2016" t="s">
        <v>8349</v>
      </c>
      <c r="S2016" s="12">
        <f>(((I2016/60)/60)/24)+DATE(1970,1,1)+(-8/24)</f>
        <v>41357.839571759258</v>
      </c>
      <c r="T2016" s="12">
        <f>(((J2016/60)/60)/24)+DATE(1970,1,1)+(-8/24)</f>
        <v>41323.881238425922</v>
      </c>
      <c r="U2016" s="8">
        <f t="shared" si="31"/>
        <v>33.958333333335759</v>
      </c>
    </row>
    <row r="2017" spans="1:21" ht="11.75" customHeight="1" x14ac:dyDescent="0.4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E2017/D2017*100%</f>
        <v>1.1300013888888889</v>
      </c>
      <c r="P2017" s="9" t="str">
        <f>IFERROR(ROUND(E2017/L2017,0),0)&amp;" "&amp;H2017</f>
        <v>50 USD</v>
      </c>
      <c r="Q2017" t="s">
        <v>8319</v>
      </c>
      <c r="R2017" t="s">
        <v>8349</v>
      </c>
      <c r="S2017" s="12">
        <f>(((I2017/60)/60)/24)+DATE(1970,1,1)+(-8/24)</f>
        <v>40795.543553240735</v>
      </c>
      <c r="T2017" s="12">
        <f>(((J2017/60)/60)/24)+DATE(1970,1,1)+(-8/24)</f>
        <v>40765.543553240735</v>
      </c>
      <c r="U2017" s="8">
        <f t="shared" si="31"/>
        <v>30</v>
      </c>
    </row>
    <row r="2018" spans="1:21" ht="11.75" customHeight="1" x14ac:dyDescent="0.4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E2018/D2018*100%</f>
        <v>9.2154220000000002</v>
      </c>
      <c r="P2018" s="9" t="str">
        <f>IFERROR(ROUND(E2018/L2018,0),0)&amp;" "&amp;H2018</f>
        <v>192 USD</v>
      </c>
      <c r="Q2018" t="s">
        <v>8319</v>
      </c>
      <c r="R2018" t="s">
        <v>8349</v>
      </c>
      <c r="S2018" s="12">
        <f>(((I2018/60)/60)/24)+DATE(1970,1,1)+(-8/24)</f>
        <v>41342.547442129624</v>
      </c>
      <c r="T2018" s="12">
        <f>(((J2018/60)/60)/24)+DATE(1970,1,1)+(-8/24)</f>
        <v>41312.547442129624</v>
      </c>
      <c r="U2018" s="8">
        <f t="shared" si="31"/>
        <v>30</v>
      </c>
    </row>
    <row r="2019" spans="1:21" ht="11.75" customHeight="1" x14ac:dyDescent="0.4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E2019/D2019*100%</f>
        <v>1.2510239999999999</v>
      </c>
      <c r="P2019" s="9" t="str">
        <f>IFERROR(ROUND(E2019/L2019,0),0)&amp;" "&amp;H2019</f>
        <v>73 USD</v>
      </c>
      <c r="Q2019" t="s">
        <v>8319</v>
      </c>
      <c r="R2019" t="s">
        <v>8349</v>
      </c>
      <c r="S2019" s="12">
        <f>(((I2019/60)/60)/24)+DATE(1970,1,1)+(-8/24)</f>
        <v>40991.833333333328</v>
      </c>
      <c r="T2019" s="12">
        <f>(((J2019/60)/60)/24)+DATE(1970,1,1)+(-8/24)</f>
        <v>40960.724016203698</v>
      </c>
      <c r="U2019" s="8">
        <f t="shared" si="31"/>
        <v>31.109317129630654</v>
      </c>
    </row>
    <row r="2020" spans="1:21" ht="11.75" customHeight="1" x14ac:dyDescent="0.4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E2020/D2020*100%</f>
        <v>1.0224343076923077</v>
      </c>
      <c r="P2020" s="9" t="str">
        <f>IFERROR(ROUND(E2020/L2020,0),0)&amp;" "&amp;H2020</f>
        <v>148 EUR</v>
      </c>
      <c r="Q2020" t="s">
        <v>8319</v>
      </c>
      <c r="R2020" t="s">
        <v>8349</v>
      </c>
      <c r="S2020" s="12">
        <f>(((I2020/60)/60)/24)+DATE(1970,1,1)+(-8/24)</f>
        <v>42229.032511574071</v>
      </c>
      <c r="T2020" s="12">
        <f>(((J2020/60)/60)/24)+DATE(1970,1,1)+(-8/24)</f>
        <v>42199.032511574071</v>
      </c>
      <c r="U2020" s="8">
        <f t="shared" si="31"/>
        <v>30</v>
      </c>
    </row>
    <row r="2021" spans="1:21" ht="11.75" customHeight="1" x14ac:dyDescent="0.4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E2021/D2021*100%</f>
        <v>4.8490975000000001</v>
      </c>
      <c r="P2021" s="9" t="str">
        <f>IFERROR(ROUND(E2021/L2021,0),0)&amp;" "&amp;H2021</f>
        <v>109 USD</v>
      </c>
      <c r="Q2021" t="s">
        <v>8319</v>
      </c>
      <c r="R2021" t="s">
        <v>8349</v>
      </c>
      <c r="S2021" s="12">
        <f>(((I2021/60)/60)/24)+DATE(1970,1,1)+(-8/24)</f>
        <v>42635.375243055554</v>
      </c>
      <c r="T2021" s="12">
        <f>(((J2021/60)/60)/24)+DATE(1970,1,1)+(-8/24)</f>
        <v>42605.375243055554</v>
      </c>
      <c r="U2021" s="8">
        <f t="shared" si="31"/>
        <v>30</v>
      </c>
    </row>
    <row r="2022" spans="1:21" ht="11.75" customHeight="1" x14ac:dyDescent="0.4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E2022/D2022*100%</f>
        <v>1.9233333333333333</v>
      </c>
      <c r="P2022" s="9" t="str">
        <f>IFERROR(ROUND(E2022/L2022,0),0)&amp;" "&amp;H2022</f>
        <v>24 USD</v>
      </c>
      <c r="Q2022" t="s">
        <v>8319</v>
      </c>
      <c r="R2022" t="s">
        <v>8349</v>
      </c>
      <c r="S2022" s="12">
        <f>(((I2022/60)/60)/24)+DATE(1970,1,1)+(-8/24)</f>
        <v>41773.627777777772</v>
      </c>
      <c r="T2022" s="12">
        <f>(((J2022/60)/60)/24)+DATE(1970,1,1)+(-8/24)</f>
        <v>41736.76416666666</v>
      </c>
      <c r="U2022" s="8">
        <f t="shared" si="31"/>
        <v>36.863611111111823</v>
      </c>
    </row>
    <row r="2023" spans="1:21" ht="11.75" customHeight="1" x14ac:dyDescent="0.4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E2023/D2023*100%</f>
        <v>2.8109999999999999</v>
      </c>
      <c r="P2023" s="9" t="str">
        <f>IFERROR(ROUND(E2023/L2023,0),0)&amp;" "&amp;H2023</f>
        <v>148 USD</v>
      </c>
      <c r="Q2023" t="s">
        <v>8319</v>
      </c>
      <c r="R2023" t="s">
        <v>8349</v>
      </c>
      <c r="S2023" s="12">
        <f>(((I2023/60)/60)/24)+DATE(1970,1,1)+(-8/24)</f>
        <v>41905.737233796295</v>
      </c>
      <c r="T2023" s="12">
        <f>(((J2023/60)/60)/24)+DATE(1970,1,1)+(-8/24)</f>
        <v>41860.737233796295</v>
      </c>
      <c r="U2023" s="8">
        <f t="shared" ref="U2023:U2086" si="32">S2023-T2023</f>
        <v>45</v>
      </c>
    </row>
    <row r="2024" spans="1:21" ht="11.75" customHeight="1" x14ac:dyDescent="0.4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E2024/D2024*100%</f>
        <v>1.2513700000000001</v>
      </c>
      <c r="P2024" s="9" t="str">
        <f>IFERROR(ROUND(E2024/L2024,0),0)&amp;" "&amp;H2024</f>
        <v>385 USD</v>
      </c>
      <c r="Q2024" t="s">
        <v>8319</v>
      </c>
      <c r="R2024" t="s">
        <v>8349</v>
      </c>
      <c r="S2024" s="12">
        <f>(((I2024/60)/60)/24)+DATE(1970,1,1)+(-8/24)</f>
        <v>42532.23578703704</v>
      </c>
      <c r="T2024" s="12">
        <f>(((J2024/60)/60)/24)+DATE(1970,1,1)+(-8/24)</f>
        <v>42502.23578703704</v>
      </c>
      <c r="U2024" s="8">
        <f t="shared" si="32"/>
        <v>30</v>
      </c>
    </row>
    <row r="2025" spans="1:21" ht="11.75" customHeight="1" x14ac:dyDescent="0.4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E2025/D2025*100%</f>
        <v>1.61459</v>
      </c>
      <c r="P2025" s="9" t="str">
        <f>IFERROR(ROUND(E2025/L2025,0),0)&amp;" "&amp;H2025</f>
        <v>457 USD</v>
      </c>
      <c r="Q2025" t="s">
        <v>8319</v>
      </c>
      <c r="R2025" t="s">
        <v>8349</v>
      </c>
      <c r="S2025" s="12">
        <f>(((I2025/60)/60)/24)+DATE(1970,1,1)+(-8/24)</f>
        <v>42166.087418981479</v>
      </c>
      <c r="T2025" s="12">
        <f>(((J2025/60)/60)/24)+DATE(1970,1,1)+(-8/24)</f>
        <v>42136.087418981479</v>
      </c>
      <c r="U2025" s="8">
        <f t="shared" si="32"/>
        <v>30</v>
      </c>
    </row>
    <row r="2026" spans="1:21" ht="11.75" customHeight="1" x14ac:dyDescent="0.4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E2026/D2026*100%</f>
        <v>5.8535000000000004</v>
      </c>
      <c r="P2026" s="9" t="str">
        <f>IFERROR(ROUND(E2026/L2026,0),0)&amp;" "&amp;H2026</f>
        <v>223 USD</v>
      </c>
      <c r="Q2026" t="s">
        <v>8319</v>
      </c>
      <c r="R2026" t="s">
        <v>8349</v>
      </c>
      <c r="S2026" s="12">
        <f>(((I2026/60)/60)/24)+DATE(1970,1,1)+(-8/24)</f>
        <v>41133.791666666664</v>
      </c>
      <c r="T2026" s="12">
        <f>(((J2026/60)/60)/24)+DATE(1970,1,1)+(-8/24)</f>
        <v>41099.633611111109</v>
      </c>
      <c r="U2026" s="8">
        <f t="shared" si="32"/>
        <v>34.15805555555562</v>
      </c>
    </row>
    <row r="2027" spans="1:21" ht="11.75" customHeight="1" x14ac:dyDescent="0.4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E2027/D2027*100%</f>
        <v>2.0114999999999998</v>
      </c>
      <c r="P2027" s="9" t="str">
        <f>IFERROR(ROUND(E2027/L2027,0),0)&amp;" "&amp;H2027</f>
        <v>221 EUR</v>
      </c>
      <c r="Q2027" t="s">
        <v>8319</v>
      </c>
      <c r="R2027" t="s">
        <v>8349</v>
      </c>
      <c r="S2027" s="12">
        <f>(((I2027/60)/60)/24)+DATE(1970,1,1)+(-8/24)</f>
        <v>42165.851226851846</v>
      </c>
      <c r="T2027" s="12">
        <f>(((J2027/60)/60)/24)+DATE(1970,1,1)+(-8/24)</f>
        <v>42135.851226851846</v>
      </c>
      <c r="U2027" s="8">
        <f t="shared" si="32"/>
        <v>30</v>
      </c>
    </row>
    <row r="2028" spans="1:21" ht="11.75" customHeight="1" x14ac:dyDescent="0.4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E2028/D2028*100%</f>
        <v>1.3348307999999998</v>
      </c>
      <c r="P2028" s="9" t="str">
        <f>IFERROR(ROUND(E2028/L2028,0),0)&amp;" "&amp;H2028</f>
        <v>74 USD</v>
      </c>
      <c r="Q2028" t="s">
        <v>8319</v>
      </c>
      <c r="R2028" t="s">
        <v>8349</v>
      </c>
      <c r="S2028" s="12">
        <f>(((I2028/60)/60)/24)+DATE(1970,1,1)+(-8/24)</f>
        <v>41749.832638888889</v>
      </c>
      <c r="T2028" s="12">
        <f>(((J2028/60)/60)/24)+DATE(1970,1,1)+(-8/24)</f>
        <v>41704.402604166666</v>
      </c>
      <c r="U2028" s="8">
        <f t="shared" si="32"/>
        <v>45.430034722223354</v>
      </c>
    </row>
    <row r="2029" spans="1:21" ht="11.75" customHeight="1" x14ac:dyDescent="0.4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E2029/D2029*100%</f>
        <v>1.2024900000000001</v>
      </c>
      <c r="P2029" s="9" t="str">
        <f>IFERROR(ROUND(E2029/L2029,0),0)&amp;" "&amp;H2029</f>
        <v>223 USD</v>
      </c>
      <c r="Q2029" t="s">
        <v>8319</v>
      </c>
      <c r="R2029" t="s">
        <v>8349</v>
      </c>
      <c r="S2029" s="12">
        <f>(((I2029/60)/60)/24)+DATE(1970,1,1)+(-8/24)</f>
        <v>42093.438877314817</v>
      </c>
      <c r="T2029" s="12">
        <f>(((J2029/60)/60)/24)+DATE(1970,1,1)+(-8/24)</f>
        <v>42048.480543981481</v>
      </c>
      <c r="U2029" s="8">
        <f t="shared" si="32"/>
        <v>44.958333333335759</v>
      </c>
    </row>
    <row r="2030" spans="1:21" ht="11.75" customHeight="1" x14ac:dyDescent="0.4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E2030/D2030*100%</f>
        <v>1.2616666666666667</v>
      </c>
      <c r="P2030" s="9" t="str">
        <f>IFERROR(ROUND(E2030/L2030,0),0)&amp;" "&amp;H2030</f>
        <v>48 USD</v>
      </c>
      <c r="Q2030" t="s">
        <v>8319</v>
      </c>
      <c r="R2030" t="s">
        <v>8349</v>
      </c>
      <c r="S2030" s="12">
        <f>(((I2030/60)/60)/24)+DATE(1970,1,1)+(-8/24)</f>
        <v>40252.579861111109</v>
      </c>
      <c r="T2030" s="12">
        <f>(((J2030/60)/60)/24)+DATE(1970,1,1)+(-8/24)</f>
        <v>40215.585717592592</v>
      </c>
      <c r="U2030" s="8">
        <f t="shared" si="32"/>
        <v>36.994143518517376</v>
      </c>
    </row>
    <row r="2031" spans="1:21" ht="11.75" customHeight="1" x14ac:dyDescent="0.4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E2031/D2031*100%</f>
        <v>3.6120000000000001</v>
      </c>
      <c r="P2031" s="9" t="str">
        <f>IFERROR(ROUND(E2031/L2031,0),0)&amp;" "&amp;H2031</f>
        <v>96 USD</v>
      </c>
      <c r="Q2031" t="s">
        <v>8319</v>
      </c>
      <c r="R2031" t="s">
        <v>8349</v>
      </c>
      <c r="S2031" s="12">
        <f>(((I2031/60)/60)/24)+DATE(1970,1,1)+(-8/24)</f>
        <v>41877.688437500001</v>
      </c>
      <c r="T2031" s="12">
        <f>(((J2031/60)/60)/24)+DATE(1970,1,1)+(-8/24)</f>
        <v>41847.688437500001</v>
      </c>
      <c r="U2031" s="8">
        <f t="shared" si="32"/>
        <v>30</v>
      </c>
    </row>
    <row r="2032" spans="1:21" ht="11.75" customHeight="1" x14ac:dyDescent="0.4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E2032/D2032*100%</f>
        <v>2.26239013671875</v>
      </c>
      <c r="P2032" s="9" t="str">
        <f>IFERROR(ROUND(E2032/L2032,0),0)&amp;" "&amp;H2032</f>
        <v>119 GBP</v>
      </c>
      <c r="Q2032" t="s">
        <v>8319</v>
      </c>
      <c r="R2032" t="s">
        <v>8349</v>
      </c>
      <c r="S2032" s="12">
        <f>(((I2032/60)/60)/24)+DATE(1970,1,1)+(-8/24)</f>
        <v>41242.663148148145</v>
      </c>
      <c r="T2032" s="12">
        <f>(((J2032/60)/60)/24)+DATE(1970,1,1)+(-8/24)</f>
        <v>41212.663148148145</v>
      </c>
      <c r="U2032" s="8">
        <f t="shared" si="32"/>
        <v>30</v>
      </c>
    </row>
    <row r="2033" spans="1:21" ht="11.75" customHeight="1" x14ac:dyDescent="0.4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E2033/D2033*100%</f>
        <v>1.2035</v>
      </c>
      <c r="P2033" s="9" t="str">
        <f>IFERROR(ROUND(E2033/L2033,0),0)&amp;" "&amp;H2033</f>
        <v>118 EUR</v>
      </c>
      <c r="Q2033" t="s">
        <v>8319</v>
      </c>
      <c r="R2033" t="s">
        <v>8349</v>
      </c>
      <c r="S2033" s="12">
        <f>(((I2033/60)/60)/24)+DATE(1970,1,1)+(-8/24)</f>
        <v>42012.708333333336</v>
      </c>
      <c r="T2033" s="12">
        <f>(((J2033/60)/60)/24)+DATE(1970,1,1)+(-8/24)</f>
        <v>41974.995983796289</v>
      </c>
      <c r="U2033" s="8">
        <f t="shared" si="32"/>
        <v>37.712349537046975</v>
      </c>
    </row>
    <row r="2034" spans="1:21" ht="11.75" customHeight="1" x14ac:dyDescent="0.4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E2034/D2034*100%</f>
        <v>3.0418799999999999</v>
      </c>
      <c r="P2034" s="9" t="str">
        <f>IFERROR(ROUND(E2034/L2034,0),0)&amp;" "&amp;H2034</f>
        <v>143 USD</v>
      </c>
      <c r="Q2034" t="s">
        <v>8319</v>
      </c>
      <c r="R2034" t="s">
        <v>8349</v>
      </c>
      <c r="S2034" s="12">
        <f>(((I2034/60)/60)/24)+DATE(1970,1,1)+(-8/24)</f>
        <v>42718.874999999993</v>
      </c>
      <c r="T2034" s="12">
        <f>(((J2034/60)/60)/24)+DATE(1970,1,1)+(-8/24)</f>
        <v>42689.23233796296</v>
      </c>
      <c r="U2034" s="8">
        <f t="shared" si="32"/>
        <v>29.642662037033006</v>
      </c>
    </row>
    <row r="2035" spans="1:21" ht="11.75" customHeight="1" x14ac:dyDescent="0.4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E2035/D2035*100%</f>
        <v>1.7867599999999999</v>
      </c>
      <c r="P2035" s="9" t="str">
        <f>IFERROR(ROUND(E2035/L2035,0),0)&amp;" "&amp;H2035</f>
        <v>283 USD</v>
      </c>
      <c r="Q2035" t="s">
        <v>8319</v>
      </c>
      <c r="R2035" t="s">
        <v>8349</v>
      </c>
      <c r="S2035" s="12">
        <f>(((I2035/60)/60)/24)+DATE(1970,1,1)+(-8/24)</f>
        <v>41754.749050925922</v>
      </c>
      <c r="T2035" s="12">
        <f>(((J2035/60)/60)/24)+DATE(1970,1,1)+(-8/24)</f>
        <v>41724.749050925922</v>
      </c>
      <c r="U2035" s="8">
        <f t="shared" si="32"/>
        <v>30</v>
      </c>
    </row>
    <row r="2036" spans="1:21" ht="11.75" customHeight="1" x14ac:dyDescent="0.4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E2036/D2036*100%</f>
        <v>3.868199871794872</v>
      </c>
      <c r="P2036" s="9" t="str">
        <f>IFERROR(ROUND(E2036/L2036,0),0)&amp;" "&amp;H2036</f>
        <v>594 USD</v>
      </c>
      <c r="Q2036" t="s">
        <v>8319</v>
      </c>
      <c r="R2036" t="s">
        <v>8349</v>
      </c>
      <c r="S2036" s="12">
        <f>(((I2036/60)/60)/24)+DATE(1970,1,1)+(-8/24)</f>
        <v>42130.956944444442</v>
      </c>
      <c r="T2036" s="12">
        <f>(((J2036/60)/60)/24)+DATE(1970,1,1)+(-8/24)</f>
        <v>42075.796678240738</v>
      </c>
      <c r="U2036" s="8">
        <f t="shared" si="32"/>
        <v>55.160266203703941</v>
      </c>
    </row>
    <row r="2037" spans="1:21" ht="11.75" customHeight="1" x14ac:dyDescent="0.4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E2037/D2037*100%</f>
        <v>2.1103642500000004</v>
      </c>
      <c r="P2037" s="9" t="str">
        <f>IFERROR(ROUND(E2037/L2037,0),0)&amp;" "&amp;H2037</f>
        <v>262 USD</v>
      </c>
      <c r="Q2037" t="s">
        <v>8319</v>
      </c>
      <c r="R2037" t="s">
        <v>8349</v>
      </c>
      <c r="S2037" s="12">
        <f>(((I2037/60)/60)/24)+DATE(1970,1,1)+(-8/24)</f>
        <v>42356.708333333336</v>
      </c>
      <c r="T2037" s="12">
        <f>(((J2037/60)/60)/24)+DATE(1970,1,1)+(-8/24)</f>
        <v>42311.29174768518</v>
      </c>
      <c r="U2037" s="8">
        <f t="shared" si="32"/>
        <v>45.416585648155888</v>
      </c>
    </row>
    <row r="2038" spans="1:21" ht="11.75" customHeight="1" x14ac:dyDescent="0.4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E2038/D2038*100%</f>
        <v>1.3166833333333334</v>
      </c>
      <c r="P2038" s="9" t="str">
        <f>IFERROR(ROUND(E2038/L2038,0),0)&amp;" "&amp;H2038</f>
        <v>47 USD</v>
      </c>
      <c r="Q2038" t="s">
        <v>8319</v>
      </c>
      <c r="R2038" t="s">
        <v>8349</v>
      </c>
      <c r="S2038" s="12">
        <f>(((I2038/60)/60)/24)+DATE(1970,1,1)+(-8/24)</f>
        <v>41768.531469907408</v>
      </c>
      <c r="T2038" s="12">
        <f>(((J2038/60)/60)/24)+DATE(1970,1,1)+(-8/24)</f>
        <v>41738.531469907408</v>
      </c>
      <c r="U2038" s="8">
        <f t="shared" si="32"/>
        <v>30</v>
      </c>
    </row>
    <row r="2039" spans="1:21" ht="11.75" customHeight="1" x14ac:dyDescent="0.4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E2039/D2039*100%</f>
        <v>3.0047639999999998</v>
      </c>
      <c r="P2039" s="9" t="str">
        <f>IFERROR(ROUND(E2039/L2039,0),0)&amp;" "&amp;H2039</f>
        <v>70 USD</v>
      </c>
      <c r="Q2039" t="s">
        <v>8319</v>
      </c>
      <c r="R2039" t="s">
        <v>8349</v>
      </c>
      <c r="S2039" s="12">
        <f>(((I2039/60)/60)/24)+DATE(1970,1,1)+(-8/24)</f>
        <v>41637.918437499997</v>
      </c>
      <c r="T2039" s="12">
        <f>(((J2039/60)/60)/24)+DATE(1970,1,1)+(-8/24)</f>
        <v>41577.876770833333</v>
      </c>
      <c r="U2039" s="8">
        <f t="shared" si="32"/>
        <v>60.041666666664241</v>
      </c>
    </row>
    <row r="2040" spans="1:21" ht="11.75" customHeight="1" x14ac:dyDescent="0.4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E2040/D2040*100%</f>
        <v>4.2051249999999998</v>
      </c>
      <c r="P2040" s="9" t="str">
        <f>IFERROR(ROUND(E2040/L2040,0),0)&amp;" "&amp;H2040</f>
        <v>165 GBP</v>
      </c>
      <c r="Q2040" t="s">
        <v>8319</v>
      </c>
      <c r="R2040" t="s">
        <v>8349</v>
      </c>
      <c r="S2040" s="12">
        <f>(((I2040/60)/60)/24)+DATE(1970,1,1)+(-8/24)</f>
        <v>41456.416666666664</v>
      </c>
      <c r="T2040" s="12">
        <f>(((J2040/60)/60)/24)+DATE(1970,1,1)+(-8/24)</f>
        <v>41423.937743055554</v>
      </c>
      <c r="U2040" s="8">
        <f t="shared" si="32"/>
        <v>32.478923611110076</v>
      </c>
    </row>
    <row r="2041" spans="1:21" ht="11.75" customHeight="1" x14ac:dyDescent="0.4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E2041/D2041*100%</f>
        <v>1.362168</v>
      </c>
      <c r="P2041" s="9" t="str">
        <f>IFERROR(ROUND(E2041/L2041,0),0)&amp;" "&amp;H2041</f>
        <v>449 USD</v>
      </c>
      <c r="Q2041" t="s">
        <v>8319</v>
      </c>
      <c r="R2041" t="s">
        <v>8349</v>
      </c>
      <c r="S2041" s="12">
        <f>(((I2041/60)/60)/24)+DATE(1970,1,1)+(-8/24)</f>
        <v>42704.874305555553</v>
      </c>
      <c r="T2041" s="12">
        <f>(((J2041/60)/60)/24)+DATE(1970,1,1)+(-8/24)</f>
        <v>42675.10561342592</v>
      </c>
      <c r="U2041" s="8">
        <f t="shared" si="32"/>
        <v>29.768692129633564</v>
      </c>
    </row>
    <row r="2042" spans="1:21" ht="11.75" customHeight="1" x14ac:dyDescent="0.4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E2042/D2042*100%</f>
        <v>2.4817133333333334</v>
      </c>
      <c r="P2042" s="9" t="str">
        <f>IFERROR(ROUND(E2042/L2042,0),0)&amp;" "&amp;H2042</f>
        <v>27 USD</v>
      </c>
      <c r="Q2042" t="s">
        <v>8319</v>
      </c>
      <c r="R2042" t="s">
        <v>8349</v>
      </c>
      <c r="S2042" s="12">
        <f>(((I2042/60)/60)/24)+DATE(1970,1,1)+(-8/24)</f>
        <v>41593.635451388887</v>
      </c>
      <c r="T2042" s="12">
        <f>(((J2042/60)/60)/24)+DATE(1970,1,1)+(-8/24)</f>
        <v>41578.593784722223</v>
      </c>
      <c r="U2042" s="8">
        <f t="shared" si="32"/>
        <v>15.041666666664241</v>
      </c>
    </row>
    <row r="2043" spans="1:21" ht="11.75" customHeight="1" x14ac:dyDescent="0.4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E2043/D2043*100%</f>
        <v>1.8186315789473684</v>
      </c>
      <c r="P2043" s="9" t="str">
        <f>IFERROR(ROUND(E2043/L2043,0),0)&amp;" "&amp;H2043</f>
        <v>144 USD</v>
      </c>
      <c r="Q2043" t="s">
        <v>8319</v>
      </c>
      <c r="R2043" t="s">
        <v>8349</v>
      </c>
      <c r="S2043" s="12">
        <f>(((I2043/60)/60)/24)+DATE(1970,1,1)+(-8/24)</f>
        <v>42684.234108796292</v>
      </c>
      <c r="T2043" s="12">
        <f>(((J2043/60)/60)/24)+DATE(1970,1,1)+(-8/24)</f>
        <v>42654.192442129628</v>
      </c>
      <c r="U2043" s="8">
        <f t="shared" si="32"/>
        <v>30.041666666664241</v>
      </c>
    </row>
    <row r="2044" spans="1:21" ht="11.75" customHeight="1" x14ac:dyDescent="0.4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E2044/D2044*100%</f>
        <v>1.2353000000000001</v>
      </c>
      <c r="P2044" s="9" t="str">
        <f>IFERROR(ROUND(E2044/L2044,0),0)&amp;" "&amp;H2044</f>
        <v>88 USD</v>
      </c>
      <c r="Q2044" t="s">
        <v>8319</v>
      </c>
      <c r="R2044" t="s">
        <v>8349</v>
      </c>
      <c r="S2044" s="12">
        <f>(((I2044/60)/60)/24)+DATE(1970,1,1)+(-8/24)</f>
        <v>42391.374699074069</v>
      </c>
      <c r="T2044" s="12">
        <f>(((J2044/60)/60)/24)+DATE(1970,1,1)+(-8/24)</f>
        <v>42331.374699074069</v>
      </c>
      <c r="U2044" s="8">
        <f t="shared" si="32"/>
        <v>60</v>
      </c>
    </row>
    <row r="2045" spans="1:21" ht="11.75" customHeight="1" x14ac:dyDescent="0.4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E2045/D2045*100%</f>
        <v>5.0620938628158845</v>
      </c>
      <c r="P2045" s="9" t="str">
        <f>IFERROR(ROUND(E2045/L2045,0),0)&amp;" "&amp;H2045</f>
        <v>36 USD</v>
      </c>
      <c r="Q2045" t="s">
        <v>8319</v>
      </c>
      <c r="R2045" t="s">
        <v>8349</v>
      </c>
      <c r="S2045" s="12">
        <f>(((I2045/60)/60)/24)+DATE(1970,1,1)+(-8/24)</f>
        <v>42714.874305555553</v>
      </c>
      <c r="T2045" s="12">
        <f>(((J2045/60)/60)/24)+DATE(1970,1,1)+(-8/24)</f>
        <v>42660.843483796292</v>
      </c>
      <c r="U2045" s="8">
        <f t="shared" si="32"/>
        <v>54.030821759261016</v>
      </c>
    </row>
    <row r="2046" spans="1:21" ht="11.75" customHeight="1" x14ac:dyDescent="0.4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E2046/D2046*100%</f>
        <v>1.0821333333333334</v>
      </c>
      <c r="P2046" s="9" t="str">
        <f>IFERROR(ROUND(E2046/L2046,0),0)&amp;" "&amp;H2046</f>
        <v>90 USD</v>
      </c>
      <c r="Q2046" t="s">
        <v>8319</v>
      </c>
      <c r="R2046" t="s">
        <v>8349</v>
      </c>
      <c r="S2046" s="12">
        <f>(((I2046/60)/60)/24)+DATE(1970,1,1)+(-8/24)</f>
        <v>42168.350856481477</v>
      </c>
      <c r="T2046" s="12">
        <f>(((J2046/60)/60)/24)+DATE(1970,1,1)+(-8/24)</f>
        <v>42138.350856481477</v>
      </c>
      <c r="U2046" s="8">
        <f t="shared" si="32"/>
        <v>30</v>
      </c>
    </row>
    <row r="2047" spans="1:21" ht="11.75" customHeight="1" x14ac:dyDescent="0.4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E2047/D2047*100%</f>
        <v>8.1918387755102042</v>
      </c>
      <c r="P2047" s="9" t="str">
        <f>IFERROR(ROUND(E2047/L2047,0),0)&amp;" "&amp;H2047</f>
        <v>153 USD</v>
      </c>
      <c r="Q2047" t="s">
        <v>8319</v>
      </c>
      <c r="R2047" t="s">
        <v>8349</v>
      </c>
      <c r="S2047" s="12">
        <f>(((I2047/60)/60)/24)+DATE(1970,1,1)+(-8/24)</f>
        <v>41098.755173611105</v>
      </c>
      <c r="T2047" s="12">
        <f>(((J2047/60)/60)/24)+DATE(1970,1,1)+(-8/24)</f>
        <v>41068.755173611105</v>
      </c>
      <c r="U2047" s="8">
        <f t="shared" si="32"/>
        <v>30</v>
      </c>
    </row>
    <row r="2048" spans="1:21" ht="11.75" customHeight="1" x14ac:dyDescent="0.4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E2048/D2048*100%</f>
        <v>1.2110000000000001</v>
      </c>
      <c r="P2048" s="9" t="str">
        <f>IFERROR(ROUND(E2048/L2048,0),0)&amp;" "&amp;H2048</f>
        <v>56 USD</v>
      </c>
      <c r="Q2048" t="s">
        <v>8319</v>
      </c>
      <c r="R2048" t="s">
        <v>8349</v>
      </c>
      <c r="S2048" s="12">
        <f>(((I2048/60)/60)/24)+DATE(1970,1,1)+(-8/24)</f>
        <v>41416.838472222218</v>
      </c>
      <c r="T2048" s="12">
        <f>(((J2048/60)/60)/24)+DATE(1970,1,1)+(-8/24)</f>
        <v>41386.838472222218</v>
      </c>
      <c r="U2048" s="8">
        <f t="shared" si="32"/>
        <v>30</v>
      </c>
    </row>
    <row r="2049" spans="1:21" ht="11.75" customHeight="1" x14ac:dyDescent="0.4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E2049/D2049*100%</f>
        <v>1.0299897959183673</v>
      </c>
      <c r="P2049" s="9" t="str">
        <f>IFERROR(ROUND(E2049/L2049,0),0)&amp;" "&amp;H2049</f>
        <v>228 AUD</v>
      </c>
      <c r="Q2049" t="s">
        <v>8319</v>
      </c>
      <c r="R2049" t="s">
        <v>8349</v>
      </c>
      <c r="S2049" s="12">
        <f>(((I2049/60)/60)/24)+DATE(1970,1,1)+(-8/24)</f>
        <v>42110.666666666664</v>
      </c>
      <c r="T2049" s="12">
        <f>(((J2049/60)/60)/24)+DATE(1970,1,1)+(-8/24)</f>
        <v>42081.570254629631</v>
      </c>
      <c r="U2049" s="8">
        <f t="shared" si="32"/>
        <v>29.096412037033588</v>
      </c>
    </row>
    <row r="2050" spans="1:21" ht="11.75" customHeight="1" x14ac:dyDescent="0.4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E2050/D2050*100%</f>
        <v>1.4833229411764706</v>
      </c>
      <c r="P2050" s="9" t="str">
        <f>IFERROR(ROUND(E2050/L2050,0),0)&amp;" "&amp;H2050</f>
        <v>92 USD</v>
      </c>
      <c r="Q2050" t="s">
        <v>8319</v>
      </c>
      <c r="R2050" t="s">
        <v>8349</v>
      </c>
      <c r="S2050" s="12">
        <f>(((I2050/60)/60)/24)+DATE(1970,1,1)+(-8/24)</f>
        <v>41417.318182870367</v>
      </c>
      <c r="T2050" s="12">
        <f>(((J2050/60)/60)/24)+DATE(1970,1,1)+(-8/24)</f>
        <v>41387.318182870367</v>
      </c>
      <c r="U2050" s="8">
        <f t="shared" si="32"/>
        <v>30</v>
      </c>
    </row>
    <row r="2051" spans="1:21" ht="11.75" customHeight="1" x14ac:dyDescent="0.4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E2051/D2051*100%</f>
        <v>1.2019070000000001</v>
      </c>
      <c r="P2051" s="9" t="str">
        <f>IFERROR(ROUND(E2051/L2051,0),0)&amp;" "&amp;H2051</f>
        <v>81 GBP</v>
      </c>
      <c r="Q2051" t="s">
        <v>8319</v>
      </c>
      <c r="R2051" t="s">
        <v>8349</v>
      </c>
      <c r="S2051" s="12">
        <f>(((I2051/60)/60)/24)+DATE(1970,1,1)+(-8/24)</f>
        <v>41610.624305555553</v>
      </c>
      <c r="T2051" s="12">
        <f>(((J2051/60)/60)/24)+DATE(1970,1,1)+(-8/24)</f>
        <v>41575.194016203699</v>
      </c>
      <c r="U2051" s="8">
        <f t="shared" si="32"/>
        <v>35.430289351854299</v>
      </c>
    </row>
    <row r="2052" spans="1:21" ht="11.75" customHeight="1" x14ac:dyDescent="0.4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E2052/D2052*100%</f>
        <v>4.7327000000000004</v>
      </c>
      <c r="P2052" s="9" t="str">
        <f>IFERROR(ROUND(E2052/L2052,0),0)&amp;" "&amp;H2052</f>
        <v>278 USD</v>
      </c>
      <c r="Q2052" t="s">
        <v>8319</v>
      </c>
      <c r="R2052" t="s">
        <v>8349</v>
      </c>
      <c r="S2052" s="12">
        <f>(((I2052/60)/60)/24)+DATE(1970,1,1)+(-8/24)</f>
        <v>42154.738171296289</v>
      </c>
      <c r="T2052" s="12">
        <f>(((J2052/60)/60)/24)+DATE(1970,1,1)+(-8/24)</f>
        <v>42114.738171296289</v>
      </c>
      <c r="U2052" s="8">
        <f t="shared" si="32"/>
        <v>40</v>
      </c>
    </row>
    <row r="2053" spans="1:21" ht="11.75" customHeight="1" x14ac:dyDescent="0.4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E2053/D2053*100%</f>
        <v>1.303625</v>
      </c>
      <c r="P2053" s="9" t="str">
        <f>IFERROR(ROUND(E2053/L2053,0),0)&amp;" "&amp;H2053</f>
        <v>43 USD</v>
      </c>
      <c r="Q2053" t="s">
        <v>8319</v>
      </c>
      <c r="R2053" t="s">
        <v>8349</v>
      </c>
      <c r="S2053" s="12">
        <f>(((I2053/60)/60)/24)+DATE(1970,1,1)+(-8/24)</f>
        <v>41633.689085648148</v>
      </c>
      <c r="T2053" s="12">
        <f>(((J2053/60)/60)/24)+DATE(1970,1,1)+(-8/24)</f>
        <v>41603.689085648148</v>
      </c>
      <c r="U2053" s="8">
        <f t="shared" si="32"/>
        <v>30</v>
      </c>
    </row>
    <row r="2054" spans="1:21" ht="11.75" customHeight="1" x14ac:dyDescent="0.4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E2054/D2054*100%</f>
        <v>3.5304799999999998</v>
      </c>
      <c r="P2054" s="9" t="str">
        <f>IFERROR(ROUND(E2054/L2054,0),0)&amp;" "&amp;H2054</f>
        <v>326 USD</v>
      </c>
      <c r="Q2054" t="s">
        <v>8319</v>
      </c>
      <c r="R2054" t="s">
        <v>8349</v>
      </c>
      <c r="S2054" s="12">
        <f>(((I2054/60)/60)/24)+DATE(1970,1,1)+(-8/24)</f>
        <v>42419.750613425924</v>
      </c>
      <c r="T2054" s="12">
        <f>(((J2054/60)/60)/24)+DATE(1970,1,1)+(-8/24)</f>
        <v>42374.750613425924</v>
      </c>
      <c r="U2054" s="8">
        <f t="shared" si="32"/>
        <v>45</v>
      </c>
    </row>
    <row r="2055" spans="1:21" ht="11.75" customHeight="1" x14ac:dyDescent="0.4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E2055/D2055*100%</f>
        <v>1.0102</v>
      </c>
      <c r="P2055" s="9" t="str">
        <f>IFERROR(ROUND(E2055/L2055,0),0)&amp;" "&amp;H2055</f>
        <v>42 USD</v>
      </c>
      <c r="Q2055" t="s">
        <v>8319</v>
      </c>
      <c r="R2055" t="s">
        <v>8349</v>
      </c>
      <c r="S2055" s="12">
        <f>(((I2055/60)/60)/24)+DATE(1970,1,1)+(-8/24)</f>
        <v>42333.325821759259</v>
      </c>
      <c r="T2055" s="12">
        <f>(((J2055/60)/60)/24)+DATE(1970,1,1)+(-8/24)</f>
        <v>42303.284155092588</v>
      </c>
      <c r="U2055" s="8">
        <f t="shared" si="32"/>
        <v>30.041666666671517</v>
      </c>
    </row>
    <row r="2056" spans="1:21" ht="11.75" customHeight="1" x14ac:dyDescent="0.4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E2056/D2056*100%</f>
        <v>1.1359142857142857</v>
      </c>
      <c r="P2056" s="9" t="str">
        <f>IFERROR(ROUND(E2056/L2056,0),0)&amp;" "&amp;H2056</f>
        <v>64 GBP</v>
      </c>
      <c r="Q2056" t="s">
        <v>8319</v>
      </c>
      <c r="R2056" t="s">
        <v>8349</v>
      </c>
      <c r="S2056" s="12">
        <f>(((I2056/60)/60)/24)+DATE(1970,1,1)+(-8/24)</f>
        <v>41761.187615740739</v>
      </c>
      <c r="T2056" s="12">
        <f>(((J2056/60)/60)/24)+DATE(1970,1,1)+(-8/24)</f>
        <v>41731.187615740739</v>
      </c>
      <c r="U2056" s="8">
        <f t="shared" si="32"/>
        <v>30</v>
      </c>
    </row>
    <row r="2057" spans="1:21" ht="11.75" customHeight="1" x14ac:dyDescent="0.4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E2057/D2057*100%</f>
        <v>1.6741666666666666</v>
      </c>
      <c r="P2057" s="9" t="str">
        <f>IFERROR(ROUND(E2057/L2057,0),0)&amp;" "&amp;H2057</f>
        <v>99 USD</v>
      </c>
      <c r="Q2057" t="s">
        <v>8319</v>
      </c>
      <c r="R2057" t="s">
        <v>8349</v>
      </c>
      <c r="S2057" s="12">
        <f>(((I2057/60)/60)/24)+DATE(1970,1,1)+(-8/24)</f>
        <v>41975.833333333336</v>
      </c>
      <c r="T2057" s="12">
        <f>(((J2057/60)/60)/24)+DATE(1970,1,1)+(-8/24)</f>
        <v>41946.340775462959</v>
      </c>
      <c r="U2057" s="8">
        <f t="shared" si="32"/>
        <v>29.492557870376913</v>
      </c>
    </row>
    <row r="2058" spans="1:21" ht="11.75" customHeight="1" x14ac:dyDescent="0.4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E2058/D2058*100%</f>
        <v>1.5345200000000001</v>
      </c>
      <c r="P2058" s="9" t="str">
        <f>IFERROR(ROUND(E2058/L2058,0),0)&amp;" "&amp;H2058</f>
        <v>138 USD</v>
      </c>
      <c r="Q2058" t="s">
        <v>8319</v>
      </c>
      <c r="R2058" t="s">
        <v>8349</v>
      </c>
      <c r="S2058" s="12">
        <f>(((I2058/60)/60)/24)+DATE(1970,1,1)+(-8/24)</f>
        <v>41381.427569444444</v>
      </c>
      <c r="T2058" s="12">
        <f>(((J2058/60)/60)/24)+DATE(1970,1,1)+(-8/24)</f>
        <v>41351.427569444444</v>
      </c>
      <c r="U2058" s="8">
        <f t="shared" si="32"/>
        <v>30</v>
      </c>
    </row>
    <row r="2059" spans="1:21" ht="11.75" customHeight="1" x14ac:dyDescent="0.4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E2059/D2059*100%</f>
        <v>2.022322</v>
      </c>
      <c r="P2059" s="9" t="str">
        <f>IFERROR(ROUND(E2059/L2059,0),0)&amp;" "&amp;H2059</f>
        <v>46 GBP</v>
      </c>
      <c r="Q2059" t="s">
        <v>8319</v>
      </c>
      <c r="R2059" t="s">
        <v>8349</v>
      </c>
      <c r="S2059" s="12">
        <f>(((I2059/60)/60)/24)+DATE(1970,1,1)+(-8/24)</f>
        <v>42426.161249999997</v>
      </c>
      <c r="T2059" s="12">
        <f>(((J2059/60)/60)/24)+DATE(1970,1,1)+(-8/24)</f>
        <v>42396.161249999997</v>
      </c>
      <c r="U2059" s="8">
        <f t="shared" si="32"/>
        <v>30</v>
      </c>
    </row>
    <row r="2060" spans="1:21" ht="11.75" customHeight="1" x14ac:dyDescent="0.4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E2060/D2060*100%</f>
        <v>1.6828125</v>
      </c>
      <c r="P2060" s="9" t="str">
        <f>IFERROR(ROUND(E2060/L2060,0),0)&amp;" "&amp;H2060</f>
        <v>11 GBP</v>
      </c>
      <c r="Q2060" t="s">
        <v>8319</v>
      </c>
      <c r="R2060" t="s">
        <v>8349</v>
      </c>
      <c r="S2060" s="12">
        <f>(((I2060/60)/60)/24)+DATE(1970,1,1)+(-8/24)</f>
        <v>42065.499999999993</v>
      </c>
      <c r="T2060" s="12">
        <f>(((J2060/60)/60)/24)+DATE(1970,1,1)+(-8/24)</f>
        <v>42026.03738425926</v>
      </c>
      <c r="U2060" s="8">
        <f t="shared" si="32"/>
        <v>39.462615740732872</v>
      </c>
    </row>
    <row r="2061" spans="1:21" ht="11.75" customHeight="1" x14ac:dyDescent="0.4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E2061/D2061*100%</f>
        <v>1.4345666666666668</v>
      </c>
      <c r="P2061" s="9" t="str">
        <f>IFERROR(ROUND(E2061/L2061,0),0)&amp;" "&amp;H2061</f>
        <v>115 USD</v>
      </c>
      <c r="Q2061" t="s">
        <v>8319</v>
      </c>
      <c r="R2061" t="s">
        <v>8349</v>
      </c>
      <c r="S2061" s="12">
        <f>(((I2061/60)/60)/24)+DATE(1970,1,1)+(-8/24)</f>
        <v>42400.582638888889</v>
      </c>
      <c r="T2061" s="12">
        <f>(((J2061/60)/60)/24)+DATE(1970,1,1)+(-8/24)</f>
        <v>42361.269143518519</v>
      </c>
      <c r="U2061" s="8">
        <f t="shared" si="32"/>
        <v>39.313495370370219</v>
      </c>
    </row>
    <row r="2062" spans="1:21" ht="11.75" customHeight="1" x14ac:dyDescent="0.4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E2062/D2062*100%</f>
        <v>1.964</v>
      </c>
      <c r="P2062" s="9" t="str">
        <f>IFERROR(ROUND(E2062/L2062,0),0)&amp;" "&amp;H2062</f>
        <v>36 USD</v>
      </c>
      <c r="Q2062" t="s">
        <v>8319</v>
      </c>
      <c r="R2062" t="s">
        <v>8349</v>
      </c>
      <c r="S2062" s="12">
        <f>(((I2062/60)/60)/24)+DATE(1970,1,1)+(-8/24)</f>
        <v>41843.309606481482</v>
      </c>
      <c r="T2062" s="12">
        <f>(((J2062/60)/60)/24)+DATE(1970,1,1)+(-8/24)</f>
        <v>41783.309606481482</v>
      </c>
      <c r="U2062" s="8">
        <f t="shared" si="32"/>
        <v>60</v>
      </c>
    </row>
    <row r="2063" spans="1:21" ht="11.75" customHeight="1" x14ac:dyDescent="0.4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E2063/D2063*100%</f>
        <v>1.0791999999999999</v>
      </c>
      <c r="P2063" s="9" t="str">
        <f>IFERROR(ROUND(E2063/L2063,0),0)&amp;" "&amp;H2063</f>
        <v>154 USD</v>
      </c>
      <c r="Q2063" t="s">
        <v>8319</v>
      </c>
      <c r="R2063" t="s">
        <v>8349</v>
      </c>
      <c r="S2063" s="12">
        <f>(((I2063/60)/60)/24)+DATE(1970,1,1)+(-8/24)</f>
        <v>42735.431180555555</v>
      </c>
      <c r="T2063" s="12">
        <f>(((J2063/60)/60)/24)+DATE(1970,1,1)+(-8/24)</f>
        <v>42705.431180555555</v>
      </c>
      <c r="U2063" s="8">
        <f t="shared" si="32"/>
        <v>30</v>
      </c>
    </row>
    <row r="2064" spans="1:21" ht="11.75" customHeight="1" x14ac:dyDescent="0.4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E2064/D2064*100%</f>
        <v>1.14977</v>
      </c>
      <c r="P2064" s="9" t="str">
        <f>IFERROR(ROUND(E2064/L2064,0),0)&amp;" "&amp;H2064</f>
        <v>566 DKK</v>
      </c>
      <c r="Q2064" t="s">
        <v>8319</v>
      </c>
      <c r="R2064" t="s">
        <v>8349</v>
      </c>
      <c r="S2064" s="12">
        <f>(((I2064/60)/60)/24)+DATE(1970,1,1)+(-8/24)</f>
        <v>42453.0080787037</v>
      </c>
      <c r="T2064" s="12">
        <f>(((J2064/60)/60)/24)+DATE(1970,1,1)+(-8/24)</f>
        <v>42423.049745370365</v>
      </c>
      <c r="U2064" s="8">
        <f t="shared" si="32"/>
        <v>29.958333333335759</v>
      </c>
    </row>
    <row r="2065" spans="1:21" ht="11.75" customHeight="1" x14ac:dyDescent="0.4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E2065/D2065*100%</f>
        <v>1.4804999999999999</v>
      </c>
      <c r="P2065" s="9" t="str">
        <f>IFERROR(ROUND(E2065/L2065,0),0)&amp;" "&amp;H2065</f>
        <v>121 EUR</v>
      </c>
      <c r="Q2065" t="s">
        <v>8319</v>
      </c>
      <c r="R2065" t="s">
        <v>8349</v>
      </c>
      <c r="S2065" s="12">
        <f>(((I2065/60)/60)/24)+DATE(1970,1,1)+(-8/24)</f>
        <v>42505.399317129624</v>
      </c>
      <c r="T2065" s="12">
        <f>(((J2065/60)/60)/24)+DATE(1970,1,1)+(-8/24)</f>
        <v>42472.399317129624</v>
      </c>
      <c r="U2065" s="8">
        <f t="shared" si="32"/>
        <v>33</v>
      </c>
    </row>
    <row r="2066" spans="1:21" ht="11.75" customHeight="1" x14ac:dyDescent="0.4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E2066/D2066*100%</f>
        <v>1.9116676082790633</v>
      </c>
      <c r="P2066" s="9" t="str">
        <f>IFERROR(ROUND(E2066/L2066,0),0)&amp;" "&amp;H2066</f>
        <v>86 USD</v>
      </c>
      <c r="Q2066" t="s">
        <v>8319</v>
      </c>
      <c r="R2066" t="s">
        <v>8349</v>
      </c>
      <c r="S2066" s="12">
        <f>(((I2066/60)/60)/24)+DATE(1970,1,1)+(-8/24)</f>
        <v>41425.166666666664</v>
      </c>
      <c r="T2066" s="12">
        <f>(((J2066/60)/60)/24)+DATE(1970,1,1)+(-8/24)</f>
        <v>41389.0315162037</v>
      </c>
      <c r="U2066" s="8">
        <f t="shared" si="32"/>
        <v>36.135150462963793</v>
      </c>
    </row>
    <row r="2067" spans="1:21" ht="11.75" customHeight="1" x14ac:dyDescent="0.4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E2067/D2067*100%</f>
        <v>1.99215125</v>
      </c>
      <c r="P2067" s="9" t="str">
        <f>IFERROR(ROUND(E2067/L2067,0),0)&amp;" "&amp;H2067</f>
        <v>51 GBP</v>
      </c>
      <c r="Q2067" t="s">
        <v>8319</v>
      </c>
      <c r="R2067" t="s">
        <v>8349</v>
      </c>
      <c r="S2067" s="12">
        <f>(((I2067/60)/60)/24)+DATE(1970,1,1)+(-8/24)</f>
        <v>41633.000335648147</v>
      </c>
      <c r="T2067" s="12">
        <f>(((J2067/60)/60)/24)+DATE(1970,1,1)+(-8/24)</f>
        <v>41603.000335648147</v>
      </c>
      <c r="U2067" s="8">
        <f t="shared" si="32"/>
        <v>30</v>
      </c>
    </row>
    <row r="2068" spans="1:21" ht="11.75" customHeight="1" x14ac:dyDescent="0.4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E2068/D2068*100%</f>
        <v>2.1859999999999999</v>
      </c>
      <c r="P2068" s="9" t="str">
        <f>IFERROR(ROUND(E2068/L2068,0),0)&amp;" "&amp;H2068</f>
        <v>67 USD</v>
      </c>
      <c r="Q2068" t="s">
        <v>8319</v>
      </c>
      <c r="R2068" t="s">
        <v>8349</v>
      </c>
      <c r="S2068" s="12">
        <f>(((I2068/60)/60)/24)+DATE(1970,1,1)+(-8/24)</f>
        <v>41874.438460648147</v>
      </c>
      <c r="T2068" s="12">
        <f>(((J2068/60)/60)/24)+DATE(1970,1,1)+(-8/24)</f>
        <v>41844.438460648147</v>
      </c>
      <c r="U2068" s="8">
        <f t="shared" si="32"/>
        <v>30</v>
      </c>
    </row>
    <row r="2069" spans="1:21" ht="11.75" customHeight="1" x14ac:dyDescent="0.4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E2069/D2069*100%</f>
        <v>1.2686868686868686</v>
      </c>
      <c r="P2069" s="9" t="str">
        <f>IFERROR(ROUND(E2069/L2069,0),0)&amp;" "&amp;H2069</f>
        <v>63 GBP</v>
      </c>
      <c r="Q2069" t="s">
        <v>8319</v>
      </c>
      <c r="R2069" t="s">
        <v>8349</v>
      </c>
      <c r="S2069" s="12">
        <f>(((I2069/60)/60)/24)+DATE(1970,1,1)+(-8/24)</f>
        <v>42148.520555555551</v>
      </c>
      <c r="T2069" s="12">
        <f>(((J2069/60)/60)/24)+DATE(1970,1,1)+(-8/24)</f>
        <v>42115.520555555551</v>
      </c>
      <c r="U2069" s="8">
        <f t="shared" si="32"/>
        <v>33</v>
      </c>
    </row>
    <row r="2070" spans="1:21" ht="11.75" customHeight="1" x14ac:dyDescent="0.4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E2070/D2070*100%</f>
        <v>1.0522388</v>
      </c>
      <c r="P2070" s="9" t="str">
        <f>IFERROR(ROUND(E2070/L2070,0),0)&amp;" "&amp;H2070</f>
        <v>346 USD</v>
      </c>
      <c r="Q2070" t="s">
        <v>8319</v>
      </c>
      <c r="R2070" t="s">
        <v>8349</v>
      </c>
      <c r="S2070" s="12">
        <f>(((I2070/60)/60)/24)+DATE(1970,1,1)+(-8/24)</f>
        <v>42663.508275462962</v>
      </c>
      <c r="T2070" s="12">
        <f>(((J2070/60)/60)/24)+DATE(1970,1,1)+(-8/24)</f>
        <v>42633.508275462962</v>
      </c>
      <c r="U2070" s="8">
        <f t="shared" si="32"/>
        <v>30</v>
      </c>
    </row>
    <row r="2071" spans="1:21" ht="11.75" customHeight="1" x14ac:dyDescent="0.4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E2071/D2071*100%</f>
        <v>1.2840666000000001</v>
      </c>
      <c r="P2071" s="9" t="str">
        <f>IFERROR(ROUND(E2071/L2071,0),0)&amp;" "&amp;H2071</f>
        <v>244 USD</v>
      </c>
      <c r="Q2071" t="s">
        <v>8319</v>
      </c>
      <c r="R2071" t="s">
        <v>8349</v>
      </c>
      <c r="S2071" s="12">
        <f>(((I2071/60)/60)/24)+DATE(1970,1,1)+(-8/24)</f>
        <v>42371.638784722221</v>
      </c>
      <c r="T2071" s="12">
        <f>(((J2071/60)/60)/24)+DATE(1970,1,1)+(-8/24)</f>
        <v>42340.638784722221</v>
      </c>
      <c r="U2071" s="8">
        <f t="shared" si="32"/>
        <v>31</v>
      </c>
    </row>
    <row r="2072" spans="1:21" ht="11.75" customHeight="1" x14ac:dyDescent="0.4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E2072/D2072*100%</f>
        <v>3.1732719999999999</v>
      </c>
      <c r="P2072" s="9" t="str">
        <f>IFERROR(ROUND(E2072/L2072,0),0)&amp;" "&amp;H2072</f>
        <v>259 EUR</v>
      </c>
      <c r="Q2072" t="s">
        <v>8319</v>
      </c>
      <c r="R2072" t="s">
        <v>8349</v>
      </c>
      <c r="S2072" s="12">
        <f>(((I2072/60)/60)/24)+DATE(1970,1,1)+(-8/24)</f>
        <v>42549.323182870365</v>
      </c>
      <c r="T2072" s="12">
        <f>(((J2072/60)/60)/24)+DATE(1970,1,1)+(-8/24)</f>
        <v>42519.323182870365</v>
      </c>
      <c r="U2072" s="8">
        <f t="shared" si="32"/>
        <v>30</v>
      </c>
    </row>
    <row r="2073" spans="1:21" ht="11.75" customHeight="1" x14ac:dyDescent="0.4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E2073/D2073*100%</f>
        <v>2.8073000000000001</v>
      </c>
      <c r="P2073" s="9" t="str">
        <f>IFERROR(ROUND(E2073/L2073,0),0)&amp;" "&amp;H2073</f>
        <v>202 USD</v>
      </c>
      <c r="Q2073" t="s">
        <v>8319</v>
      </c>
      <c r="R2073" t="s">
        <v>8349</v>
      </c>
      <c r="S2073" s="12">
        <f>(((I2073/60)/60)/24)+DATE(1970,1,1)+(-8/24)</f>
        <v>42644.945416666662</v>
      </c>
      <c r="T2073" s="12">
        <f>(((J2073/60)/60)/24)+DATE(1970,1,1)+(-8/24)</f>
        <v>42599.945416666662</v>
      </c>
      <c r="U2073" s="8">
        <f t="shared" si="32"/>
        <v>45</v>
      </c>
    </row>
    <row r="2074" spans="1:21" ht="11.75" customHeight="1" x14ac:dyDescent="0.4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E2074/D2074*100%</f>
        <v>1.1073146853146854</v>
      </c>
      <c r="P2074" s="9" t="str">
        <f>IFERROR(ROUND(E2074/L2074,0),0)&amp;" "&amp;H2074</f>
        <v>226 USD</v>
      </c>
      <c r="Q2074" t="s">
        <v>8319</v>
      </c>
      <c r="R2074" t="s">
        <v>8349</v>
      </c>
      <c r="S2074" s="12">
        <f>(((I2074/60)/60)/24)+DATE(1970,1,1)+(-8/24)</f>
        <v>42497.248055555552</v>
      </c>
      <c r="T2074" s="12">
        <f>(((J2074/60)/60)/24)+DATE(1970,1,1)+(-8/24)</f>
        <v>42467.248055555552</v>
      </c>
      <c r="U2074" s="8">
        <f t="shared" si="32"/>
        <v>30</v>
      </c>
    </row>
    <row r="2075" spans="1:21" ht="11.75" customHeight="1" x14ac:dyDescent="0.4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E2075/D2075*100%</f>
        <v>1.5260429999999998</v>
      </c>
      <c r="P2075" s="9" t="str">
        <f>IFERROR(ROUND(E2075/L2075,0),0)&amp;" "&amp;H2075</f>
        <v>325 USD</v>
      </c>
      <c r="Q2075" t="s">
        <v>8319</v>
      </c>
      <c r="R2075" t="s">
        <v>8349</v>
      </c>
      <c r="S2075" s="12">
        <f>(((I2075/60)/60)/24)+DATE(1970,1,1)+(-8/24)</f>
        <v>42132.334699074076</v>
      </c>
      <c r="T2075" s="12">
        <f>(((J2075/60)/60)/24)+DATE(1970,1,1)+(-8/24)</f>
        <v>42087.334699074076</v>
      </c>
      <c r="U2075" s="8">
        <f t="shared" si="32"/>
        <v>45</v>
      </c>
    </row>
    <row r="2076" spans="1:21" ht="11.75" customHeight="1" x14ac:dyDescent="0.4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E2076/D2076*100%</f>
        <v>1.0249999999999999</v>
      </c>
      <c r="P2076" s="9" t="str">
        <f>IFERROR(ROUND(E2076/L2076,0),0)&amp;" "&amp;H2076</f>
        <v>205 USD</v>
      </c>
      <c r="Q2076" t="s">
        <v>8319</v>
      </c>
      <c r="R2076" t="s">
        <v>8349</v>
      </c>
      <c r="S2076" s="12">
        <f>(((I2076/60)/60)/24)+DATE(1970,1,1)+(-8/24)</f>
        <v>42496.492847222216</v>
      </c>
      <c r="T2076" s="12">
        <f>(((J2076/60)/60)/24)+DATE(1970,1,1)+(-8/24)</f>
        <v>42466.492847222216</v>
      </c>
      <c r="U2076" s="8">
        <f t="shared" si="32"/>
        <v>30</v>
      </c>
    </row>
    <row r="2077" spans="1:21" ht="11.75" customHeight="1" x14ac:dyDescent="0.4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E2077/D2077*100%</f>
        <v>16.783738373837384</v>
      </c>
      <c r="P2077" s="9" t="str">
        <f>IFERROR(ROUND(E2077/L2077,0),0)&amp;" "&amp;H2077</f>
        <v>20 USD</v>
      </c>
      <c r="Q2077" t="s">
        <v>8319</v>
      </c>
      <c r="R2077" t="s">
        <v>8349</v>
      </c>
      <c r="S2077" s="12">
        <f>(((I2077/60)/60)/24)+DATE(1970,1,1)+(-8/24)</f>
        <v>41480.348240740735</v>
      </c>
      <c r="T2077" s="12">
        <f>(((J2077/60)/60)/24)+DATE(1970,1,1)+(-8/24)</f>
        <v>41450.348240740735</v>
      </c>
      <c r="U2077" s="8">
        <f t="shared" si="32"/>
        <v>30</v>
      </c>
    </row>
    <row r="2078" spans="1:21" ht="11.75" customHeight="1" x14ac:dyDescent="0.4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E2078/D2078*100%</f>
        <v>5.4334915642458101</v>
      </c>
      <c r="P2078" s="9" t="str">
        <f>IFERROR(ROUND(E2078/L2078,0),0)&amp;" "&amp;H2078</f>
        <v>116 GBP</v>
      </c>
      <c r="Q2078" t="s">
        <v>8319</v>
      </c>
      <c r="R2078" t="s">
        <v>8349</v>
      </c>
      <c r="S2078" s="12">
        <f>(((I2078/60)/60)/24)+DATE(1970,1,1)+(-8/24)</f>
        <v>41843.547326388885</v>
      </c>
      <c r="T2078" s="12">
        <f>(((J2078/60)/60)/24)+DATE(1970,1,1)+(-8/24)</f>
        <v>41803.547326388885</v>
      </c>
      <c r="U2078" s="8">
        <f t="shared" si="32"/>
        <v>40</v>
      </c>
    </row>
    <row r="2079" spans="1:21" ht="11.75" customHeight="1" x14ac:dyDescent="0.4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E2079/D2079*100%</f>
        <v>1.1550800000000001</v>
      </c>
      <c r="P2079" s="9" t="str">
        <f>IFERROR(ROUND(E2079/L2079,0),0)&amp;" "&amp;H2079</f>
        <v>307 USD</v>
      </c>
      <c r="Q2079" t="s">
        <v>8319</v>
      </c>
      <c r="R2079" t="s">
        <v>8349</v>
      </c>
      <c r="S2079" s="12">
        <f>(((I2079/60)/60)/24)+DATE(1970,1,1)+(-8/24)</f>
        <v>42160.541666666664</v>
      </c>
      <c r="T2079" s="12">
        <f>(((J2079/60)/60)/24)+DATE(1970,1,1)+(-8/24)</f>
        <v>42102.70921296296</v>
      </c>
      <c r="U2079" s="8">
        <f t="shared" si="32"/>
        <v>57.832453703704232</v>
      </c>
    </row>
    <row r="2080" spans="1:21" ht="11.75" customHeight="1" x14ac:dyDescent="0.4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E2080/D2080*100%</f>
        <v>1.3120499999999999</v>
      </c>
      <c r="P2080" s="9" t="str">
        <f>IFERROR(ROUND(E2080/L2080,0),0)&amp;" "&amp;H2080</f>
        <v>547 EUR</v>
      </c>
      <c r="Q2080" t="s">
        <v>8319</v>
      </c>
      <c r="R2080" t="s">
        <v>8349</v>
      </c>
      <c r="S2080" s="12">
        <f>(((I2080/60)/60)/24)+DATE(1970,1,1)+(-8/24)</f>
        <v>42722.438159722216</v>
      </c>
      <c r="T2080" s="12">
        <f>(((J2080/60)/60)/24)+DATE(1970,1,1)+(-8/24)</f>
        <v>42692.438159722216</v>
      </c>
      <c r="U2080" s="8">
        <f t="shared" si="32"/>
        <v>30</v>
      </c>
    </row>
    <row r="2081" spans="1:21" ht="11.75" customHeight="1" x14ac:dyDescent="0.4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E2081/D2081*100%</f>
        <v>2.8816999999999999</v>
      </c>
      <c r="P2081" s="9" t="str">
        <f>IFERROR(ROUND(E2081/L2081,0),0)&amp;" "&amp;H2081</f>
        <v>47 GBP</v>
      </c>
      <c r="Q2081" t="s">
        <v>8319</v>
      </c>
      <c r="R2081" t="s">
        <v>8349</v>
      </c>
      <c r="S2081" s="12">
        <f>(((I2081/60)/60)/24)+DATE(1970,1,1)+(-8/24)</f>
        <v>42180.458333333336</v>
      </c>
      <c r="T2081" s="12">
        <f>(((J2081/60)/60)/24)+DATE(1970,1,1)+(-8/24)</f>
        <v>42150.377233796295</v>
      </c>
      <c r="U2081" s="8">
        <f t="shared" si="32"/>
        <v>30.081099537041155</v>
      </c>
    </row>
    <row r="2082" spans="1:21" ht="11.75" customHeight="1" x14ac:dyDescent="0.4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E2082/D2082*100%</f>
        <v>5.0780000000000003</v>
      </c>
      <c r="P2082" s="9" t="str">
        <f>IFERROR(ROUND(E2082/L2082,0),0)&amp;" "&amp;H2082</f>
        <v>102 USD</v>
      </c>
      <c r="Q2082" t="s">
        <v>8319</v>
      </c>
      <c r="R2082" t="s">
        <v>8349</v>
      </c>
      <c r="S2082" s="12">
        <f>(((I2082/60)/60)/24)+DATE(1970,1,1)+(-8/24)</f>
        <v>42319.665509259255</v>
      </c>
      <c r="T2082" s="12">
        <f>(((J2082/60)/60)/24)+DATE(1970,1,1)+(-8/24)</f>
        <v>42289.623842592591</v>
      </c>
      <c r="U2082" s="8">
        <f t="shared" si="32"/>
        <v>30.041666666664241</v>
      </c>
    </row>
    <row r="2083" spans="1:21" ht="11.75" customHeight="1" x14ac:dyDescent="0.4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E2083/D2083*100%</f>
        <v>1.1457142857142857</v>
      </c>
      <c r="P2083" s="9" t="str">
        <f>IFERROR(ROUND(E2083/L2083,0),0)&amp;" "&amp;H2083</f>
        <v>73 USD</v>
      </c>
      <c r="Q2083" t="s">
        <v>8325</v>
      </c>
      <c r="R2083" t="s">
        <v>8329</v>
      </c>
      <c r="S2083" s="12">
        <f>(((I2083/60)/60)/24)+DATE(1970,1,1)+(-8/24)</f>
        <v>41044.874305555553</v>
      </c>
      <c r="T2083" s="12">
        <f>(((J2083/60)/60)/24)+DATE(1970,1,1)+(-8/24)</f>
        <v>41003.823553240742</v>
      </c>
      <c r="U2083" s="8">
        <f t="shared" si="32"/>
        <v>41.050752314811689</v>
      </c>
    </row>
    <row r="2084" spans="1:21" ht="11.75" customHeight="1" x14ac:dyDescent="0.4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E2084/D2084*100%</f>
        <v>1.1073333333333333</v>
      </c>
      <c r="P2084" s="9" t="str">
        <f>IFERROR(ROUND(E2084/L2084,0),0)&amp;" "&amp;H2084</f>
        <v>44 USD</v>
      </c>
      <c r="Q2084" t="s">
        <v>8325</v>
      </c>
      <c r="R2084" t="s">
        <v>8329</v>
      </c>
      <c r="S2084" s="12">
        <f>(((I2084/60)/60)/24)+DATE(1970,1,1)+(-8/24)</f>
        <v>40870.828657407401</v>
      </c>
      <c r="T2084" s="12">
        <f>(((J2084/60)/60)/24)+DATE(1970,1,1)+(-8/24)</f>
        <v>40810.786990740737</v>
      </c>
      <c r="U2084" s="8">
        <f t="shared" si="32"/>
        <v>60.041666666664241</v>
      </c>
    </row>
    <row r="2085" spans="1:21" ht="11.75" customHeight="1" x14ac:dyDescent="0.4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E2085/D2085*100%</f>
        <v>1.1333333333333333</v>
      </c>
      <c r="P2085" s="9" t="str">
        <f>IFERROR(ROUND(E2085/L2085,0),0)&amp;" "&amp;H2085</f>
        <v>34 USD</v>
      </c>
      <c r="Q2085" t="s">
        <v>8325</v>
      </c>
      <c r="R2085" t="s">
        <v>8329</v>
      </c>
      <c r="S2085" s="12">
        <f>(((I2085/60)/60)/24)+DATE(1970,1,1)+(-8/24)</f>
        <v>41064.388831018514</v>
      </c>
      <c r="T2085" s="12">
        <f>(((J2085/60)/60)/24)+DATE(1970,1,1)+(-8/24)</f>
        <v>41034.388831018514</v>
      </c>
      <c r="U2085" s="8">
        <f t="shared" si="32"/>
        <v>30</v>
      </c>
    </row>
    <row r="2086" spans="1:21" ht="11.75" customHeight="1" x14ac:dyDescent="0.4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E2086/D2086*100%</f>
        <v>1.0833333333333333</v>
      </c>
      <c r="P2086" s="9" t="str">
        <f>IFERROR(ROUND(E2086/L2086,0),0)&amp;" "&amp;H2086</f>
        <v>71 USD</v>
      </c>
      <c r="Q2086" t="s">
        <v>8325</v>
      </c>
      <c r="R2086" t="s">
        <v>8329</v>
      </c>
      <c r="S2086" s="12">
        <f>(((I2086/60)/60)/24)+DATE(1970,1,1)+(-8/24)</f>
        <v>41762.957638888889</v>
      </c>
      <c r="T2086" s="12">
        <f>(((J2086/60)/60)/24)+DATE(1970,1,1)+(-8/24)</f>
        <v>41731.499791666662</v>
      </c>
      <c r="U2086" s="8">
        <f t="shared" si="32"/>
        <v>31.457847222227429</v>
      </c>
    </row>
    <row r="2087" spans="1:21" ht="11.75" customHeight="1" x14ac:dyDescent="0.4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E2087/D2087*100%</f>
        <v>1.2353333333333334</v>
      </c>
      <c r="P2087" s="9" t="str">
        <f>IFERROR(ROUND(E2087/L2087,0),0)&amp;" "&amp;H2087</f>
        <v>89 USD</v>
      </c>
      <c r="Q2087" t="s">
        <v>8325</v>
      </c>
      <c r="R2087" t="s">
        <v>8329</v>
      </c>
      <c r="S2087" s="12">
        <f>(((I2087/60)/60)/24)+DATE(1970,1,1)+(-8/24)</f>
        <v>41105.502164351848</v>
      </c>
      <c r="T2087" s="12">
        <f>(((J2087/60)/60)/24)+DATE(1970,1,1)+(-8/24)</f>
        <v>41075.502164351848</v>
      </c>
      <c r="U2087" s="8">
        <f t="shared" ref="U2087:U2150" si="33">S2087-T2087</f>
        <v>30</v>
      </c>
    </row>
    <row r="2088" spans="1:21" ht="11.75" customHeight="1" x14ac:dyDescent="0.4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E2088/D2088*100%</f>
        <v>1.0069999999999999</v>
      </c>
      <c r="P2088" s="9" t="str">
        <f>IFERROR(ROUND(E2088/L2088,0),0)&amp;" "&amp;H2088</f>
        <v>115 USD</v>
      </c>
      <c r="Q2088" t="s">
        <v>8325</v>
      </c>
      <c r="R2088" t="s">
        <v>8329</v>
      </c>
      <c r="S2088" s="12">
        <f>(((I2088/60)/60)/24)+DATE(1970,1,1)+(-8/24)</f>
        <v>40890.874305555553</v>
      </c>
      <c r="T2088" s="12">
        <f>(((J2088/60)/60)/24)+DATE(1970,1,1)+(-8/24)</f>
        <v>40860.337175925924</v>
      </c>
      <c r="U2088" s="8">
        <f t="shared" si="33"/>
        <v>30.537129629628907</v>
      </c>
    </row>
    <row r="2089" spans="1:21" ht="11.75" customHeight="1" x14ac:dyDescent="0.4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E2089/D2089*100%</f>
        <v>1.0353333333333334</v>
      </c>
      <c r="P2089" s="9" t="str">
        <f>IFERROR(ROUND(E2089/L2089,0),0)&amp;" "&amp;H2089</f>
        <v>62 USD</v>
      </c>
      <c r="Q2089" t="s">
        <v>8325</v>
      </c>
      <c r="R2089" t="s">
        <v>8329</v>
      </c>
      <c r="S2089" s="12">
        <f>(((I2089/60)/60)/24)+DATE(1970,1,1)+(-8/24)</f>
        <v>40793.871041666665</v>
      </c>
      <c r="T2089" s="12">
        <f>(((J2089/60)/60)/24)+DATE(1970,1,1)+(-8/24)</f>
        <v>40763.871041666665</v>
      </c>
      <c r="U2089" s="8">
        <f t="shared" si="33"/>
        <v>30</v>
      </c>
    </row>
    <row r="2090" spans="1:21" ht="11.75" customHeight="1" x14ac:dyDescent="0.4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E2090/D2090*100%</f>
        <v>1.1551066666666667</v>
      </c>
      <c r="P2090" s="9" t="str">
        <f>IFERROR(ROUND(E2090/L2090,0),0)&amp;" "&amp;H2090</f>
        <v>46 USD</v>
      </c>
      <c r="Q2090" t="s">
        <v>8325</v>
      </c>
      <c r="R2090" t="s">
        <v>8329</v>
      </c>
      <c r="S2090" s="12">
        <f>(((I2090/60)/60)/24)+DATE(1970,1,1)+(-8/24)</f>
        <v>40431.832638888889</v>
      </c>
      <c r="T2090" s="12">
        <f>(((J2090/60)/60)/24)+DATE(1970,1,1)+(-8/24)</f>
        <v>40395.381388888884</v>
      </c>
      <c r="U2090" s="8">
        <f t="shared" si="33"/>
        <v>36.45125000000553</v>
      </c>
    </row>
    <row r="2091" spans="1:21" ht="11.75" customHeight="1" x14ac:dyDescent="0.4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E2091/D2091*100%</f>
        <v>1.2040040000000001</v>
      </c>
      <c r="P2091" s="9" t="str">
        <f>IFERROR(ROUND(E2091/L2091,0),0)&amp;" "&amp;H2091</f>
        <v>49 USD</v>
      </c>
      <c r="Q2091" t="s">
        <v>8325</v>
      </c>
      <c r="R2091" t="s">
        <v>8329</v>
      </c>
      <c r="S2091" s="12">
        <f>(((I2091/60)/60)/24)+DATE(1970,1,1)+(-8/24)</f>
        <v>41487.742986111109</v>
      </c>
      <c r="T2091" s="12">
        <f>(((J2091/60)/60)/24)+DATE(1970,1,1)+(-8/24)</f>
        <v>41452.742986111109</v>
      </c>
      <c r="U2091" s="8">
        <f t="shared" si="33"/>
        <v>35</v>
      </c>
    </row>
    <row r="2092" spans="1:21" ht="11.75" customHeight="1" x14ac:dyDescent="0.4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E2092/D2092*100%</f>
        <v>1.1504037499999999</v>
      </c>
      <c r="P2092" s="9" t="str">
        <f>IFERROR(ROUND(E2092/L2092,0),0)&amp;" "&amp;H2092</f>
        <v>58 USD</v>
      </c>
      <c r="Q2092" t="s">
        <v>8325</v>
      </c>
      <c r="R2092" t="s">
        <v>8329</v>
      </c>
      <c r="S2092" s="12">
        <f>(((I2092/60)/60)/24)+DATE(1970,1,1)+(-8/24)</f>
        <v>41329.048090277778</v>
      </c>
      <c r="T2092" s="12">
        <f>(((J2092/60)/60)/24)+DATE(1970,1,1)+(-8/24)</f>
        <v>41299.048090277778</v>
      </c>
      <c r="U2092" s="8">
        <f t="shared" si="33"/>
        <v>30</v>
      </c>
    </row>
    <row r="2093" spans="1:21" ht="11.75" customHeight="1" x14ac:dyDescent="0.4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E2093/D2093*100%</f>
        <v>1.2046777777777777</v>
      </c>
      <c r="P2093" s="9" t="str">
        <f>IFERROR(ROUND(E2093/L2093,0),0)&amp;" "&amp;H2093</f>
        <v>88 USD</v>
      </c>
      <c r="Q2093" t="s">
        <v>8325</v>
      </c>
      <c r="R2093" t="s">
        <v>8329</v>
      </c>
      <c r="S2093" s="12">
        <f>(((I2093/60)/60)/24)+DATE(1970,1,1)+(-8/24)</f>
        <v>40603.5</v>
      </c>
      <c r="T2093" s="12">
        <f>(((J2093/60)/60)/24)+DATE(1970,1,1)+(-8/24)</f>
        <v>40554.989328703698</v>
      </c>
      <c r="U2093" s="8">
        <f t="shared" si="33"/>
        <v>48.510671296302462</v>
      </c>
    </row>
    <row r="2094" spans="1:21" ht="11.75" customHeight="1" x14ac:dyDescent="0.4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E2094/D2094*100%</f>
        <v>1.0128333333333333</v>
      </c>
      <c r="P2094" s="9" t="str">
        <f>IFERROR(ROUND(E2094/L2094,0),0)&amp;" "&amp;H2094</f>
        <v>110 USD</v>
      </c>
      <c r="Q2094" t="s">
        <v>8325</v>
      </c>
      <c r="R2094" t="s">
        <v>8329</v>
      </c>
      <c r="S2094" s="12">
        <f>(((I2094/60)/60)/24)+DATE(1970,1,1)+(-8/24)</f>
        <v>40823.374212962961</v>
      </c>
      <c r="T2094" s="12">
        <f>(((J2094/60)/60)/24)+DATE(1970,1,1)+(-8/24)</f>
        <v>40763.374212962961</v>
      </c>
      <c r="U2094" s="8">
        <f t="shared" si="33"/>
        <v>60</v>
      </c>
    </row>
    <row r="2095" spans="1:21" ht="11.75" customHeight="1" x14ac:dyDescent="0.4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E2095/D2095*100%</f>
        <v>1.0246666666666666</v>
      </c>
      <c r="P2095" s="9" t="str">
        <f>IFERROR(ROUND(E2095/L2095,0),0)&amp;" "&amp;H2095</f>
        <v>67 USD</v>
      </c>
      <c r="Q2095" t="s">
        <v>8325</v>
      </c>
      <c r="R2095" t="s">
        <v>8329</v>
      </c>
      <c r="S2095" s="12">
        <f>(((I2095/60)/60)/24)+DATE(1970,1,1)+(-8/24)</f>
        <v>41265.56287037037</v>
      </c>
      <c r="T2095" s="12">
        <f>(((J2095/60)/60)/24)+DATE(1970,1,1)+(-8/24)</f>
        <v>41205.521203703705</v>
      </c>
      <c r="U2095" s="8">
        <f t="shared" si="33"/>
        <v>60.041666666664241</v>
      </c>
    </row>
    <row r="2096" spans="1:21" ht="11.75" customHeight="1" x14ac:dyDescent="0.4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E2096/D2096*100%</f>
        <v>1.2054285714285715</v>
      </c>
      <c r="P2096" s="9" t="str">
        <f>IFERROR(ROUND(E2096/L2096,0),0)&amp;" "&amp;H2096</f>
        <v>59 USD</v>
      </c>
      <c r="Q2096" t="s">
        <v>8325</v>
      </c>
      <c r="R2096" t="s">
        <v>8329</v>
      </c>
      <c r="S2096" s="12">
        <f>(((I2096/60)/60)/24)+DATE(1970,1,1)+(-8/24)</f>
        <v>40972.791666666664</v>
      </c>
      <c r="T2096" s="12">
        <f>(((J2096/60)/60)/24)+DATE(1970,1,1)+(-8/24)</f>
        <v>40938.686689814815</v>
      </c>
      <c r="U2096" s="8">
        <f t="shared" si="33"/>
        <v>34.104976851849642</v>
      </c>
    </row>
    <row r="2097" spans="1:21" ht="11.75" customHeight="1" x14ac:dyDescent="0.4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E2097/D2097*100%</f>
        <v>1</v>
      </c>
      <c r="P2097" s="9" t="str">
        <f>IFERROR(ROUND(E2097/L2097,0),0)&amp;" "&amp;H2097</f>
        <v>114 USD</v>
      </c>
      <c r="Q2097" t="s">
        <v>8325</v>
      </c>
      <c r="R2097" t="s">
        <v>8329</v>
      </c>
      <c r="S2097" s="12">
        <f>(((I2097/60)/60)/24)+DATE(1970,1,1)+(-8/24)</f>
        <v>40818.400150462956</v>
      </c>
      <c r="T2097" s="12">
        <f>(((J2097/60)/60)/24)+DATE(1970,1,1)+(-8/24)</f>
        <v>40758.400150462956</v>
      </c>
      <c r="U2097" s="8">
        <f t="shared" si="33"/>
        <v>60</v>
      </c>
    </row>
    <row r="2098" spans="1:21" ht="11.75" customHeight="1" x14ac:dyDescent="0.4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E2098/D2098*100%</f>
        <v>1.0166666666666666</v>
      </c>
      <c r="P2098" s="9" t="str">
        <f>IFERROR(ROUND(E2098/L2098,0),0)&amp;" "&amp;H2098</f>
        <v>44 USD</v>
      </c>
      <c r="Q2098" t="s">
        <v>8325</v>
      </c>
      <c r="R2098" t="s">
        <v>8329</v>
      </c>
      <c r="S2098" s="12">
        <f>(((I2098/60)/60)/24)+DATE(1970,1,1)+(-8/24)</f>
        <v>41207.832638888889</v>
      </c>
      <c r="T2098" s="12">
        <f>(((J2098/60)/60)/24)+DATE(1970,1,1)+(-8/24)</f>
        <v>41192.425173611111</v>
      </c>
      <c r="U2098" s="8">
        <f t="shared" si="33"/>
        <v>15.407465277778101</v>
      </c>
    </row>
    <row r="2099" spans="1:21" ht="11.75" customHeight="1" x14ac:dyDescent="0.4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E2099/D2099*100%</f>
        <v>1</v>
      </c>
      <c r="P2099" s="9" t="str">
        <f>IFERROR(ROUND(E2099/L2099,0),0)&amp;" "&amp;H2099</f>
        <v>79 USD</v>
      </c>
      <c r="Q2099" t="s">
        <v>8325</v>
      </c>
      <c r="R2099" t="s">
        <v>8329</v>
      </c>
      <c r="S2099" s="12">
        <f>(((I2099/60)/60)/24)+DATE(1970,1,1)+(-8/24)</f>
        <v>40878.293229166666</v>
      </c>
      <c r="T2099" s="12">
        <f>(((J2099/60)/60)/24)+DATE(1970,1,1)+(-8/24)</f>
        <v>40818.251562499994</v>
      </c>
      <c r="U2099" s="8">
        <f t="shared" si="33"/>
        <v>60.041666666671517</v>
      </c>
    </row>
    <row r="2100" spans="1:21" ht="11.75" customHeight="1" x14ac:dyDescent="0.4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E2100/D2100*100%</f>
        <v>1.0033333333333334</v>
      </c>
      <c r="P2100" s="9" t="str">
        <f>IFERROR(ROUND(E2100/L2100,0),0)&amp;" "&amp;H2100</f>
        <v>188 USD</v>
      </c>
      <c r="Q2100" t="s">
        <v>8325</v>
      </c>
      <c r="R2100" t="s">
        <v>8329</v>
      </c>
      <c r="S2100" s="12">
        <f>(((I2100/60)/60)/24)+DATE(1970,1,1)+(-8/24)</f>
        <v>40975.780497685184</v>
      </c>
      <c r="T2100" s="12">
        <f>(((J2100/60)/60)/24)+DATE(1970,1,1)+(-8/24)</f>
        <v>40945.780497685184</v>
      </c>
      <c r="U2100" s="8">
        <f t="shared" si="33"/>
        <v>30</v>
      </c>
    </row>
    <row r="2101" spans="1:21" ht="11.75" customHeight="1" x14ac:dyDescent="0.4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E2101/D2101*100%</f>
        <v>1.3236666666666668</v>
      </c>
      <c r="P2101" s="9" t="str">
        <f>IFERROR(ROUND(E2101/L2101,0),0)&amp;" "&amp;H2101</f>
        <v>63 USD</v>
      </c>
      <c r="Q2101" t="s">
        <v>8325</v>
      </c>
      <c r="R2101" t="s">
        <v>8329</v>
      </c>
      <c r="S2101" s="12">
        <f>(((I2101/60)/60)/24)+DATE(1970,1,1)+(-8/24)</f>
        <v>42186.819444444445</v>
      </c>
      <c r="T2101" s="12">
        <f>(((J2101/60)/60)/24)+DATE(1970,1,1)+(-8/24)</f>
        <v>42173.41300925926</v>
      </c>
      <c r="U2101" s="8">
        <f t="shared" si="33"/>
        <v>13.406435185184819</v>
      </c>
    </row>
    <row r="2102" spans="1:21" ht="11.75" customHeight="1" x14ac:dyDescent="0.4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E2102/D2102*100%</f>
        <v>1.3666666666666667</v>
      </c>
      <c r="P2102" s="9" t="str">
        <f>IFERROR(ROUND(E2102/L2102,0),0)&amp;" "&amp;H2102</f>
        <v>30 USD</v>
      </c>
      <c r="Q2102" t="s">
        <v>8325</v>
      </c>
      <c r="R2102" t="s">
        <v>8329</v>
      </c>
      <c r="S2102" s="12">
        <f>(((I2102/60)/60)/24)+DATE(1970,1,1)+(-8/24)</f>
        <v>41089.832638888889</v>
      </c>
      <c r="T2102" s="12">
        <f>(((J2102/60)/60)/24)+DATE(1970,1,1)+(-8/24)</f>
        <v>41074.50163194444</v>
      </c>
      <c r="U2102" s="8">
        <f t="shared" si="33"/>
        <v>15.331006944448745</v>
      </c>
    </row>
    <row r="2103" spans="1:21" ht="11.75" customHeight="1" x14ac:dyDescent="0.4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E2103/D2103*100%</f>
        <v>1.1325000000000001</v>
      </c>
      <c r="P2103" s="9" t="str">
        <f>IFERROR(ROUND(E2103/L2103,0),0)&amp;" "&amp;H2103</f>
        <v>51 USD</v>
      </c>
      <c r="Q2103" t="s">
        <v>8325</v>
      </c>
      <c r="R2103" t="s">
        <v>8329</v>
      </c>
      <c r="S2103" s="12">
        <f>(((I2103/60)/60)/24)+DATE(1970,1,1)+(-8/24)</f>
        <v>40951.816134259258</v>
      </c>
      <c r="T2103" s="12">
        <f>(((J2103/60)/60)/24)+DATE(1970,1,1)+(-8/24)</f>
        <v>40891.816134259258</v>
      </c>
      <c r="U2103" s="8">
        <f t="shared" si="33"/>
        <v>60</v>
      </c>
    </row>
    <row r="2104" spans="1:21" ht="11.75" customHeight="1" x14ac:dyDescent="0.4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E2104/D2104*100%</f>
        <v>1.36</v>
      </c>
      <c r="P2104" s="9" t="str">
        <f>IFERROR(ROUND(E2104/L2104,0),0)&amp;" "&amp;H2104</f>
        <v>36 USD</v>
      </c>
      <c r="Q2104" t="s">
        <v>8325</v>
      </c>
      <c r="R2104" t="s">
        <v>8329</v>
      </c>
      <c r="S2104" s="12">
        <f>(((I2104/60)/60)/24)+DATE(1970,1,1)+(-8/24)</f>
        <v>40668.535277777773</v>
      </c>
      <c r="T2104" s="12">
        <f>(((J2104/60)/60)/24)+DATE(1970,1,1)+(-8/24)</f>
        <v>40638.535277777773</v>
      </c>
      <c r="U2104" s="8">
        <f t="shared" si="33"/>
        <v>30</v>
      </c>
    </row>
    <row r="2105" spans="1:21" ht="11.75" customHeight="1" x14ac:dyDescent="0.4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E2105/D2105*100%</f>
        <v>1.4612318374694613</v>
      </c>
      <c r="P2105" s="9" t="str">
        <f>IFERROR(ROUND(E2105/L2105,0),0)&amp;" "&amp;H2105</f>
        <v>99 USD</v>
      </c>
      <c r="Q2105" t="s">
        <v>8325</v>
      </c>
      <c r="R2105" t="s">
        <v>8329</v>
      </c>
      <c r="S2105" s="12">
        <f>(((I2105/60)/60)/24)+DATE(1970,1,1)+(-8/24)</f>
        <v>41222.463275462964</v>
      </c>
      <c r="T2105" s="12">
        <f>(((J2105/60)/60)/24)+DATE(1970,1,1)+(-8/24)</f>
        <v>41192.421608796292</v>
      </c>
      <c r="U2105" s="8">
        <f t="shared" si="33"/>
        <v>30.041666666671517</v>
      </c>
    </row>
    <row r="2106" spans="1:21" ht="11.75" customHeight="1" x14ac:dyDescent="0.4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E2106/D2106*100%</f>
        <v>1.2949999999999999</v>
      </c>
      <c r="P2106" s="9" t="str">
        <f>IFERROR(ROUND(E2106/L2106,0),0)&amp;" "&amp;H2106</f>
        <v>28 USD</v>
      </c>
      <c r="Q2106" t="s">
        <v>8325</v>
      </c>
      <c r="R2106" t="s">
        <v>8329</v>
      </c>
      <c r="S2106" s="12">
        <f>(((I2106/60)/60)/24)+DATE(1970,1,1)+(-8/24)</f>
        <v>41424.666666666664</v>
      </c>
      <c r="T2106" s="12">
        <f>(((J2106/60)/60)/24)+DATE(1970,1,1)+(-8/24)</f>
        <v>41393.74113425926</v>
      </c>
      <c r="U2106" s="8">
        <f t="shared" si="33"/>
        <v>30.925532407403807</v>
      </c>
    </row>
    <row r="2107" spans="1:21" ht="11.75" customHeight="1" x14ac:dyDescent="0.4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E2107/D2107*100%</f>
        <v>2.54</v>
      </c>
      <c r="P2107" s="9" t="str">
        <f>IFERROR(ROUND(E2107/L2107,0),0)&amp;" "&amp;H2107</f>
        <v>51 USD</v>
      </c>
      <c r="Q2107" t="s">
        <v>8325</v>
      </c>
      <c r="R2107" t="s">
        <v>8329</v>
      </c>
      <c r="S2107" s="12">
        <f>(((I2107/60)/60)/24)+DATE(1970,1,1)+(-8/24)</f>
        <v>41963.833333333336</v>
      </c>
      <c r="T2107" s="12">
        <f>(((J2107/60)/60)/24)+DATE(1970,1,1)+(-8/24)</f>
        <v>41951.455474537033</v>
      </c>
      <c r="U2107" s="8">
        <f t="shared" si="33"/>
        <v>12.377858796302462</v>
      </c>
    </row>
    <row r="2108" spans="1:21" ht="11.75" customHeight="1" x14ac:dyDescent="0.4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E2108/D2108*100%</f>
        <v>1.0704545454545455</v>
      </c>
      <c r="P2108" s="9" t="str">
        <f>IFERROR(ROUND(E2108/L2108,0),0)&amp;" "&amp;H2108</f>
        <v>54 USD</v>
      </c>
      <c r="Q2108" t="s">
        <v>8325</v>
      </c>
      <c r="R2108" t="s">
        <v>8329</v>
      </c>
      <c r="S2108" s="12">
        <f>(((I2108/60)/60)/24)+DATE(1970,1,1)+(-8/24)</f>
        <v>41299.881643518514</v>
      </c>
      <c r="T2108" s="12">
        <f>(((J2108/60)/60)/24)+DATE(1970,1,1)+(-8/24)</f>
        <v>41269.881643518514</v>
      </c>
      <c r="U2108" s="8">
        <f t="shared" si="33"/>
        <v>30</v>
      </c>
    </row>
    <row r="2109" spans="1:21" ht="11.75" customHeight="1" x14ac:dyDescent="0.4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E2109/D2109*100%</f>
        <v>1.0773299999999999</v>
      </c>
      <c r="P2109" s="9" t="str">
        <f>IFERROR(ROUND(E2109/L2109,0),0)&amp;" "&amp;H2109</f>
        <v>37 USD</v>
      </c>
      <c r="Q2109" t="s">
        <v>8325</v>
      </c>
      <c r="R2109" t="s">
        <v>8329</v>
      </c>
      <c r="S2109" s="12">
        <f>(((I2109/60)/60)/24)+DATE(1970,1,1)+(-8/24)</f>
        <v>41955.418900462959</v>
      </c>
      <c r="T2109" s="12">
        <f>(((J2109/60)/60)/24)+DATE(1970,1,1)+(-8/24)</f>
        <v>41934.377233796295</v>
      </c>
      <c r="U2109" s="8">
        <f t="shared" si="33"/>
        <v>21.041666666664241</v>
      </c>
    </row>
    <row r="2110" spans="1:21" ht="11.75" customHeight="1" x14ac:dyDescent="0.4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E2110/D2110*100%</f>
        <v>1.0731250000000001</v>
      </c>
      <c r="P2110" s="9" t="str">
        <f>IFERROR(ROUND(E2110/L2110,0),0)&amp;" "&amp;H2110</f>
        <v>90 USD</v>
      </c>
      <c r="Q2110" t="s">
        <v>8325</v>
      </c>
      <c r="R2110" t="s">
        <v>8329</v>
      </c>
      <c r="S2110" s="12">
        <f>(((I2110/60)/60)/24)+DATE(1970,1,1)+(-8/24)</f>
        <v>41161.829861111109</v>
      </c>
      <c r="T2110" s="12">
        <f>(((J2110/60)/60)/24)+DATE(1970,1,1)+(-8/24)</f>
        <v>41134.842361111107</v>
      </c>
      <c r="U2110" s="8">
        <f t="shared" si="33"/>
        <v>26.98750000000291</v>
      </c>
    </row>
    <row r="2111" spans="1:21" ht="11.75" customHeight="1" x14ac:dyDescent="0.4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E2111/D2111*100%</f>
        <v>1.06525</v>
      </c>
      <c r="P2111" s="9" t="str">
        <f>IFERROR(ROUND(E2111/L2111,0),0)&amp;" "&amp;H2111</f>
        <v>107 USD</v>
      </c>
      <c r="Q2111" t="s">
        <v>8325</v>
      </c>
      <c r="R2111" t="s">
        <v>8329</v>
      </c>
      <c r="S2111" s="12">
        <f>(((I2111/60)/60)/24)+DATE(1970,1,1)+(-8/24)</f>
        <v>42190.375196759262</v>
      </c>
      <c r="T2111" s="12">
        <f>(((J2111/60)/60)/24)+DATE(1970,1,1)+(-8/24)</f>
        <v>42160.375196759262</v>
      </c>
      <c r="U2111" s="8">
        <f t="shared" si="33"/>
        <v>30</v>
      </c>
    </row>
    <row r="2112" spans="1:21" ht="11.75" customHeight="1" x14ac:dyDescent="0.4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E2112/D2112*100%</f>
        <v>1.0035000000000001</v>
      </c>
      <c r="P2112" s="9" t="str">
        <f>IFERROR(ROUND(E2112/L2112,0),0)&amp;" "&amp;H2112</f>
        <v>53 USD</v>
      </c>
      <c r="Q2112" t="s">
        <v>8325</v>
      </c>
      <c r="R2112" t="s">
        <v>8329</v>
      </c>
      <c r="S2112" s="12">
        <f>(((I2112/60)/60)/24)+DATE(1970,1,1)+(-8/24)</f>
        <v>41786.874305555553</v>
      </c>
      <c r="T2112" s="12">
        <f>(((J2112/60)/60)/24)+DATE(1970,1,1)+(-8/24)</f>
        <v>41759.337604166663</v>
      </c>
      <c r="U2112" s="8">
        <f t="shared" si="33"/>
        <v>27.536701388889924</v>
      </c>
    </row>
    <row r="2113" spans="1:21" ht="11.75" customHeight="1" x14ac:dyDescent="0.4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E2113/D2113*100%</f>
        <v>1.0649999999999999</v>
      </c>
      <c r="P2113" s="9" t="str">
        <f>IFERROR(ROUND(E2113/L2113,0),0)&amp;" "&amp;H2113</f>
        <v>55 USD</v>
      </c>
      <c r="Q2113" t="s">
        <v>8325</v>
      </c>
      <c r="R2113" t="s">
        <v>8329</v>
      </c>
      <c r="S2113" s="12">
        <f>(((I2113/60)/60)/24)+DATE(1970,1,1)+(-8/24)</f>
        <v>40769.708333333328</v>
      </c>
      <c r="T2113" s="12">
        <f>(((J2113/60)/60)/24)+DATE(1970,1,1)+(-8/24)</f>
        <v>40702.863715277774</v>
      </c>
      <c r="U2113" s="8">
        <f t="shared" si="33"/>
        <v>66.844618055554747</v>
      </c>
    </row>
    <row r="2114" spans="1:21" ht="11.75" customHeight="1" x14ac:dyDescent="0.4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E2114/D2114*100%</f>
        <v>1</v>
      </c>
      <c r="P2114" s="9" t="str">
        <f>IFERROR(ROUND(E2114/L2114,0),0)&amp;" "&amp;H2114</f>
        <v>27 USD</v>
      </c>
      <c r="Q2114" t="s">
        <v>8325</v>
      </c>
      <c r="R2114" t="s">
        <v>8329</v>
      </c>
      <c r="S2114" s="12">
        <f>(((I2114/60)/60)/24)+DATE(1970,1,1)+(-8/24)</f>
        <v>41379.594826388886</v>
      </c>
      <c r="T2114" s="12">
        <f>(((J2114/60)/60)/24)+DATE(1970,1,1)+(-8/24)</f>
        <v>41365.594826388886</v>
      </c>
      <c r="U2114" s="8">
        <f t="shared" si="33"/>
        <v>14</v>
      </c>
    </row>
    <row r="2115" spans="1:21" ht="11.75" customHeight="1" x14ac:dyDescent="0.4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E2115/D2115*100%</f>
        <v>1.0485714285714285</v>
      </c>
      <c r="P2115" s="9" t="str">
        <f>IFERROR(ROUND(E2115/L2115,0),0)&amp;" "&amp;H2115</f>
        <v>69 USD</v>
      </c>
      <c r="Q2115" t="s">
        <v>8325</v>
      </c>
      <c r="R2115" t="s">
        <v>8329</v>
      </c>
      <c r="S2115" s="12">
        <f>(((I2115/60)/60)/24)+DATE(1970,1,1)+(-8/24)</f>
        <v>41905.532129629624</v>
      </c>
      <c r="T2115" s="12">
        <f>(((J2115/60)/60)/24)+DATE(1970,1,1)+(-8/24)</f>
        <v>41870.532129629624</v>
      </c>
      <c r="U2115" s="8">
        <f t="shared" si="33"/>
        <v>35</v>
      </c>
    </row>
    <row r="2116" spans="1:21" ht="11.75" customHeight="1" x14ac:dyDescent="0.4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E2116/D2116*100%</f>
        <v>1.0469999999999999</v>
      </c>
      <c r="P2116" s="9" t="str">
        <f>IFERROR(ROUND(E2116/L2116,0),0)&amp;" "&amp;H2116</f>
        <v>36 USD</v>
      </c>
      <c r="Q2116" t="s">
        <v>8325</v>
      </c>
      <c r="R2116" t="s">
        <v>8329</v>
      </c>
      <c r="S2116" s="12">
        <f>(((I2116/60)/60)/24)+DATE(1970,1,1)+(-8/24)</f>
        <v>40520.874305555553</v>
      </c>
      <c r="T2116" s="12">
        <f>(((J2116/60)/60)/24)+DATE(1970,1,1)+(-8/24)</f>
        <v>40458.482291666667</v>
      </c>
      <c r="U2116" s="8">
        <f t="shared" si="33"/>
        <v>62.39201388888614</v>
      </c>
    </row>
    <row r="2117" spans="1:21" ht="11.75" customHeight="1" x14ac:dyDescent="0.4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E2117/D2117*100%</f>
        <v>2.2566666666666668</v>
      </c>
      <c r="P2117" s="9" t="str">
        <f>IFERROR(ROUND(E2117/L2117,0),0)&amp;" "&amp;H2117</f>
        <v>94 USD</v>
      </c>
      <c r="Q2117" t="s">
        <v>8325</v>
      </c>
      <c r="R2117" t="s">
        <v>8329</v>
      </c>
      <c r="S2117" s="12">
        <f>(((I2117/60)/60)/24)+DATE(1970,1,1)+(-8/24)</f>
        <v>40593.747696759259</v>
      </c>
      <c r="T2117" s="12">
        <f>(((J2117/60)/60)/24)+DATE(1970,1,1)+(-8/24)</f>
        <v>40563.747696759259</v>
      </c>
      <c r="U2117" s="8">
        <f t="shared" si="33"/>
        <v>30</v>
      </c>
    </row>
    <row r="2118" spans="1:21" ht="11.75" customHeight="1" x14ac:dyDescent="0.4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E2118/D2118*100%</f>
        <v>1.0090416666666666</v>
      </c>
      <c r="P2118" s="9" t="str">
        <f>IFERROR(ROUND(E2118/L2118,0),0)&amp;" "&amp;H2118</f>
        <v>526 USD</v>
      </c>
      <c r="Q2118" t="s">
        <v>8325</v>
      </c>
      <c r="R2118" t="s">
        <v>8329</v>
      </c>
      <c r="S2118" s="12">
        <f>(((I2118/60)/60)/24)+DATE(1970,1,1)+(-8/24)</f>
        <v>41184.444479166668</v>
      </c>
      <c r="T2118" s="12">
        <f>(((J2118/60)/60)/24)+DATE(1970,1,1)+(-8/24)</f>
        <v>41136.444479166668</v>
      </c>
      <c r="U2118" s="8">
        <f t="shared" si="33"/>
        <v>48</v>
      </c>
    </row>
    <row r="2119" spans="1:21" ht="11.75" customHeight="1" x14ac:dyDescent="0.4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E2119/D2119*100%</f>
        <v>1.4775</v>
      </c>
      <c r="P2119" s="9" t="str">
        <f>IFERROR(ROUND(E2119/L2119,0),0)&amp;" "&amp;H2119</f>
        <v>51 USD</v>
      </c>
      <c r="Q2119" t="s">
        <v>8325</v>
      </c>
      <c r="R2119" t="s">
        <v>8329</v>
      </c>
      <c r="S2119" s="12">
        <f>(((I2119/60)/60)/24)+DATE(1970,1,1)+(-8/24)</f>
        <v>42303.874305555553</v>
      </c>
      <c r="T2119" s="12">
        <f>(((J2119/60)/60)/24)+DATE(1970,1,1)+(-8/24)</f>
        <v>42289.726261574069</v>
      </c>
      <c r="U2119" s="8">
        <f t="shared" si="33"/>
        <v>14.148043981484079</v>
      </c>
    </row>
    <row r="2120" spans="1:21" ht="11.75" customHeight="1" x14ac:dyDescent="0.4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E2120/D2120*100%</f>
        <v>1.3461099999999999</v>
      </c>
      <c r="P2120" s="9" t="str">
        <f>IFERROR(ROUND(E2120/L2120,0),0)&amp;" "&amp;H2120</f>
        <v>79 USD</v>
      </c>
      <c r="Q2120" t="s">
        <v>8325</v>
      </c>
      <c r="R2120" t="s">
        <v>8329</v>
      </c>
      <c r="S2120" s="12">
        <f>(((I2120/60)/60)/24)+DATE(1970,1,1)+(-8/24)</f>
        <v>40748.506203703699</v>
      </c>
      <c r="T2120" s="12">
        <f>(((J2120/60)/60)/24)+DATE(1970,1,1)+(-8/24)</f>
        <v>40718.506203703699</v>
      </c>
      <c r="U2120" s="8">
        <f t="shared" si="33"/>
        <v>30</v>
      </c>
    </row>
    <row r="2121" spans="1:21" ht="11.75" customHeight="1" x14ac:dyDescent="0.4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E2121/D2121*100%</f>
        <v>1.0075000000000001</v>
      </c>
      <c r="P2121" s="9" t="str">
        <f>IFERROR(ROUND(E2121/L2121,0),0)&amp;" "&amp;H2121</f>
        <v>92 USD</v>
      </c>
      <c r="Q2121" t="s">
        <v>8325</v>
      </c>
      <c r="R2121" t="s">
        <v>8329</v>
      </c>
      <c r="S2121" s="12">
        <f>(((I2121/60)/60)/24)+DATE(1970,1,1)+(-8/24)</f>
        <v>41136.796817129631</v>
      </c>
      <c r="T2121" s="12">
        <f>(((J2121/60)/60)/24)+DATE(1970,1,1)+(-8/24)</f>
        <v>41106.796817129631</v>
      </c>
      <c r="U2121" s="8">
        <f t="shared" si="33"/>
        <v>30</v>
      </c>
    </row>
    <row r="2122" spans="1:21" ht="11.75" customHeight="1" x14ac:dyDescent="0.4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E2122/D2122*100%</f>
        <v>1.00880375</v>
      </c>
      <c r="P2122" s="9" t="str">
        <f>IFERROR(ROUND(E2122/L2122,0),0)&amp;" "&amp;H2122</f>
        <v>117 USD</v>
      </c>
      <c r="Q2122" t="s">
        <v>8325</v>
      </c>
      <c r="R2122" t="s">
        <v>8329</v>
      </c>
      <c r="S2122" s="12">
        <f>(((I2122/60)/60)/24)+DATE(1970,1,1)+(-8/24)</f>
        <v>41640.631203703699</v>
      </c>
      <c r="T2122" s="12">
        <f>(((J2122/60)/60)/24)+DATE(1970,1,1)+(-8/24)</f>
        <v>41591.631203703699</v>
      </c>
      <c r="U2122" s="8">
        <f t="shared" si="33"/>
        <v>49</v>
      </c>
    </row>
    <row r="2123" spans="1:21" ht="11.75" customHeight="1" x14ac:dyDescent="0.4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E2123/D2123*100%</f>
        <v>5.6800000000000002E-3</v>
      </c>
      <c r="P2123" s="9" t="str">
        <f>IFERROR(ROUND(E2123/L2123,0),0)&amp;" "&amp;H2123</f>
        <v>28 CHF</v>
      </c>
      <c r="Q2123" t="s">
        <v>8333</v>
      </c>
      <c r="R2123" t="s">
        <v>8334</v>
      </c>
      <c r="S2123" s="12">
        <f>(((I2123/60)/60)/24)+DATE(1970,1,1)+(-8/24)</f>
        <v>42746.409120370365</v>
      </c>
      <c r="T2123" s="12">
        <f>(((J2123/60)/60)/24)+DATE(1970,1,1)+(-8/24)</f>
        <v>42716.409120370365</v>
      </c>
      <c r="U2123" s="8">
        <f t="shared" si="33"/>
        <v>30</v>
      </c>
    </row>
    <row r="2124" spans="1:21" ht="11.75" customHeight="1" x14ac:dyDescent="0.4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E2124/D2124*100%</f>
        <v>3.875E-3</v>
      </c>
      <c r="P2124" s="9" t="str">
        <f>IFERROR(ROUND(E2124/L2124,0),0)&amp;" "&amp;H2124</f>
        <v>103 MXN</v>
      </c>
      <c r="Q2124" t="s">
        <v>8333</v>
      </c>
      <c r="R2124" t="s">
        <v>8334</v>
      </c>
      <c r="S2124" s="12">
        <f>(((I2124/60)/60)/24)+DATE(1970,1,1)+(-8/24)</f>
        <v>42741.967233796291</v>
      </c>
      <c r="T2124" s="12">
        <f>(((J2124/60)/60)/24)+DATE(1970,1,1)+(-8/24)</f>
        <v>42711.967233796291</v>
      </c>
      <c r="U2124" s="8">
        <f t="shared" si="33"/>
        <v>30</v>
      </c>
    </row>
    <row r="2125" spans="1:21" ht="11.75" customHeight="1" x14ac:dyDescent="0.4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E2125/D2125*100%</f>
        <v>0.1</v>
      </c>
      <c r="P2125" s="9" t="str">
        <f>IFERROR(ROUND(E2125/L2125,0),0)&amp;" "&amp;H2125</f>
        <v>10 USD</v>
      </c>
      <c r="Q2125" t="s">
        <v>8333</v>
      </c>
      <c r="R2125" t="s">
        <v>8334</v>
      </c>
      <c r="S2125" s="12">
        <f>(((I2125/60)/60)/24)+DATE(1970,1,1)+(-8/24)</f>
        <v>40251.957638888889</v>
      </c>
      <c r="T2125" s="12">
        <f>(((J2125/60)/60)/24)+DATE(1970,1,1)+(-8/24)</f>
        <v>40198.091516203705</v>
      </c>
      <c r="U2125" s="8">
        <f t="shared" si="33"/>
        <v>53.866122685183655</v>
      </c>
    </row>
    <row r="2126" spans="1:21" ht="11.75" customHeight="1" x14ac:dyDescent="0.4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E2126/D2126*100%</f>
        <v>0.10454545454545454</v>
      </c>
      <c r="P2126" s="9" t="str">
        <f>IFERROR(ROUND(E2126/L2126,0),0)&amp;" "&amp;H2126</f>
        <v>23 USD</v>
      </c>
      <c r="Q2126" t="s">
        <v>8333</v>
      </c>
      <c r="R2126" t="s">
        <v>8334</v>
      </c>
      <c r="S2126" s="12">
        <f>(((I2126/60)/60)/24)+DATE(1970,1,1)+(-8/24)</f>
        <v>40511.875</v>
      </c>
      <c r="T2126" s="12">
        <f>(((J2126/60)/60)/24)+DATE(1970,1,1)+(-8/24)</f>
        <v>40463.694849537031</v>
      </c>
      <c r="U2126" s="8">
        <f t="shared" si="33"/>
        <v>48.180150462969323</v>
      </c>
    </row>
    <row r="2127" spans="1:21" ht="11.75" customHeight="1" x14ac:dyDescent="0.4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E2127/D2127*100%</f>
        <v>1.4200000000000001E-2</v>
      </c>
      <c r="P2127" s="9" t="str">
        <f>IFERROR(ROUND(E2127/L2127,0),0)&amp;" "&amp;H2127</f>
        <v>32 USD</v>
      </c>
      <c r="Q2127" t="s">
        <v>8333</v>
      </c>
      <c r="R2127" t="s">
        <v>8334</v>
      </c>
      <c r="S2127" s="12">
        <f>(((I2127/60)/60)/24)+DATE(1970,1,1)+(-8/24)</f>
        <v>42220.690196759257</v>
      </c>
      <c r="T2127" s="12">
        <f>(((J2127/60)/60)/24)+DATE(1970,1,1)+(-8/24)</f>
        <v>42190.690196759257</v>
      </c>
      <c r="U2127" s="8">
        <f t="shared" si="33"/>
        <v>30</v>
      </c>
    </row>
    <row r="2128" spans="1:21" ht="11.75" customHeight="1" x14ac:dyDescent="0.4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E2128/D2128*100%</f>
        <v>5.0000000000000001E-4</v>
      </c>
      <c r="P2128" s="9" t="str">
        <f>IFERROR(ROUND(E2128/L2128,0),0)&amp;" "&amp;H2128</f>
        <v>5 USD</v>
      </c>
      <c r="Q2128" t="s">
        <v>8333</v>
      </c>
      <c r="R2128" t="s">
        <v>8334</v>
      </c>
      <c r="S2128" s="12">
        <f>(((I2128/60)/60)/24)+DATE(1970,1,1)+(-8/24)</f>
        <v>41981.63989583333</v>
      </c>
      <c r="T2128" s="12">
        <f>(((J2128/60)/60)/24)+DATE(1970,1,1)+(-8/24)</f>
        <v>41951.63989583333</v>
      </c>
      <c r="U2128" s="8">
        <f t="shared" si="33"/>
        <v>30</v>
      </c>
    </row>
    <row r="2129" spans="1:21" ht="11.75" customHeight="1" x14ac:dyDescent="0.4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E2129/D2129*100%</f>
        <v>0.28842857142857142</v>
      </c>
      <c r="P2129" s="9" t="str">
        <f>IFERROR(ROUND(E2129/L2129,0),0)&amp;" "&amp;H2129</f>
        <v>34 GBP</v>
      </c>
      <c r="Q2129" t="s">
        <v>8333</v>
      </c>
      <c r="R2129" t="s">
        <v>8334</v>
      </c>
      <c r="S2129" s="12">
        <f>(((I2129/60)/60)/24)+DATE(1970,1,1)+(-8/24)</f>
        <v>42075.130358796298</v>
      </c>
      <c r="T2129" s="12">
        <f>(((J2129/60)/60)/24)+DATE(1970,1,1)+(-8/24)</f>
        <v>42045.172025462954</v>
      </c>
      <c r="U2129" s="8">
        <f t="shared" si="33"/>
        <v>29.958333333343035</v>
      </c>
    </row>
    <row r="2130" spans="1:21" ht="11.75" customHeight="1" x14ac:dyDescent="0.4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E2130/D2130*100%</f>
        <v>1.6666666666666668E-3</v>
      </c>
      <c r="P2130" s="9" t="str">
        <f>IFERROR(ROUND(E2130/L2130,0),0)&amp;" "&amp;H2130</f>
        <v>25 CAD</v>
      </c>
      <c r="Q2130" t="s">
        <v>8333</v>
      </c>
      <c r="R2130" t="s">
        <v>8334</v>
      </c>
      <c r="S2130" s="12">
        <f>(((I2130/60)/60)/24)+DATE(1970,1,1)+(-8/24)</f>
        <v>41903.439456018517</v>
      </c>
      <c r="T2130" s="12">
        <f>(((J2130/60)/60)/24)+DATE(1970,1,1)+(-8/24)</f>
        <v>41843.439456018517</v>
      </c>
      <c r="U2130" s="8">
        <f t="shared" si="33"/>
        <v>60</v>
      </c>
    </row>
    <row r="2131" spans="1:21" ht="11.75" customHeight="1" x14ac:dyDescent="0.4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E2131/D2131*100%</f>
        <v>0.11799999999999999</v>
      </c>
      <c r="P2131" s="9" t="str">
        <f>IFERROR(ROUND(E2131/L2131,0),0)&amp;" "&amp;H2131</f>
        <v>20 USD</v>
      </c>
      <c r="Q2131" t="s">
        <v>8333</v>
      </c>
      <c r="R2131" t="s">
        <v>8334</v>
      </c>
      <c r="S2131" s="12">
        <f>(((I2131/60)/60)/24)+DATE(1970,1,1)+(-8/24)</f>
        <v>42438.690972222219</v>
      </c>
      <c r="T2131" s="12">
        <f>(((J2131/60)/60)/24)+DATE(1970,1,1)+(-8/24)</f>
        <v>42408.690972222219</v>
      </c>
      <c r="U2131" s="8">
        <f t="shared" si="33"/>
        <v>30</v>
      </c>
    </row>
    <row r="2132" spans="1:21" ht="11.75" customHeight="1" x14ac:dyDescent="0.4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E2132/D2132*100%</f>
        <v>2.0238095238095236E-3</v>
      </c>
      <c r="P2132" s="9" t="str">
        <f>IFERROR(ROUND(E2132/L2132,0),0)&amp;" "&amp;H2132</f>
        <v>21 USD</v>
      </c>
      <c r="Q2132" t="s">
        <v>8333</v>
      </c>
      <c r="R2132" t="s">
        <v>8334</v>
      </c>
      <c r="S2132" s="12">
        <f>(((I2132/60)/60)/24)+DATE(1970,1,1)+(-8/24)</f>
        <v>41866.75304398148</v>
      </c>
      <c r="T2132" s="12">
        <f>(((J2132/60)/60)/24)+DATE(1970,1,1)+(-8/24)</f>
        <v>41831.75304398148</v>
      </c>
      <c r="U2132" s="8">
        <f t="shared" si="33"/>
        <v>35</v>
      </c>
    </row>
    <row r="2133" spans="1:21" ht="11.75" customHeight="1" x14ac:dyDescent="0.4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E2133/D2133*100%</f>
        <v>0.05</v>
      </c>
      <c r="P2133" s="9" t="str">
        <f>IFERROR(ROUND(E2133/L2133,0),0)&amp;" "&amp;H2133</f>
        <v>8 USD</v>
      </c>
      <c r="Q2133" t="s">
        <v>8333</v>
      </c>
      <c r="R2133" t="s">
        <v>8334</v>
      </c>
      <c r="S2133" s="12">
        <f>(((I2133/60)/60)/24)+DATE(1970,1,1)+(-8/24)</f>
        <v>42196.873738425922</v>
      </c>
      <c r="T2133" s="12">
        <f>(((J2133/60)/60)/24)+DATE(1970,1,1)+(-8/24)</f>
        <v>42166.873738425922</v>
      </c>
      <c r="U2133" s="8">
        <f t="shared" si="33"/>
        <v>30</v>
      </c>
    </row>
    <row r="2134" spans="1:21" ht="11.75" customHeight="1" x14ac:dyDescent="0.4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E2134/D2134*100%</f>
        <v>2.1129899999999997E-2</v>
      </c>
      <c r="P2134" s="9" t="str">
        <f>IFERROR(ROUND(E2134/L2134,0),0)&amp;" "&amp;H2134</f>
        <v>21 USD</v>
      </c>
      <c r="Q2134" t="s">
        <v>8333</v>
      </c>
      <c r="R2134" t="s">
        <v>8334</v>
      </c>
      <c r="S2134" s="12">
        <f>(((I2134/60)/60)/24)+DATE(1970,1,1)+(-8/24)</f>
        <v>41673.15384259259</v>
      </c>
      <c r="T2134" s="12">
        <f>(((J2134/60)/60)/24)+DATE(1970,1,1)+(-8/24)</f>
        <v>41643.15384259259</v>
      </c>
      <c r="U2134" s="8">
        <f t="shared" si="33"/>
        <v>30</v>
      </c>
    </row>
    <row r="2135" spans="1:21" ht="11.75" customHeight="1" x14ac:dyDescent="0.4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E2135/D2135*100%</f>
        <v>1.6E-2</v>
      </c>
      <c r="P2135" s="9" t="str">
        <f>IFERROR(ROUND(E2135/L2135,0),0)&amp;" "&amp;H2135</f>
        <v>5 USD</v>
      </c>
      <c r="Q2135" t="s">
        <v>8333</v>
      </c>
      <c r="R2135" t="s">
        <v>8334</v>
      </c>
      <c r="S2135" s="12">
        <f>(((I2135/60)/60)/24)+DATE(1970,1,1)+(-8/24)</f>
        <v>40656.957638888889</v>
      </c>
      <c r="T2135" s="12">
        <f>(((J2135/60)/60)/24)+DATE(1970,1,1)+(-8/24)</f>
        <v>40618.763877314814</v>
      </c>
      <c r="U2135" s="8">
        <f t="shared" si="33"/>
        <v>38.193761574075324</v>
      </c>
    </row>
    <row r="2136" spans="1:21" ht="11.75" customHeight="1" x14ac:dyDescent="0.4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E2136/D2136*100%</f>
        <v>1.7333333333333333E-2</v>
      </c>
      <c r="P2136" s="9" t="str">
        <f>IFERROR(ROUND(E2136/L2136,0),0)&amp;" "&amp;H2136</f>
        <v>35 USD</v>
      </c>
      <c r="Q2136" t="s">
        <v>8333</v>
      </c>
      <c r="R2136" t="s">
        <v>8334</v>
      </c>
      <c r="S2136" s="12">
        <f>(((I2136/60)/60)/24)+DATE(1970,1,1)+(-8/24)</f>
        <v>41391.553136574068</v>
      </c>
      <c r="T2136" s="12">
        <f>(((J2136/60)/60)/24)+DATE(1970,1,1)+(-8/24)</f>
        <v>41361.553136574068</v>
      </c>
      <c r="U2136" s="8">
        <f t="shared" si="33"/>
        <v>30</v>
      </c>
    </row>
    <row r="2137" spans="1:21" ht="11.75" customHeight="1" x14ac:dyDescent="0.4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E2137/D2137*100%</f>
        <v>9.5600000000000004E-2</v>
      </c>
      <c r="P2137" s="9" t="str">
        <f>IFERROR(ROUND(E2137/L2137,0),0)&amp;" "&amp;H2137</f>
        <v>22 USD</v>
      </c>
      <c r="Q2137" t="s">
        <v>8333</v>
      </c>
      <c r="R2137" t="s">
        <v>8334</v>
      </c>
      <c r="S2137" s="12">
        <f>(((I2137/60)/60)/24)+DATE(1970,1,1)+(-8/24)</f>
        <v>41186.630011574067</v>
      </c>
      <c r="T2137" s="12">
        <f>(((J2137/60)/60)/24)+DATE(1970,1,1)+(-8/24)</f>
        <v>41156.630011574067</v>
      </c>
      <c r="U2137" s="8">
        <f t="shared" si="33"/>
        <v>30</v>
      </c>
    </row>
    <row r="2138" spans="1:21" ht="11.75" customHeight="1" x14ac:dyDescent="0.4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E2138/D2138*100%</f>
        <v>5.9612499999999998E-4</v>
      </c>
      <c r="P2138" s="9" t="str">
        <f>IFERROR(ROUND(E2138/L2138,0),0)&amp;" "&amp;H2138</f>
        <v>12 USD</v>
      </c>
      <c r="Q2138" t="s">
        <v>8333</v>
      </c>
      <c r="R2138" t="s">
        <v>8334</v>
      </c>
      <c r="S2138" s="12">
        <f>(((I2138/60)/60)/24)+DATE(1970,1,1)+(-8/24)</f>
        <v>41566.175763888888</v>
      </c>
      <c r="T2138" s="12">
        <f>(((J2138/60)/60)/24)+DATE(1970,1,1)+(-8/24)</f>
        <v>41536.175763888888</v>
      </c>
      <c r="U2138" s="8">
        <f t="shared" si="33"/>
        <v>30</v>
      </c>
    </row>
    <row r="2139" spans="1:21" ht="11.75" customHeight="1" x14ac:dyDescent="0.4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E2139/D2139*100%</f>
        <v>0.28405999999999998</v>
      </c>
      <c r="P2139" s="9" t="str">
        <f>IFERROR(ROUND(E2139/L2139,0),0)&amp;" "&amp;H2139</f>
        <v>27 CAD</v>
      </c>
      <c r="Q2139" t="s">
        <v>8333</v>
      </c>
      <c r="R2139" t="s">
        <v>8334</v>
      </c>
      <c r="S2139" s="12">
        <f>(((I2139/60)/60)/24)+DATE(1970,1,1)+(-8/24)</f>
        <v>41978.437835648147</v>
      </c>
      <c r="T2139" s="12">
        <f>(((J2139/60)/60)/24)+DATE(1970,1,1)+(-8/24)</f>
        <v>41948.437835648147</v>
      </c>
      <c r="U2139" s="8">
        <f t="shared" si="33"/>
        <v>30</v>
      </c>
    </row>
    <row r="2140" spans="1:21" ht="11.75" customHeight="1" x14ac:dyDescent="0.4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E2140/D2140*100%</f>
        <v>0.128</v>
      </c>
      <c r="P2140" s="9" t="str">
        <f>IFERROR(ROUND(E2140/L2140,0),0)&amp;" "&amp;H2140</f>
        <v>11 GBP</v>
      </c>
      <c r="Q2140" t="s">
        <v>8333</v>
      </c>
      <c r="R2140" t="s">
        <v>8334</v>
      </c>
      <c r="S2140" s="12">
        <f>(((I2140/60)/60)/24)+DATE(1970,1,1)+(-8/24)</f>
        <v>41586.721516203703</v>
      </c>
      <c r="T2140" s="12">
        <f>(((J2140/60)/60)/24)+DATE(1970,1,1)+(-8/24)</f>
        <v>41556.679849537039</v>
      </c>
      <c r="U2140" s="8">
        <f t="shared" si="33"/>
        <v>30.041666666664241</v>
      </c>
    </row>
    <row r="2141" spans="1:21" ht="11.75" customHeight="1" x14ac:dyDescent="0.4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E2141/D2141*100%</f>
        <v>5.4199999999999998E-2</v>
      </c>
      <c r="P2141" s="9" t="str">
        <f>IFERROR(ROUND(E2141/L2141,0),0)&amp;" "&amp;H2141</f>
        <v>29 USD</v>
      </c>
      <c r="Q2141" t="s">
        <v>8333</v>
      </c>
      <c r="R2141" t="s">
        <v>8334</v>
      </c>
      <c r="S2141" s="12">
        <f>(((I2141/60)/60)/24)+DATE(1970,1,1)+(-8/24)</f>
        <v>42677.416759259257</v>
      </c>
      <c r="T2141" s="12">
        <f>(((J2141/60)/60)/24)+DATE(1970,1,1)+(-8/24)</f>
        <v>42647.416759259257</v>
      </c>
      <c r="U2141" s="8">
        <f t="shared" si="33"/>
        <v>30</v>
      </c>
    </row>
    <row r="2142" spans="1:21" ht="11.75" customHeight="1" x14ac:dyDescent="0.4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E2142/D2142*100%</f>
        <v>1.1199999999999999E-3</v>
      </c>
      <c r="P2142" s="9" t="str">
        <f>IFERROR(ROUND(E2142/L2142,0),0)&amp;" "&amp;H2142</f>
        <v>51 USD</v>
      </c>
      <c r="Q2142" t="s">
        <v>8333</v>
      </c>
      <c r="R2142" t="s">
        <v>8334</v>
      </c>
      <c r="S2142" s="12">
        <f>(((I2142/60)/60)/24)+DATE(1970,1,1)+(-8/24)</f>
        <v>41285.500277777777</v>
      </c>
      <c r="T2142" s="12">
        <f>(((J2142/60)/60)/24)+DATE(1970,1,1)+(-8/24)</f>
        <v>41255.500277777777</v>
      </c>
      <c r="U2142" s="8">
        <f t="shared" si="33"/>
        <v>30</v>
      </c>
    </row>
    <row r="2143" spans="1:21" ht="11.75" customHeight="1" x14ac:dyDescent="0.4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E2143/D2143*100%</f>
        <v>0</v>
      </c>
      <c r="P2143" s="9" t="str">
        <f>IFERROR(ROUND(E2143/L2143,0),0)&amp;" "&amp;H2143</f>
        <v>0 USD</v>
      </c>
      <c r="Q2143" t="s">
        <v>8333</v>
      </c>
      <c r="R2143" t="s">
        <v>8334</v>
      </c>
      <c r="S2143" s="12">
        <f>(((I2143/60)/60)/24)+DATE(1970,1,1)+(-8/24)</f>
        <v>41956.943969907406</v>
      </c>
      <c r="T2143" s="12">
        <f>(((J2143/60)/60)/24)+DATE(1970,1,1)+(-8/24)</f>
        <v>41926.902303240735</v>
      </c>
      <c r="U2143" s="8">
        <f t="shared" si="33"/>
        <v>30.041666666671517</v>
      </c>
    </row>
    <row r="2144" spans="1:21" ht="11.75" customHeight="1" x14ac:dyDescent="0.4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E2144/D2144*100%</f>
        <v>5.7238095238095241E-2</v>
      </c>
      <c r="P2144" s="9" t="str">
        <f>IFERROR(ROUND(E2144/L2144,0),0)&amp;" "&amp;H2144</f>
        <v>50 EUR</v>
      </c>
      <c r="Q2144" t="s">
        <v>8333</v>
      </c>
      <c r="R2144" t="s">
        <v>8334</v>
      </c>
      <c r="S2144" s="12">
        <f>(((I2144/60)/60)/24)+DATE(1970,1,1)+(-8/24)</f>
        <v>42368.368171296293</v>
      </c>
      <c r="T2144" s="12">
        <f>(((J2144/60)/60)/24)+DATE(1970,1,1)+(-8/24)</f>
        <v>42340.368171296293</v>
      </c>
      <c r="U2144" s="8">
        <f t="shared" si="33"/>
        <v>28</v>
      </c>
    </row>
    <row r="2145" spans="1:21" ht="11.75" customHeight="1" x14ac:dyDescent="0.4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E2145/D2145*100%</f>
        <v>0.1125</v>
      </c>
      <c r="P2145" s="9" t="str">
        <f>IFERROR(ROUND(E2145/L2145,0),0)&amp;" "&amp;H2145</f>
        <v>45 USD</v>
      </c>
      <c r="Q2145" t="s">
        <v>8333</v>
      </c>
      <c r="R2145" t="s">
        <v>8334</v>
      </c>
      <c r="S2145" s="12">
        <f>(((I2145/60)/60)/24)+DATE(1970,1,1)+(-8/24)</f>
        <v>40380.458333333328</v>
      </c>
      <c r="T2145" s="12">
        <f>(((J2145/60)/60)/24)+DATE(1970,1,1)+(-8/24)</f>
        <v>40332.553379629629</v>
      </c>
      <c r="U2145" s="8">
        <f t="shared" si="33"/>
        <v>47.904953703698993</v>
      </c>
    </row>
    <row r="2146" spans="1:21" ht="11.75" customHeight="1" x14ac:dyDescent="0.4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E2146/D2146*100%</f>
        <v>1.7098591549295775E-2</v>
      </c>
      <c r="P2146" s="9" t="str">
        <f>IFERROR(ROUND(E2146/L2146,0),0)&amp;" "&amp;H2146</f>
        <v>25 USD</v>
      </c>
      <c r="Q2146" t="s">
        <v>8333</v>
      </c>
      <c r="R2146" t="s">
        <v>8334</v>
      </c>
      <c r="S2146" s="12">
        <f>(((I2146/60)/60)/24)+DATE(1970,1,1)+(-8/24)</f>
        <v>41531.213425925926</v>
      </c>
      <c r="T2146" s="12">
        <f>(((J2146/60)/60)/24)+DATE(1970,1,1)+(-8/24)</f>
        <v>41499.213425925926</v>
      </c>
      <c r="U2146" s="8">
        <f t="shared" si="33"/>
        <v>32</v>
      </c>
    </row>
    <row r="2147" spans="1:21" ht="11.75" customHeight="1" x14ac:dyDescent="0.4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E2147/D2147*100%</f>
        <v>0.30433333333333334</v>
      </c>
      <c r="P2147" s="9" t="str">
        <f>IFERROR(ROUND(E2147/L2147,0),0)&amp;" "&amp;H2147</f>
        <v>51 USD</v>
      </c>
      <c r="Q2147" t="s">
        <v>8333</v>
      </c>
      <c r="R2147" t="s">
        <v>8334</v>
      </c>
      <c r="S2147" s="12">
        <f>(((I2147/60)/60)/24)+DATE(1970,1,1)+(-8/24)</f>
        <v>41604.945763888885</v>
      </c>
      <c r="T2147" s="12">
        <f>(((J2147/60)/60)/24)+DATE(1970,1,1)+(-8/24)</f>
        <v>41574.904097222221</v>
      </c>
      <c r="U2147" s="8">
        <f t="shared" si="33"/>
        <v>30.041666666664241</v>
      </c>
    </row>
    <row r="2148" spans="1:21" ht="11.75" customHeight="1" x14ac:dyDescent="0.4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E2148/D2148*100%</f>
        <v>2.0000000000000001E-4</v>
      </c>
      <c r="P2148" s="9" t="str">
        <f>IFERROR(ROUND(E2148/L2148,0),0)&amp;" "&amp;H2148</f>
        <v>1 USD</v>
      </c>
      <c r="Q2148" t="s">
        <v>8333</v>
      </c>
      <c r="R2148" t="s">
        <v>8334</v>
      </c>
      <c r="S2148" s="12">
        <f>(((I2148/60)/60)/24)+DATE(1970,1,1)+(-8/24)</f>
        <v>42411.346180555549</v>
      </c>
      <c r="T2148" s="12">
        <f>(((J2148/60)/60)/24)+DATE(1970,1,1)+(-8/24)</f>
        <v>42397.346180555549</v>
      </c>
      <c r="U2148" s="8">
        <f t="shared" si="33"/>
        <v>14</v>
      </c>
    </row>
    <row r="2149" spans="1:21" ht="11.75" customHeight="1" x14ac:dyDescent="0.4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E2149/D2149*100%</f>
        <v>6.9641025641025639E-3</v>
      </c>
      <c r="P2149" s="9" t="str">
        <f>IFERROR(ROUND(E2149/L2149,0),0)&amp;" "&amp;H2149</f>
        <v>49 USD</v>
      </c>
      <c r="Q2149" t="s">
        <v>8333</v>
      </c>
      <c r="R2149" t="s">
        <v>8334</v>
      </c>
      <c r="S2149" s="12">
        <f>(((I2149/60)/60)/24)+DATE(1970,1,1)+(-8/24)</f>
        <v>41959.004027777781</v>
      </c>
      <c r="T2149" s="12">
        <f>(((J2149/60)/60)/24)+DATE(1970,1,1)+(-8/24)</f>
        <v>41926.962361111109</v>
      </c>
      <c r="U2149" s="8">
        <f t="shared" si="33"/>
        <v>32.041666666671517</v>
      </c>
    </row>
    <row r="2150" spans="1:21" ht="11.75" customHeight="1" x14ac:dyDescent="0.4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E2150/D2150*100%</f>
        <v>0.02</v>
      </c>
      <c r="P2150" s="9" t="str">
        <f>IFERROR(ROUND(E2150/L2150,0),0)&amp;" "&amp;H2150</f>
        <v>1 GBP</v>
      </c>
      <c r="Q2150" t="s">
        <v>8333</v>
      </c>
      <c r="R2150" t="s">
        <v>8334</v>
      </c>
      <c r="S2150" s="12">
        <f>(((I2150/60)/60)/24)+DATE(1970,1,1)+(-8/24)</f>
        <v>42096.358587962961</v>
      </c>
      <c r="T2150" s="12">
        <f>(((J2150/60)/60)/24)+DATE(1970,1,1)+(-8/24)</f>
        <v>42066.400254629632</v>
      </c>
      <c r="U2150" s="8">
        <f t="shared" si="33"/>
        <v>29.958333333328483</v>
      </c>
    </row>
    <row r="2151" spans="1:21" ht="11.75" customHeight="1" x14ac:dyDescent="0.4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E2151/D2151*100%</f>
        <v>0</v>
      </c>
      <c r="P2151" s="9" t="str">
        <f>IFERROR(ROUND(E2151/L2151,0),0)&amp;" "&amp;H2151</f>
        <v>0 USD</v>
      </c>
      <c r="Q2151" t="s">
        <v>8333</v>
      </c>
      <c r="R2151" t="s">
        <v>8334</v>
      </c>
      <c r="S2151" s="12">
        <f>(((I2151/60)/60)/24)+DATE(1970,1,1)+(-8/24)</f>
        <v>40389.666666666664</v>
      </c>
      <c r="T2151" s="12">
        <f>(((J2151/60)/60)/24)+DATE(1970,1,1)+(-8/24)</f>
        <v>40354.691620370366</v>
      </c>
      <c r="U2151" s="8">
        <f t="shared" ref="U2151:U2214" si="34">S2151-T2151</f>
        <v>34.975046296298387</v>
      </c>
    </row>
    <row r="2152" spans="1:21" ht="11.75" customHeight="1" x14ac:dyDescent="0.4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E2152/D2152*100%</f>
        <v>8.0999999999999996E-3</v>
      </c>
      <c r="P2152" s="9" t="str">
        <f>IFERROR(ROUND(E2152/L2152,0),0)&amp;" "&amp;H2152</f>
        <v>101 NOK</v>
      </c>
      <c r="Q2152" t="s">
        <v>8333</v>
      </c>
      <c r="R2152" t="s">
        <v>8334</v>
      </c>
      <c r="S2152" s="12">
        <f>(((I2152/60)/60)/24)+DATE(1970,1,1)+(-8/24)</f>
        <v>42563.951377314814</v>
      </c>
      <c r="T2152" s="12">
        <f>(((J2152/60)/60)/24)+DATE(1970,1,1)+(-8/24)</f>
        <v>42533.951377314814</v>
      </c>
      <c r="U2152" s="8">
        <f t="shared" si="34"/>
        <v>30</v>
      </c>
    </row>
    <row r="2153" spans="1:21" ht="11.75" customHeight="1" x14ac:dyDescent="0.4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E2153/D2153*100%</f>
        <v>2.6222222222222224E-3</v>
      </c>
      <c r="P2153" s="9" t="str">
        <f>IFERROR(ROUND(E2153/L2153,0),0)&amp;" "&amp;H2153</f>
        <v>20 USD</v>
      </c>
      <c r="Q2153" t="s">
        <v>8333</v>
      </c>
      <c r="R2153" t="s">
        <v>8334</v>
      </c>
      <c r="S2153" s="12">
        <f>(((I2153/60)/60)/24)+DATE(1970,1,1)+(-8/24)</f>
        <v>42550.514050925929</v>
      </c>
      <c r="T2153" s="12">
        <f>(((J2153/60)/60)/24)+DATE(1970,1,1)+(-8/24)</f>
        <v>42520.514050925929</v>
      </c>
      <c r="U2153" s="8">
        <f t="shared" si="34"/>
        <v>30</v>
      </c>
    </row>
    <row r="2154" spans="1:21" ht="11.75" customHeight="1" x14ac:dyDescent="0.4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E2154/D2154*100%</f>
        <v>1.6666666666666668E-3</v>
      </c>
      <c r="P2154" s="9" t="str">
        <f>IFERROR(ROUND(E2154/L2154,0),0)&amp;" "&amp;H2154</f>
        <v>13 USD</v>
      </c>
      <c r="Q2154" t="s">
        <v>8333</v>
      </c>
      <c r="R2154" t="s">
        <v>8334</v>
      </c>
      <c r="S2154" s="12">
        <f>(((I2154/60)/60)/24)+DATE(1970,1,1)+(-8/24)</f>
        <v>41713.457280092589</v>
      </c>
      <c r="T2154" s="12">
        <f>(((J2154/60)/60)/24)+DATE(1970,1,1)+(-8/24)</f>
        <v>41683.49894675926</v>
      </c>
      <c r="U2154" s="8">
        <f t="shared" si="34"/>
        <v>29.958333333328483</v>
      </c>
    </row>
    <row r="2155" spans="1:21" ht="11.75" customHeight="1" x14ac:dyDescent="0.4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E2155/D2155*100%</f>
        <v>9.1244548809124457E-5</v>
      </c>
      <c r="P2155" s="9" t="str">
        <f>IFERROR(ROUND(E2155/L2155,0),0)&amp;" "&amp;H2155</f>
        <v>9 USD</v>
      </c>
      <c r="Q2155" t="s">
        <v>8333</v>
      </c>
      <c r="R2155" t="s">
        <v>8334</v>
      </c>
      <c r="S2155" s="12">
        <f>(((I2155/60)/60)/24)+DATE(1970,1,1)+(-8/24)</f>
        <v>42013.999305555553</v>
      </c>
      <c r="T2155" s="12">
        <f>(((J2155/60)/60)/24)+DATE(1970,1,1)+(-8/24)</f>
        <v>41974.577754629623</v>
      </c>
      <c r="U2155" s="8">
        <f t="shared" si="34"/>
        <v>39.421550925930205</v>
      </c>
    </row>
    <row r="2156" spans="1:21" ht="11.75" customHeight="1" x14ac:dyDescent="0.4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E2156/D2156*100%</f>
        <v>8.0000000000000002E-3</v>
      </c>
      <c r="P2156" s="9" t="str">
        <f>IFERROR(ROUND(E2156/L2156,0),0)&amp;" "&amp;H2156</f>
        <v>1 USD</v>
      </c>
      <c r="Q2156" t="s">
        <v>8333</v>
      </c>
      <c r="R2156" t="s">
        <v>8334</v>
      </c>
      <c r="S2156" s="12">
        <f>(((I2156/60)/60)/24)+DATE(1970,1,1)+(-8/24)</f>
        <v>41667.29892361111</v>
      </c>
      <c r="T2156" s="12">
        <f>(((J2156/60)/60)/24)+DATE(1970,1,1)+(-8/24)</f>
        <v>41647.29892361111</v>
      </c>
      <c r="U2156" s="8">
        <f t="shared" si="34"/>
        <v>20</v>
      </c>
    </row>
    <row r="2157" spans="1:21" ht="11.75" customHeight="1" x14ac:dyDescent="0.4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E2157/D2157*100%</f>
        <v>2.3E-2</v>
      </c>
      <c r="P2157" s="9" t="str">
        <f>IFERROR(ROUND(E2157/L2157,0),0)&amp;" "&amp;H2157</f>
        <v>23 GBP</v>
      </c>
      <c r="Q2157" t="s">
        <v>8333</v>
      </c>
      <c r="R2157" t="s">
        <v>8334</v>
      </c>
      <c r="S2157" s="12">
        <f>(((I2157/60)/60)/24)+DATE(1970,1,1)+(-8/24)</f>
        <v>42460.372511574074</v>
      </c>
      <c r="T2157" s="12">
        <f>(((J2157/60)/60)/24)+DATE(1970,1,1)+(-8/24)</f>
        <v>42430.414178240739</v>
      </c>
      <c r="U2157" s="8">
        <f t="shared" si="34"/>
        <v>29.958333333335759</v>
      </c>
    </row>
    <row r="2158" spans="1:21" ht="11.75" customHeight="1" x14ac:dyDescent="0.4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E2158/D2158*100%</f>
        <v>2.6660714285714284E-2</v>
      </c>
      <c r="P2158" s="9" t="str">
        <f>IFERROR(ROUND(E2158/L2158,0),0)&amp;" "&amp;H2158</f>
        <v>18 USD</v>
      </c>
      <c r="Q2158" t="s">
        <v>8333</v>
      </c>
      <c r="R2158" t="s">
        <v>8334</v>
      </c>
      <c r="S2158" s="12">
        <f>(((I2158/60)/60)/24)+DATE(1970,1,1)+(-8/24)</f>
        <v>41533.520902777775</v>
      </c>
      <c r="T2158" s="12">
        <f>(((J2158/60)/60)/24)+DATE(1970,1,1)+(-8/24)</f>
        <v>41488.520902777775</v>
      </c>
      <c r="U2158" s="8">
        <f t="shared" si="34"/>
        <v>45</v>
      </c>
    </row>
    <row r="2159" spans="1:21" ht="11.75" customHeight="1" x14ac:dyDescent="0.4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E2159/D2159*100%</f>
        <v>0.28192</v>
      </c>
      <c r="P2159" s="9" t="str">
        <f>IFERROR(ROUND(E2159/L2159,0),0)&amp;" "&amp;H2159</f>
        <v>371 USD</v>
      </c>
      <c r="Q2159" t="s">
        <v>8333</v>
      </c>
      <c r="R2159" t="s">
        <v>8334</v>
      </c>
      <c r="S2159" s="12">
        <f>(((I2159/60)/60)/24)+DATE(1970,1,1)+(-8/24)</f>
        <v>42726.999305555553</v>
      </c>
      <c r="T2159" s="12">
        <f>(((J2159/60)/60)/24)+DATE(1970,1,1)+(-8/24)</f>
        <v>42694.647951388884</v>
      </c>
      <c r="U2159" s="8">
        <f t="shared" si="34"/>
        <v>32.351354166668898</v>
      </c>
    </row>
    <row r="2160" spans="1:21" ht="11.75" customHeight="1" x14ac:dyDescent="0.4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E2160/D2160*100%</f>
        <v>6.5900366666666668E-2</v>
      </c>
      <c r="P2160" s="9" t="str">
        <f>IFERROR(ROUND(E2160/L2160,0),0)&amp;" "&amp;H2160</f>
        <v>64 USD</v>
      </c>
      <c r="Q2160" t="s">
        <v>8333</v>
      </c>
      <c r="R2160" t="s">
        <v>8334</v>
      </c>
      <c r="S2160" s="12">
        <f>(((I2160/60)/60)/24)+DATE(1970,1,1)+(-8/24)</f>
        <v>41309.520532407405</v>
      </c>
      <c r="T2160" s="12">
        <f>(((J2160/60)/60)/24)+DATE(1970,1,1)+(-8/24)</f>
        <v>41264.520532407405</v>
      </c>
      <c r="U2160" s="8">
        <f t="shared" si="34"/>
        <v>45</v>
      </c>
    </row>
    <row r="2161" spans="1:21" ht="11.75" customHeight="1" x14ac:dyDescent="0.4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E2161/D2161*100%</f>
        <v>7.2222222222222219E-3</v>
      </c>
      <c r="P2161" s="9" t="str">
        <f>IFERROR(ROUND(E2161/L2161,0),0)&amp;" "&amp;H2161</f>
        <v>13 USD</v>
      </c>
      <c r="Q2161" t="s">
        <v>8333</v>
      </c>
      <c r="R2161" t="s">
        <v>8334</v>
      </c>
      <c r="S2161" s="12">
        <f>(((I2161/60)/60)/24)+DATE(1970,1,1)+(-8/24)</f>
        <v>40740.397847222215</v>
      </c>
      <c r="T2161" s="12">
        <f>(((J2161/60)/60)/24)+DATE(1970,1,1)+(-8/24)</f>
        <v>40710.397847222215</v>
      </c>
      <c r="U2161" s="8">
        <f t="shared" si="34"/>
        <v>30</v>
      </c>
    </row>
    <row r="2162" spans="1:21" ht="11.75" customHeight="1" x14ac:dyDescent="0.4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E2162/D2162*100%</f>
        <v>8.5000000000000006E-3</v>
      </c>
      <c r="P2162" s="9" t="str">
        <f>IFERROR(ROUND(E2162/L2162,0),0)&amp;" "&amp;H2162</f>
        <v>5 USD</v>
      </c>
      <c r="Q2162" t="s">
        <v>8333</v>
      </c>
      <c r="R2162" t="s">
        <v>8334</v>
      </c>
      <c r="S2162" s="12">
        <f>(((I2162/60)/60)/24)+DATE(1970,1,1)+(-8/24)</f>
        <v>41048.378530092588</v>
      </c>
      <c r="T2162" s="12">
        <f>(((J2162/60)/60)/24)+DATE(1970,1,1)+(-8/24)</f>
        <v>41018.378530092588</v>
      </c>
      <c r="U2162" s="8">
        <f t="shared" si="34"/>
        <v>30</v>
      </c>
    </row>
    <row r="2163" spans="1:21" ht="11.75" customHeight="1" x14ac:dyDescent="0.4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E2163/D2163*100%</f>
        <v>1.1575</v>
      </c>
      <c r="P2163" s="9" t="str">
        <f>IFERROR(ROUND(E2163/L2163,0),0)&amp;" "&amp;H2163</f>
        <v>36 USD</v>
      </c>
      <c r="Q2163" t="s">
        <v>8325</v>
      </c>
      <c r="R2163" t="s">
        <v>8326</v>
      </c>
      <c r="S2163" s="12">
        <f>(((I2163/60)/60)/24)+DATE(1970,1,1)+(-8/24)</f>
        <v>42270.519201388881</v>
      </c>
      <c r="T2163" s="12">
        <f>(((J2163/60)/60)/24)+DATE(1970,1,1)+(-8/24)</f>
        <v>42240.519201388881</v>
      </c>
      <c r="U2163" s="8">
        <f t="shared" si="34"/>
        <v>30</v>
      </c>
    </row>
    <row r="2164" spans="1:21" ht="11.75" customHeight="1" x14ac:dyDescent="0.4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E2164/D2164*100%</f>
        <v>1.1226666666666667</v>
      </c>
      <c r="P2164" s="9" t="str">
        <f>IFERROR(ROUND(E2164/L2164,0),0)&amp;" "&amp;H2164</f>
        <v>87 USD</v>
      </c>
      <c r="Q2164" t="s">
        <v>8325</v>
      </c>
      <c r="R2164" t="s">
        <v>8326</v>
      </c>
      <c r="S2164" s="12">
        <f>(((I2164/60)/60)/24)+DATE(1970,1,1)+(-8/24)</f>
        <v>41844.432766203703</v>
      </c>
      <c r="T2164" s="12">
        <f>(((J2164/60)/60)/24)+DATE(1970,1,1)+(-8/24)</f>
        <v>41813.432766203703</v>
      </c>
      <c r="U2164" s="8">
        <f t="shared" si="34"/>
        <v>31</v>
      </c>
    </row>
    <row r="2165" spans="1:21" ht="11.75" customHeight="1" x14ac:dyDescent="0.4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E2165/D2165*100%</f>
        <v>1.3220000000000001</v>
      </c>
      <c r="P2165" s="9" t="str">
        <f>IFERROR(ROUND(E2165/L2165,0),0)&amp;" "&amp;H2165</f>
        <v>75 USD</v>
      </c>
      <c r="Q2165" t="s">
        <v>8325</v>
      </c>
      <c r="R2165" t="s">
        <v>8326</v>
      </c>
      <c r="S2165" s="12">
        <f>(((I2165/60)/60)/24)+DATE(1970,1,1)+(-8/24)</f>
        <v>42162.826388888883</v>
      </c>
      <c r="T2165" s="12">
        <f>(((J2165/60)/60)/24)+DATE(1970,1,1)+(-8/24)</f>
        <v>42111.566203703704</v>
      </c>
      <c r="U2165" s="8">
        <f t="shared" si="34"/>
        <v>51.26018518517958</v>
      </c>
    </row>
    <row r="2166" spans="1:21" ht="11.75" customHeight="1" x14ac:dyDescent="0.4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E2166/D2166*100%</f>
        <v>1.0263636363636364</v>
      </c>
      <c r="P2166" s="9" t="str">
        <f>IFERROR(ROUND(E2166/L2166,0),0)&amp;" "&amp;H2166</f>
        <v>68 USD</v>
      </c>
      <c r="Q2166" t="s">
        <v>8325</v>
      </c>
      <c r="R2166" t="s">
        <v>8326</v>
      </c>
      <c r="S2166" s="12">
        <f>(((I2166/60)/60)/24)+DATE(1970,1,1)+(-8/24)</f>
        <v>42545.832638888889</v>
      </c>
      <c r="T2166" s="12">
        <f>(((J2166/60)/60)/24)+DATE(1970,1,1)+(-8/24)</f>
        <v>42515.384421296294</v>
      </c>
      <c r="U2166" s="8">
        <f t="shared" si="34"/>
        <v>30.448217592595029</v>
      </c>
    </row>
    <row r="2167" spans="1:21" ht="11.75" customHeight="1" x14ac:dyDescent="0.4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E2167/D2167*100%</f>
        <v>1.3864000000000001</v>
      </c>
      <c r="P2167" s="9" t="str">
        <f>IFERROR(ROUND(E2167/L2167,0),0)&amp;" "&amp;H2167</f>
        <v>30 EUR</v>
      </c>
      <c r="Q2167" t="s">
        <v>8325</v>
      </c>
      <c r="R2167" t="s">
        <v>8326</v>
      </c>
      <c r="S2167" s="12">
        <f>(((I2167/60)/60)/24)+DATE(1970,1,1)+(-8/24)</f>
        <v>42468.292071759257</v>
      </c>
      <c r="T2167" s="12">
        <f>(((J2167/60)/60)/24)+DATE(1970,1,1)+(-8/24)</f>
        <v>42438.333738425928</v>
      </c>
      <c r="U2167" s="8">
        <f t="shared" si="34"/>
        <v>29.958333333328483</v>
      </c>
    </row>
    <row r="2168" spans="1:21" ht="11.75" customHeight="1" x14ac:dyDescent="0.4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E2168/D2168*100%</f>
        <v>1.466</v>
      </c>
      <c r="P2168" s="9" t="str">
        <f>IFERROR(ROUND(E2168/L2168,0),0)&amp;" "&amp;H2168</f>
        <v>92 USD</v>
      </c>
      <c r="Q2168" t="s">
        <v>8325</v>
      </c>
      <c r="R2168" t="s">
        <v>8326</v>
      </c>
      <c r="S2168" s="12">
        <f>(((I2168/60)/60)/24)+DATE(1970,1,1)+(-8/24)</f>
        <v>41978.546504629623</v>
      </c>
      <c r="T2168" s="12">
        <f>(((J2168/60)/60)/24)+DATE(1970,1,1)+(-8/24)</f>
        <v>41933.504837962959</v>
      </c>
      <c r="U2168" s="8">
        <f t="shared" si="34"/>
        <v>45.041666666664241</v>
      </c>
    </row>
    <row r="2169" spans="1:21" ht="11.75" customHeight="1" x14ac:dyDescent="0.4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E2169/D2169*100%</f>
        <v>1.2</v>
      </c>
      <c r="P2169" s="9" t="str">
        <f>IFERROR(ROUND(E2169/L2169,0),0)&amp;" "&amp;H2169</f>
        <v>23 USD</v>
      </c>
      <c r="Q2169" t="s">
        <v>8325</v>
      </c>
      <c r="R2169" t="s">
        <v>8326</v>
      </c>
      <c r="S2169" s="12">
        <f>(((I2169/60)/60)/24)+DATE(1970,1,1)+(-8/24)</f>
        <v>41166.733067129629</v>
      </c>
      <c r="T2169" s="12">
        <f>(((J2169/60)/60)/24)+DATE(1970,1,1)+(-8/24)</f>
        <v>41152.733067129629</v>
      </c>
      <c r="U2169" s="8">
        <f t="shared" si="34"/>
        <v>14</v>
      </c>
    </row>
    <row r="2170" spans="1:21" ht="11.75" customHeight="1" x14ac:dyDescent="0.4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E2170/D2170*100%</f>
        <v>1.215816111111111</v>
      </c>
      <c r="P2170" s="9" t="str">
        <f>IFERROR(ROUND(E2170/L2170,0),0)&amp;" "&amp;H2170</f>
        <v>64 USD</v>
      </c>
      <c r="Q2170" t="s">
        <v>8325</v>
      </c>
      <c r="R2170" t="s">
        <v>8326</v>
      </c>
      <c r="S2170" s="12">
        <f>(((I2170/60)/60)/24)+DATE(1970,1,1)+(-8/24)</f>
        <v>42775.874999999993</v>
      </c>
      <c r="T2170" s="12">
        <f>(((J2170/60)/60)/24)+DATE(1970,1,1)+(-8/24)</f>
        <v>42745.266909722217</v>
      </c>
      <c r="U2170" s="8">
        <f t="shared" si="34"/>
        <v>30.608090277775773</v>
      </c>
    </row>
    <row r="2171" spans="1:21" ht="11.75" customHeight="1" x14ac:dyDescent="0.4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E2171/D2171*100%</f>
        <v>1</v>
      </c>
      <c r="P2171" s="9" t="str">
        <f>IFERROR(ROUND(E2171/L2171,0),0)&amp;" "&amp;H2171</f>
        <v>22 USD</v>
      </c>
      <c r="Q2171" t="s">
        <v>8325</v>
      </c>
      <c r="R2171" t="s">
        <v>8326</v>
      </c>
      <c r="S2171" s="12">
        <f>(((I2171/60)/60)/24)+DATE(1970,1,1)+(-8/24)</f>
        <v>42796.367488425924</v>
      </c>
      <c r="T2171" s="12">
        <f>(((J2171/60)/60)/24)+DATE(1970,1,1)+(-8/24)</f>
        <v>42793.367488425924</v>
      </c>
      <c r="U2171" s="8">
        <f t="shared" si="34"/>
        <v>3</v>
      </c>
    </row>
    <row r="2172" spans="1:21" ht="11.75" customHeight="1" x14ac:dyDescent="0.4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E2172/D2172*100%</f>
        <v>1.8085714285714285</v>
      </c>
      <c r="P2172" s="9" t="str">
        <f>IFERROR(ROUND(E2172/L2172,0),0)&amp;" "&amp;H2172</f>
        <v>33 USD</v>
      </c>
      <c r="Q2172" t="s">
        <v>8325</v>
      </c>
      <c r="R2172" t="s">
        <v>8326</v>
      </c>
      <c r="S2172" s="12">
        <f>(((I2172/60)/60)/24)+DATE(1970,1,1)+(-8/24)</f>
        <v>42238.416921296295</v>
      </c>
      <c r="T2172" s="12">
        <f>(((J2172/60)/60)/24)+DATE(1970,1,1)+(-8/24)</f>
        <v>42198.416921296295</v>
      </c>
      <c r="U2172" s="8">
        <f t="shared" si="34"/>
        <v>40</v>
      </c>
    </row>
    <row r="2173" spans="1:21" ht="11.75" customHeight="1" x14ac:dyDescent="0.4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E2173/D2173*100%</f>
        <v>1.0607500000000001</v>
      </c>
      <c r="P2173" s="9" t="str">
        <f>IFERROR(ROUND(E2173/L2173,0),0)&amp;" "&amp;H2173</f>
        <v>90 USD</v>
      </c>
      <c r="Q2173" t="s">
        <v>8325</v>
      </c>
      <c r="R2173" t="s">
        <v>8326</v>
      </c>
      <c r="S2173" s="12">
        <f>(((I2173/60)/60)/24)+DATE(1970,1,1)+(-8/24)</f>
        <v>42176.874999999993</v>
      </c>
      <c r="T2173" s="12">
        <f>(((J2173/60)/60)/24)+DATE(1970,1,1)+(-8/24)</f>
        <v>42141.623784722215</v>
      </c>
      <c r="U2173" s="8">
        <f t="shared" si="34"/>
        <v>35.251215277778101</v>
      </c>
    </row>
    <row r="2174" spans="1:21" ht="11.75" customHeight="1" x14ac:dyDescent="0.4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E2174/D2174*100%</f>
        <v>1</v>
      </c>
      <c r="P2174" s="9" t="str">
        <f>IFERROR(ROUND(E2174/L2174,0),0)&amp;" "&amp;H2174</f>
        <v>77 USD</v>
      </c>
      <c r="Q2174" t="s">
        <v>8325</v>
      </c>
      <c r="R2174" t="s">
        <v>8326</v>
      </c>
      <c r="S2174" s="12">
        <f>(((I2174/60)/60)/24)+DATE(1970,1,1)+(-8/24)</f>
        <v>42112.246759259251</v>
      </c>
      <c r="T2174" s="12">
        <f>(((J2174/60)/60)/24)+DATE(1970,1,1)+(-8/24)</f>
        <v>42082.246759259251</v>
      </c>
      <c r="U2174" s="8">
        <f t="shared" si="34"/>
        <v>30</v>
      </c>
    </row>
    <row r="2175" spans="1:21" ht="11.75" customHeight="1" x14ac:dyDescent="0.4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E2175/D2175*100%</f>
        <v>1.2692857142857144</v>
      </c>
      <c r="P2175" s="9" t="str">
        <f>IFERROR(ROUND(E2175/L2175,0),0)&amp;" "&amp;H2175</f>
        <v>59 USD</v>
      </c>
      <c r="Q2175" t="s">
        <v>8325</v>
      </c>
      <c r="R2175" t="s">
        <v>8326</v>
      </c>
      <c r="S2175" s="12">
        <f>(((I2175/60)/60)/24)+DATE(1970,1,1)+(-8/24)</f>
        <v>41526.832638888889</v>
      </c>
      <c r="T2175" s="12">
        <f>(((J2175/60)/60)/24)+DATE(1970,1,1)+(-8/24)</f>
        <v>41495.359293981477</v>
      </c>
      <c r="U2175" s="8">
        <f t="shared" si="34"/>
        <v>31.473344907411956</v>
      </c>
    </row>
    <row r="2176" spans="1:21" ht="11.75" customHeight="1" x14ac:dyDescent="0.4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E2176/D2176*100%</f>
        <v>1.0297499999999999</v>
      </c>
      <c r="P2176" s="9" t="str">
        <f>IFERROR(ROUND(E2176/L2176,0),0)&amp;" "&amp;H2176</f>
        <v>65 GBP</v>
      </c>
      <c r="Q2176" t="s">
        <v>8325</v>
      </c>
      <c r="R2176" t="s">
        <v>8326</v>
      </c>
      <c r="S2176" s="12">
        <f>(((I2176/60)/60)/24)+DATE(1970,1,1)+(-8/24)</f>
        <v>42495.209571759253</v>
      </c>
      <c r="T2176" s="12">
        <f>(((J2176/60)/60)/24)+DATE(1970,1,1)+(-8/24)</f>
        <v>42465.209571759253</v>
      </c>
      <c r="U2176" s="8">
        <f t="shared" si="34"/>
        <v>30</v>
      </c>
    </row>
    <row r="2177" spans="1:21" ht="11.75" customHeight="1" x14ac:dyDescent="0.4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E2177/D2177*100%</f>
        <v>2.5</v>
      </c>
      <c r="P2177" s="9" t="str">
        <f>IFERROR(ROUND(E2177/L2177,0),0)&amp;" "&amp;H2177</f>
        <v>67 USD</v>
      </c>
      <c r="Q2177" t="s">
        <v>8325</v>
      </c>
      <c r="R2177" t="s">
        <v>8326</v>
      </c>
      <c r="S2177" s="12">
        <f>(((I2177/60)/60)/24)+DATE(1970,1,1)+(-8/24)</f>
        <v>42571.675763888888</v>
      </c>
      <c r="T2177" s="12">
        <f>(((J2177/60)/60)/24)+DATE(1970,1,1)+(-8/24)</f>
        <v>42564.675763888888</v>
      </c>
      <c r="U2177" s="8">
        <f t="shared" si="34"/>
        <v>7</v>
      </c>
    </row>
    <row r="2178" spans="1:21" ht="11.75" customHeight="1" x14ac:dyDescent="0.4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E2178/D2178*100%</f>
        <v>1.2602</v>
      </c>
      <c r="P2178" s="9" t="str">
        <f>IFERROR(ROUND(E2178/L2178,0),0)&amp;" "&amp;H2178</f>
        <v>89 USD</v>
      </c>
      <c r="Q2178" t="s">
        <v>8325</v>
      </c>
      <c r="R2178" t="s">
        <v>8326</v>
      </c>
      <c r="S2178" s="12">
        <f>(((I2178/60)/60)/24)+DATE(1970,1,1)+(-8/24)</f>
        <v>42126.299872685187</v>
      </c>
      <c r="T2178" s="12">
        <f>(((J2178/60)/60)/24)+DATE(1970,1,1)+(-8/24)</f>
        <v>42096.299872685187</v>
      </c>
      <c r="U2178" s="8">
        <f t="shared" si="34"/>
        <v>30</v>
      </c>
    </row>
    <row r="2179" spans="1:21" ht="11.75" customHeight="1" x14ac:dyDescent="0.4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E2179/D2179*100%</f>
        <v>1.0012000000000001</v>
      </c>
      <c r="P2179" s="9" t="str">
        <f>IFERROR(ROUND(E2179/L2179,0),0)&amp;" "&amp;H2179</f>
        <v>66 USD</v>
      </c>
      <c r="Q2179" t="s">
        <v>8325</v>
      </c>
      <c r="R2179" t="s">
        <v>8326</v>
      </c>
      <c r="S2179" s="12">
        <f>(((I2179/60)/60)/24)+DATE(1970,1,1)+(-8/24)</f>
        <v>42526.917442129627</v>
      </c>
      <c r="T2179" s="12">
        <f>(((J2179/60)/60)/24)+DATE(1970,1,1)+(-8/24)</f>
        <v>42501.917442129627</v>
      </c>
      <c r="U2179" s="8">
        <f t="shared" si="34"/>
        <v>25</v>
      </c>
    </row>
    <row r="2180" spans="1:21" ht="11.75" customHeight="1" x14ac:dyDescent="0.4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E2180/D2180*100%</f>
        <v>1.3864000000000001</v>
      </c>
      <c r="P2180" s="9" t="str">
        <f>IFERROR(ROUND(E2180/L2180,0),0)&amp;" "&amp;H2180</f>
        <v>40 USD</v>
      </c>
      <c r="Q2180" t="s">
        <v>8325</v>
      </c>
      <c r="R2180" t="s">
        <v>8326</v>
      </c>
      <c r="S2180" s="12">
        <f>(((I2180/60)/60)/24)+DATE(1970,1,1)+(-8/24)</f>
        <v>42753.303206018514</v>
      </c>
      <c r="T2180" s="12">
        <f>(((J2180/60)/60)/24)+DATE(1970,1,1)+(-8/24)</f>
        <v>42723.303206018514</v>
      </c>
      <c r="U2180" s="8">
        <f t="shared" si="34"/>
        <v>30</v>
      </c>
    </row>
    <row r="2181" spans="1:21" ht="11.75" customHeight="1" x14ac:dyDescent="0.4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E2181/D2181*100%</f>
        <v>1.6140000000000001</v>
      </c>
      <c r="P2181" s="9" t="str">
        <f>IFERROR(ROUND(E2181/L2181,0),0)&amp;" "&amp;H2181</f>
        <v>77 USD</v>
      </c>
      <c r="Q2181" t="s">
        <v>8325</v>
      </c>
      <c r="R2181" t="s">
        <v>8326</v>
      </c>
      <c r="S2181" s="12">
        <f>(((I2181/60)/60)/24)+DATE(1970,1,1)+(-8/24)</f>
        <v>42104.837870370371</v>
      </c>
      <c r="T2181" s="12">
        <f>(((J2181/60)/60)/24)+DATE(1970,1,1)+(-8/24)</f>
        <v>42074.837870370371</v>
      </c>
      <c r="U2181" s="8">
        <f t="shared" si="34"/>
        <v>30</v>
      </c>
    </row>
    <row r="2182" spans="1:21" ht="11.75" customHeight="1" x14ac:dyDescent="0.4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E2182/D2182*100%</f>
        <v>1.071842</v>
      </c>
      <c r="P2182" s="9" t="str">
        <f>IFERROR(ROUND(E2182/L2182,0),0)&amp;" "&amp;H2182</f>
        <v>69 USD</v>
      </c>
      <c r="Q2182" t="s">
        <v>8325</v>
      </c>
      <c r="R2182" t="s">
        <v>8326</v>
      </c>
      <c r="S2182" s="12">
        <f>(((I2182/60)/60)/24)+DATE(1970,1,1)+(-8/24)</f>
        <v>42321.378101851849</v>
      </c>
      <c r="T2182" s="12">
        <f>(((J2182/60)/60)/24)+DATE(1970,1,1)+(-8/24)</f>
        <v>42279.336435185185</v>
      </c>
      <c r="U2182" s="8">
        <f t="shared" si="34"/>
        <v>42.041666666664241</v>
      </c>
    </row>
    <row r="2183" spans="1:21" ht="11.75" customHeight="1" x14ac:dyDescent="0.4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E2183/D2183*100%</f>
        <v>1.5309999999999999</v>
      </c>
      <c r="P2183" s="9" t="str">
        <f>IFERROR(ROUND(E2183/L2183,0),0)&amp;" "&amp;H2183</f>
        <v>58 USD</v>
      </c>
      <c r="Q2183" t="s">
        <v>8333</v>
      </c>
      <c r="R2183" t="s">
        <v>8351</v>
      </c>
      <c r="S2183" s="12">
        <f>(((I2183/60)/60)/24)+DATE(1970,1,1)+(-8/24)</f>
        <v>42786.671909722216</v>
      </c>
      <c r="T2183" s="12">
        <f>(((J2183/60)/60)/24)+DATE(1970,1,1)+(-8/24)</f>
        <v>42772.671909722216</v>
      </c>
      <c r="U2183" s="8">
        <f t="shared" si="34"/>
        <v>14</v>
      </c>
    </row>
    <row r="2184" spans="1:21" ht="11.75" customHeight="1" x14ac:dyDescent="0.4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E2184/D2184*100%</f>
        <v>5.2416666666666663</v>
      </c>
      <c r="P2184" s="9" t="str">
        <f>IFERROR(ROUND(E2184/L2184,0),0)&amp;" "&amp;H2184</f>
        <v>44 CAD</v>
      </c>
      <c r="Q2184" t="s">
        <v>8333</v>
      </c>
      <c r="R2184" t="s">
        <v>8351</v>
      </c>
      <c r="S2184" s="12">
        <f>(((I2184/60)/60)/24)+DATE(1970,1,1)+(-8/24)</f>
        <v>41914.567418981482</v>
      </c>
      <c r="T2184" s="12">
        <f>(((J2184/60)/60)/24)+DATE(1970,1,1)+(-8/24)</f>
        <v>41879.567418981482</v>
      </c>
      <c r="U2184" s="8">
        <f t="shared" si="34"/>
        <v>35</v>
      </c>
    </row>
    <row r="2185" spans="1:21" ht="11.75" customHeight="1" x14ac:dyDescent="0.4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E2185/D2185*100%</f>
        <v>4.8927777777777779</v>
      </c>
      <c r="P2185" s="9" t="str">
        <f>IFERROR(ROUND(E2185/L2185,0),0)&amp;" "&amp;H2185</f>
        <v>32 USD</v>
      </c>
      <c r="Q2185" t="s">
        <v>8333</v>
      </c>
      <c r="R2185" t="s">
        <v>8351</v>
      </c>
      <c r="S2185" s="12">
        <f>(((I2185/60)/60)/24)+DATE(1970,1,1)+(-8/24)</f>
        <v>42774.874999999993</v>
      </c>
      <c r="T2185" s="12">
        <f>(((J2185/60)/60)/24)+DATE(1970,1,1)+(-8/24)</f>
        <v>42745.032141203708</v>
      </c>
      <c r="U2185" s="8">
        <f t="shared" si="34"/>
        <v>29.842858796284418</v>
      </c>
    </row>
    <row r="2186" spans="1:21" ht="11.75" customHeight="1" x14ac:dyDescent="0.4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E2186/D2186*100%</f>
        <v>2.8473999999999999</v>
      </c>
      <c r="P2186" s="9" t="str">
        <f>IFERROR(ROUND(E2186/L2186,0),0)&amp;" "&amp;H2186</f>
        <v>107 USD</v>
      </c>
      <c r="Q2186" t="s">
        <v>8333</v>
      </c>
      <c r="R2186" t="s">
        <v>8351</v>
      </c>
      <c r="S2186" s="12">
        <f>(((I2186/60)/60)/24)+DATE(1970,1,1)+(-8/24)</f>
        <v>42394.333333333336</v>
      </c>
      <c r="T2186" s="12">
        <f>(((J2186/60)/60)/24)+DATE(1970,1,1)+(-8/24)</f>
        <v>42380.356956018521</v>
      </c>
      <c r="U2186" s="8">
        <f t="shared" si="34"/>
        <v>13.976377314815181</v>
      </c>
    </row>
    <row r="2187" spans="1:21" ht="11.75" customHeight="1" x14ac:dyDescent="0.4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E2187/D2187*100%</f>
        <v>18.569700000000001</v>
      </c>
      <c r="P2187" s="9" t="str">
        <f>IFERROR(ROUND(E2187/L2187,0),0)&amp;" "&amp;H2187</f>
        <v>149 GBP</v>
      </c>
      <c r="Q2187" t="s">
        <v>8333</v>
      </c>
      <c r="R2187" t="s">
        <v>8351</v>
      </c>
      <c r="S2187" s="12">
        <f>(((I2187/60)/60)/24)+DATE(1970,1,1)+(-8/24)</f>
        <v>41359.016655092593</v>
      </c>
      <c r="T2187" s="12">
        <f>(((J2187/60)/60)/24)+DATE(1970,1,1)+(-8/24)</f>
        <v>41319.016655092593</v>
      </c>
      <c r="U2187" s="8">
        <f t="shared" si="34"/>
        <v>40</v>
      </c>
    </row>
    <row r="2188" spans="1:21" ht="11.75" customHeight="1" x14ac:dyDescent="0.4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E2188/D2188*100%</f>
        <v>1.0967499999999999</v>
      </c>
      <c r="P2188" s="9" t="str">
        <f>IFERROR(ROUND(E2188/L2188,0),0)&amp;" "&amp;H2188</f>
        <v>56 USD</v>
      </c>
      <c r="Q2188" t="s">
        <v>8333</v>
      </c>
      <c r="R2188" t="s">
        <v>8351</v>
      </c>
      <c r="S2188" s="12">
        <f>(((I2188/60)/60)/24)+DATE(1970,1,1)+(-8/24)</f>
        <v>42619.749999999993</v>
      </c>
      <c r="T2188" s="12">
        <f>(((J2188/60)/60)/24)+DATE(1970,1,1)+(-8/24)</f>
        <v>42583.281747685185</v>
      </c>
      <c r="U2188" s="8">
        <f t="shared" si="34"/>
        <v>36.468252314807614</v>
      </c>
    </row>
    <row r="2189" spans="1:21" ht="11.75" customHeight="1" x14ac:dyDescent="0.4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E2189/D2189*100%</f>
        <v>10.146425000000001</v>
      </c>
      <c r="P2189" s="9" t="str">
        <f>IFERROR(ROUND(E2189/L2189,0),0)&amp;" "&amp;H2189</f>
        <v>57 USD</v>
      </c>
      <c r="Q2189" t="s">
        <v>8333</v>
      </c>
      <c r="R2189" t="s">
        <v>8351</v>
      </c>
      <c r="S2189" s="12">
        <f>(((I2189/60)/60)/24)+DATE(1970,1,1)+(-8/24)</f>
        <v>42096.832638888889</v>
      </c>
      <c r="T2189" s="12">
        <f>(((J2189/60)/60)/24)+DATE(1970,1,1)+(-8/24)</f>
        <v>42067.875763888886</v>
      </c>
      <c r="U2189" s="8">
        <f t="shared" si="34"/>
        <v>28.956875000003492</v>
      </c>
    </row>
    <row r="2190" spans="1:21" ht="11.75" customHeight="1" x14ac:dyDescent="0.4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E2190/D2190*100%</f>
        <v>4.1217692027666546</v>
      </c>
      <c r="P2190" s="9" t="str">
        <f>IFERROR(ROUND(E2190/L2190,0),0)&amp;" "&amp;H2190</f>
        <v>44 AUD</v>
      </c>
      <c r="Q2190" t="s">
        <v>8333</v>
      </c>
      <c r="R2190" t="s">
        <v>8351</v>
      </c>
      <c r="S2190" s="12">
        <f>(((I2190/60)/60)/24)+DATE(1970,1,1)+(-8/24)</f>
        <v>42668.374999999993</v>
      </c>
      <c r="T2190" s="12">
        <f>(((J2190/60)/60)/24)+DATE(1970,1,1)+(-8/24)</f>
        <v>42633.252789351849</v>
      </c>
      <c r="U2190" s="8">
        <f t="shared" si="34"/>
        <v>35.122210648143664</v>
      </c>
    </row>
    <row r="2191" spans="1:21" ht="11.75" customHeight="1" x14ac:dyDescent="0.4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E2191/D2191*100%</f>
        <v>5.0324999999999998</v>
      </c>
      <c r="P2191" s="9" t="str">
        <f>IFERROR(ROUND(E2191/L2191,0),0)&amp;" "&amp;H2191</f>
        <v>69 GBP</v>
      </c>
      <c r="Q2191" t="s">
        <v>8333</v>
      </c>
      <c r="R2191" t="s">
        <v>8351</v>
      </c>
      <c r="S2191" s="12">
        <f>(((I2191/60)/60)/24)+DATE(1970,1,1)+(-8/24)</f>
        <v>42481.583333333336</v>
      </c>
      <c r="T2191" s="12">
        <f>(((J2191/60)/60)/24)+DATE(1970,1,1)+(-8/24)</f>
        <v>42467.454861111109</v>
      </c>
      <c r="U2191" s="8">
        <f t="shared" si="34"/>
        <v>14.128472222226264</v>
      </c>
    </row>
    <row r="2192" spans="1:21" ht="11.75" customHeight="1" x14ac:dyDescent="0.4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E2192/D2192*100%</f>
        <v>1.8461052631578947</v>
      </c>
      <c r="P2192" s="9" t="str">
        <f>IFERROR(ROUND(E2192/L2192,0),0)&amp;" "&amp;H2192</f>
        <v>65 USD</v>
      </c>
      <c r="Q2192" t="s">
        <v>8333</v>
      </c>
      <c r="R2192" t="s">
        <v>8351</v>
      </c>
      <c r="S2192" s="12">
        <f>(((I2192/60)/60)/24)+DATE(1970,1,1)+(-8/24)</f>
        <v>42451.957638888889</v>
      </c>
      <c r="T2192" s="12">
        <f>(((J2192/60)/60)/24)+DATE(1970,1,1)+(-8/24)</f>
        <v>42417.291712962957</v>
      </c>
      <c r="U2192" s="8">
        <f t="shared" si="34"/>
        <v>34.665925925932243</v>
      </c>
    </row>
    <row r="2193" spans="1:21" ht="11.75" customHeight="1" x14ac:dyDescent="0.4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E2193/D2193*100%</f>
        <v>1.1973333333333334</v>
      </c>
      <c r="P2193" s="9" t="str">
        <f>IFERROR(ROUND(E2193/L2193,0),0)&amp;" "&amp;H2193</f>
        <v>36 GBP</v>
      </c>
      <c r="Q2193" t="s">
        <v>8333</v>
      </c>
      <c r="R2193" t="s">
        <v>8351</v>
      </c>
      <c r="S2193" s="12">
        <f>(((I2193/60)/60)/24)+DATE(1970,1,1)+(-8/24)</f>
        <v>42780.5003125</v>
      </c>
      <c r="T2193" s="12">
        <f>(((J2193/60)/60)/24)+DATE(1970,1,1)+(-8/24)</f>
        <v>42768.5003125</v>
      </c>
      <c r="U2193" s="8">
        <f t="shared" si="34"/>
        <v>12</v>
      </c>
    </row>
    <row r="2194" spans="1:21" ht="11.75" customHeight="1" x14ac:dyDescent="0.4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E2194/D2194*100%</f>
        <v>10.812401666666668</v>
      </c>
      <c r="P2194" s="9" t="str">
        <f>IFERROR(ROUND(E2194/L2194,0),0)&amp;" "&amp;H2194</f>
        <v>40 GBP</v>
      </c>
      <c r="Q2194" t="s">
        <v>8333</v>
      </c>
      <c r="R2194" t="s">
        <v>8351</v>
      </c>
      <c r="S2194" s="12">
        <f>(((I2194/60)/60)/24)+DATE(1970,1,1)+(-8/24)</f>
        <v>42719.624999999993</v>
      </c>
      <c r="T2194" s="12">
        <f>(((J2194/60)/60)/24)+DATE(1970,1,1)+(-8/24)</f>
        <v>42691.517870370364</v>
      </c>
      <c r="U2194" s="8">
        <f t="shared" si="34"/>
        <v>28.107129629628616</v>
      </c>
    </row>
    <row r="2195" spans="1:21" ht="11.75" customHeight="1" x14ac:dyDescent="0.4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E2195/D2195*100%</f>
        <v>4.5237333333333334</v>
      </c>
      <c r="P2195" s="9" t="str">
        <f>IFERROR(ROUND(E2195/L2195,0),0)&amp;" "&amp;H2195</f>
        <v>76 USD</v>
      </c>
      <c r="Q2195" t="s">
        <v>8333</v>
      </c>
      <c r="R2195" t="s">
        <v>8351</v>
      </c>
      <c r="S2195" s="12">
        <f>(((I2195/60)/60)/24)+DATE(1970,1,1)+(-8/24)</f>
        <v>42694.874305555553</v>
      </c>
      <c r="T2195" s="12">
        <f>(((J2195/60)/60)/24)+DATE(1970,1,1)+(-8/24)</f>
        <v>42664.072592592587</v>
      </c>
      <c r="U2195" s="8">
        <f t="shared" si="34"/>
        <v>30.801712962966121</v>
      </c>
    </row>
    <row r="2196" spans="1:21" ht="11.75" customHeight="1" x14ac:dyDescent="0.4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E2196/D2196*100%</f>
        <v>5.3737000000000004</v>
      </c>
      <c r="P2196" s="9" t="str">
        <f>IFERROR(ROUND(E2196/L2196,0),0)&amp;" "&amp;H2196</f>
        <v>61 USD</v>
      </c>
      <c r="Q2196" t="s">
        <v>8333</v>
      </c>
      <c r="R2196" t="s">
        <v>8351</v>
      </c>
      <c r="S2196" s="12">
        <f>(((I2196/60)/60)/24)+DATE(1970,1,1)+(-8/24)</f>
        <v>42455.382986111108</v>
      </c>
      <c r="T2196" s="12">
        <f>(((J2196/60)/60)/24)+DATE(1970,1,1)+(-8/24)</f>
        <v>42425.42465277778</v>
      </c>
      <c r="U2196" s="8">
        <f t="shared" si="34"/>
        <v>29.958333333328483</v>
      </c>
    </row>
    <row r="2197" spans="1:21" ht="11.75" customHeight="1" x14ac:dyDescent="0.4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E2197/D2197*100%</f>
        <v>1.2032608695652174</v>
      </c>
      <c r="P2197" s="9" t="str">
        <f>IFERROR(ROUND(E2197/L2197,0),0)&amp;" "&amp;H2197</f>
        <v>48 USD</v>
      </c>
      <c r="Q2197" t="s">
        <v>8333</v>
      </c>
      <c r="R2197" t="s">
        <v>8351</v>
      </c>
      <c r="S2197" s="12">
        <f>(((I2197/60)/60)/24)+DATE(1970,1,1)+(-8/24)</f>
        <v>42227.438657407409</v>
      </c>
      <c r="T2197" s="12">
        <f>(((J2197/60)/60)/24)+DATE(1970,1,1)+(-8/24)</f>
        <v>42197.438657407409</v>
      </c>
      <c r="U2197" s="8">
        <f t="shared" si="34"/>
        <v>30</v>
      </c>
    </row>
    <row r="2198" spans="1:21" ht="11.75" customHeight="1" x14ac:dyDescent="0.4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E2198/D2198*100%</f>
        <v>1.1383571428571428</v>
      </c>
      <c r="P2198" s="9" t="str">
        <f>IFERROR(ROUND(E2198/L2198,0),0)&amp;" "&amp;H2198</f>
        <v>68 USD</v>
      </c>
      <c r="Q2198" t="s">
        <v>8333</v>
      </c>
      <c r="R2198" t="s">
        <v>8351</v>
      </c>
      <c r="S2198" s="12">
        <f>(((I2198/60)/60)/24)+DATE(1970,1,1)+(-8/24)</f>
        <v>42705.958333333336</v>
      </c>
      <c r="T2198" s="12">
        <f>(((J2198/60)/60)/24)+DATE(1970,1,1)+(-8/24)</f>
        <v>42675.153958333329</v>
      </c>
      <c r="U2198" s="8">
        <f t="shared" si="34"/>
        <v>30.804375000006985</v>
      </c>
    </row>
    <row r="2199" spans="1:21" ht="11.75" customHeight="1" x14ac:dyDescent="0.4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E2199/D2199*100%</f>
        <v>9.5103109999999997</v>
      </c>
      <c r="P2199" s="9" t="str">
        <f>IFERROR(ROUND(E2199/L2199,0),0)&amp;" "&amp;H2199</f>
        <v>66 USD</v>
      </c>
      <c r="Q2199" t="s">
        <v>8333</v>
      </c>
      <c r="R2199" t="s">
        <v>8351</v>
      </c>
      <c r="S2199" s="12">
        <f>(((I2199/60)/60)/24)+DATE(1970,1,1)+(-8/24)</f>
        <v>42063.25068287037</v>
      </c>
      <c r="T2199" s="12">
        <f>(((J2199/60)/60)/24)+DATE(1970,1,1)+(-8/24)</f>
        <v>42033.25068287037</v>
      </c>
      <c r="U2199" s="8">
        <f t="shared" si="34"/>
        <v>30</v>
      </c>
    </row>
    <row r="2200" spans="1:21" ht="11.75" customHeight="1" x14ac:dyDescent="0.4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E2200/D2200*100%</f>
        <v>1.3289249999999999</v>
      </c>
      <c r="P2200" s="9" t="str">
        <f>IFERROR(ROUND(E2200/L2200,0),0)&amp;" "&amp;H2200</f>
        <v>82 USD</v>
      </c>
      <c r="Q2200" t="s">
        <v>8333</v>
      </c>
      <c r="R2200" t="s">
        <v>8351</v>
      </c>
      <c r="S2200" s="12">
        <f>(((I2200/60)/60)/24)+DATE(1970,1,1)+(-8/24)</f>
        <v>42322.222222222219</v>
      </c>
      <c r="T2200" s="12">
        <f>(((J2200/60)/60)/24)+DATE(1970,1,1)+(-8/24)</f>
        <v>42292.180555555555</v>
      </c>
      <c r="U2200" s="8">
        <f t="shared" si="34"/>
        <v>30.041666666664241</v>
      </c>
    </row>
    <row r="2201" spans="1:21" ht="11.75" customHeight="1" x14ac:dyDescent="0.4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E2201/D2201*100%</f>
        <v>1.4697777777777778</v>
      </c>
      <c r="P2201" s="9" t="str">
        <f>IFERROR(ROUND(E2201/L2201,0),0)&amp;" "&amp;H2201</f>
        <v>53 EUR</v>
      </c>
      <c r="Q2201" t="s">
        <v>8333</v>
      </c>
      <c r="R2201" t="s">
        <v>8351</v>
      </c>
      <c r="S2201" s="12">
        <f>(((I2201/60)/60)/24)+DATE(1970,1,1)+(-8/24)</f>
        <v>42292.083310185182</v>
      </c>
      <c r="T2201" s="12">
        <f>(((J2201/60)/60)/24)+DATE(1970,1,1)+(-8/24)</f>
        <v>42262.083310185182</v>
      </c>
      <c r="U2201" s="8">
        <f t="shared" si="34"/>
        <v>30</v>
      </c>
    </row>
    <row r="2202" spans="1:21" ht="11.75" customHeight="1" x14ac:dyDescent="0.4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E2202/D2202*100%</f>
        <v>5.4215</v>
      </c>
      <c r="P2202" s="9" t="str">
        <f>IFERROR(ROUND(E2202/L2202,0),0)&amp;" "&amp;H2202</f>
        <v>41 GBP</v>
      </c>
      <c r="Q2202" t="s">
        <v>8333</v>
      </c>
      <c r="R2202" t="s">
        <v>8351</v>
      </c>
      <c r="S2202" s="12">
        <f>(((I2202/60)/60)/24)+DATE(1970,1,1)+(-8/24)</f>
        <v>42190.791666666664</v>
      </c>
      <c r="T2202" s="12">
        <f>(((J2202/60)/60)/24)+DATE(1970,1,1)+(-8/24)</f>
        <v>42163.292453703696</v>
      </c>
      <c r="U2202" s="8">
        <f t="shared" si="34"/>
        <v>27.499212962968159</v>
      </c>
    </row>
    <row r="2203" spans="1:21" ht="11.75" customHeight="1" x14ac:dyDescent="0.4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E2203/D2203*100%</f>
        <v>3.8271818181818182</v>
      </c>
      <c r="P2203" s="9" t="str">
        <f>IFERROR(ROUND(E2203/L2203,0),0)&amp;" "&amp;H2203</f>
        <v>15 GBP</v>
      </c>
      <c r="Q2203" t="s">
        <v>8325</v>
      </c>
      <c r="R2203" t="s">
        <v>8330</v>
      </c>
      <c r="S2203" s="12">
        <f>(((I2203/60)/60)/24)+DATE(1970,1,1)+(-8/24)</f>
        <v>41290.513483796298</v>
      </c>
      <c r="T2203" s="12">
        <f>(((J2203/60)/60)/24)+DATE(1970,1,1)+(-8/24)</f>
        <v>41276.513483796298</v>
      </c>
      <c r="U2203" s="8">
        <f t="shared" si="34"/>
        <v>14</v>
      </c>
    </row>
    <row r="2204" spans="1:21" ht="11.75" customHeight="1" x14ac:dyDescent="0.4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E2204/D2204*100%</f>
        <v>7.0418124999999998</v>
      </c>
      <c r="P2204" s="9" t="str">
        <f>IFERROR(ROUND(E2204/L2204,0),0)&amp;" "&amp;H2204</f>
        <v>39 USD</v>
      </c>
      <c r="Q2204" t="s">
        <v>8325</v>
      </c>
      <c r="R2204" t="s">
        <v>8330</v>
      </c>
      <c r="S2204" s="12">
        <f>(((I2204/60)/60)/24)+DATE(1970,1,1)+(-8/24)</f>
        <v>41214.515833333331</v>
      </c>
      <c r="T2204" s="12">
        <f>(((J2204/60)/60)/24)+DATE(1970,1,1)+(-8/24)</f>
        <v>41184.515833333331</v>
      </c>
      <c r="U2204" s="8">
        <f t="shared" si="34"/>
        <v>30</v>
      </c>
    </row>
    <row r="2205" spans="1:21" ht="11.75" customHeight="1" x14ac:dyDescent="0.4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E2205/D2205*100%</f>
        <v>1.0954999999999999</v>
      </c>
      <c r="P2205" s="9" t="str">
        <f>IFERROR(ROUND(E2205/L2205,0),0)&amp;" "&amp;H2205</f>
        <v>44 CAD</v>
      </c>
      <c r="Q2205" t="s">
        <v>8325</v>
      </c>
      <c r="R2205" t="s">
        <v>8330</v>
      </c>
      <c r="S2205" s="12">
        <f>(((I2205/60)/60)/24)+DATE(1970,1,1)+(-8/24)</f>
        <v>42271.526412037034</v>
      </c>
      <c r="T2205" s="12">
        <f>(((J2205/60)/60)/24)+DATE(1970,1,1)+(-8/24)</f>
        <v>42241.526412037034</v>
      </c>
      <c r="U2205" s="8">
        <f t="shared" si="34"/>
        <v>30</v>
      </c>
    </row>
    <row r="2206" spans="1:21" ht="11.75" customHeight="1" x14ac:dyDescent="0.4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E2206/D2206*100%</f>
        <v>1.3286666666666667</v>
      </c>
      <c r="P2206" s="9" t="str">
        <f>IFERROR(ROUND(E2206/L2206,0),0)&amp;" "&amp;H2206</f>
        <v>27 USD</v>
      </c>
      <c r="Q2206" t="s">
        <v>8325</v>
      </c>
      <c r="R2206" t="s">
        <v>8330</v>
      </c>
      <c r="S2206" s="12">
        <f>(((I2206/60)/60)/24)+DATE(1970,1,1)+(-8/24)</f>
        <v>41341.978229166663</v>
      </c>
      <c r="T2206" s="12">
        <f>(((J2206/60)/60)/24)+DATE(1970,1,1)+(-8/24)</f>
        <v>41311.978229166663</v>
      </c>
      <c r="U2206" s="8">
        <f t="shared" si="34"/>
        <v>30</v>
      </c>
    </row>
    <row r="2207" spans="1:21" ht="11.75" customHeight="1" x14ac:dyDescent="0.4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E2207/D2207*100%</f>
        <v>1.52</v>
      </c>
      <c r="P2207" s="9" t="str">
        <f>IFERROR(ROUND(E2207/L2207,0),0)&amp;" "&amp;H2207</f>
        <v>42 USD</v>
      </c>
      <c r="Q2207" t="s">
        <v>8325</v>
      </c>
      <c r="R2207" t="s">
        <v>8330</v>
      </c>
      <c r="S2207" s="12">
        <f>(((I2207/60)/60)/24)+DATE(1970,1,1)+(-8/24)</f>
        <v>41061.488298611104</v>
      </c>
      <c r="T2207" s="12">
        <f>(((J2207/60)/60)/24)+DATE(1970,1,1)+(-8/24)</f>
        <v>41031.488298611104</v>
      </c>
      <c r="U2207" s="8">
        <f t="shared" si="34"/>
        <v>30</v>
      </c>
    </row>
    <row r="2208" spans="1:21" ht="11.75" customHeight="1" x14ac:dyDescent="0.4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E2208/D2208*100%</f>
        <v>1.0272727272727273</v>
      </c>
      <c r="P2208" s="9" t="str">
        <f>IFERROR(ROUND(E2208/L2208,0),0)&amp;" "&amp;H2208</f>
        <v>33 USD</v>
      </c>
      <c r="Q2208" t="s">
        <v>8325</v>
      </c>
      <c r="R2208" t="s">
        <v>8330</v>
      </c>
      <c r="S2208" s="12">
        <f>(((I2208/60)/60)/24)+DATE(1970,1,1)+(-8/24)</f>
        <v>41014.923888888887</v>
      </c>
      <c r="T2208" s="12">
        <f>(((J2208/60)/60)/24)+DATE(1970,1,1)+(-8/24)</f>
        <v>40996.923888888887</v>
      </c>
      <c r="U2208" s="8">
        <f t="shared" si="34"/>
        <v>18</v>
      </c>
    </row>
    <row r="2209" spans="1:21" ht="11.75" customHeight="1" x14ac:dyDescent="0.4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E2209/D2209*100%</f>
        <v>1</v>
      </c>
      <c r="P2209" s="9" t="str">
        <f>IFERROR(ROUND(E2209/L2209,0),0)&amp;" "&amp;H2209</f>
        <v>286 USD</v>
      </c>
      <c r="Q2209" t="s">
        <v>8325</v>
      </c>
      <c r="R2209" t="s">
        <v>8330</v>
      </c>
      <c r="S2209" s="12">
        <f>(((I2209/60)/60)/24)+DATE(1970,1,1)+(-8/24)</f>
        <v>41593.902465277773</v>
      </c>
      <c r="T2209" s="12">
        <f>(((J2209/60)/60)/24)+DATE(1970,1,1)+(-8/24)</f>
        <v>41563.860798611109</v>
      </c>
      <c r="U2209" s="8">
        <f t="shared" si="34"/>
        <v>30.041666666664241</v>
      </c>
    </row>
    <row r="2210" spans="1:21" ht="11.75" customHeight="1" x14ac:dyDescent="0.4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E2210/D2210*100%</f>
        <v>1.016</v>
      </c>
      <c r="P2210" s="9" t="str">
        <f>IFERROR(ROUND(E2210/L2210,0),0)&amp;" "&amp;H2210</f>
        <v>42 USD</v>
      </c>
      <c r="Q2210" t="s">
        <v>8325</v>
      </c>
      <c r="R2210" t="s">
        <v>8330</v>
      </c>
      <c r="S2210" s="12">
        <f>(((I2210/60)/60)/24)+DATE(1970,1,1)+(-8/24)</f>
        <v>41005.833333333328</v>
      </c>
      <c r="T2210" s="12">
        <f>(((J2210/60)/60)/24)+DATE(1970,1,1)+(-8/24)</f>
        <v>40946.548912037033</v>
      </c>
      <c r="U2210" s="8">
        <f t="shared" si="34"/>
        <v>59.284421296295477</v>
      </c>
    </row>
    <row r="2211" spans="1:21" ht="11.75" customHeight="1" x14ac:dyDescent="0.4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E2211/D2211*100%</f>
        <v>1.508</v>
      </c>
      <c r="P2211" s="9" t="str">
        <f>IFERROR(ROUND(E2211/L2211,0),0)&amp;" "&amp;H2211</f>
        <v>50 GBP</v>
      </c>
      <c r="Q2211" t="s">
        <v>8325</v>
      </c>
      <c r="R2211" t="s">
        <v>8330</v>
      </c>
      <c r="S2211" s="12">
        <f>(((I2211/60)/60)/24)+DATE(1970,1,1)+(-8/24)</f>
        <v>41743.625</v>
      </c>
      <c r="T2211" s="12">
        <f>(((J2211/60)/60)/24)+DATE(1970,1,1)+(-8/24)</f>
        <v>41732.14634259259</v>
      </c>
      <c r="U2211" s="8">
        <f t="shared" si="34"/>
        <v>11.478657407409628</v>
      </c>
    </row>
    <row r="2212" spans="1:21" ht="11.75" customHeight="1" x14ac:dyDescent="0.4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E2212/D2212*100%</f>
        <v>1.11425</v>
      </c>
      <c r="P2212" s="9" t="str">
        <f>IFERROR(ROUND(E2212/L2212,0),0)&amp;" "&amp;H2212</f>
        <v>62 USD</v>
      </c>
      <c r="Q2212" t="s">
        <v>8325</v>
      </c>
      <c r="R2212" t="s">
        <v>8330</v>
      </c>
      <c r="S2212" s="12">
        <f>(((I2212/60)/60)/24)+DATE(1970,1,1)+(-8/24)</f>
        <v>41013.399999999994</v>
      </c>
      <c r="T2212" s="12">
        <f>(((J2212/60)/60)/24)+DATE(1970,1,1)+(-8/24)</f>
        <v>40955.732754629629</v>
      </c>
      <c r="U2212" s="8">
        <f t="shared" si="34"/>
        <v>57.667245370364981</v>
      </c>
    </row>
    <row r="2213" spans="1:21" ht="11.75" customHeight="1" x14ac:dyDescent="0.4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E2213/D2213*100%</f>
        <v>1.956</v>
      </c>
      <c r="P2213" s="9" t="str">
        <f>IFERROR(ROUND(E2213/L2213,0),0)&amp;" "&amp;H2213</f>
        <v>41 USD</v>
      </c>
      <c r="Q2213" t="s">
        <v>8325</v>
      </c>
      <c r="R2213" t="s">
        <v>8330</v>
      </c>
      <c r="S2213" s="12">
        <f>(((I2213/60)/60)/24)+DATE(1970,1,1)+(-8/24)</f>
        <v>41738.957638888889</v>
      </c>
      <c r="T2213" s="12">
        <f>(((J2213/60)/60)/24)+DATE(1970,1,1)+(-8/24)</f>
        <v>41716.451678240737</v>
      </c>
      <c r="U2213" s="8">
        <f t="shared" si="34"/>
        <v>22.505960648151813</v>
      </c>
    </row>
    <row r="2214" spans="1:21" ht="11.75" customHeight="1" x14ac:dyDescent="0.4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E2214/D2214*100%</f>
        <v>1.1438333333333333</v>
      </c>
      <c r="P2214" s="9" t="str">
        <f>IFERROR(ROUND(E2214/L2214,0),0)&amp;" "&amp;H2214</f>
        <v>56 USD</v>
      </c>
      <c r="Q2214" t="s">
        <v>8325</v>
      </c>
      <c r="R2214" t="s">
        <v>8330</v>
      </c>
      <c r="S2214" s="12">
        <f>(((I2214/60)/60)/24)+DATE(1970,1,1)+(-8/24)</f>
        <v>41581.708333333328</v>
      </c>
      <c r="T2214" s="12">
        <f>(((J2214/60)/60)/24)+DATE(1970,1,1)+(-8/24)</f>
        <v>41548.414085648146</v>
      </c>
      <c r="U2214" s="8">
        <f t="shared" si="34"/>
        <v>33.294247685182199</v>
      </c>
    </row>
    <row r="2215" spans="1:21" ht="11.75" customHeight="1" x14ac:dyDescent="0.4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E2215/D2215*100%</f>
        <v>2</v>
      </c>
      <c r="P2215" s="9" t="str">
        <f>IFERROR(ROUND(E2215/L2215,0),0)&amp;" "&amp;H2215</f>
        <v>10 USD</v>
      </c>
      <c r="Q2215" t="s">
        <v>8325</v>
      </c>
      <c r="R2215" t="s">
        <v>8330</v>
      </c>
      <c r="S2215" s="12">
        <f>(((I2215/60)/60)/24)+DATE(1970,1,1)+(-8/24)</f>
        <v>42139.492812499993</v>
      </c>
      <c r="T2215" s="12">
        <f>(((J2215/60)/60)/24)+DATE(1970,1,1)+(-8/24)</f>
        <v>42109.492812499993</v>
      </c>
      <c r="U2215" s="8">
        <f t="shared" ref="U2215:U2278" si="35">S2215-T2215</f>
        <v>30</v>
      </c>
    </row>
    <row r="2216" spans="1:21" ht="11.75" customHeight="1" x14ac:dyDescent="0.4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E2216/D2216*100%</f>
        <v>2.9250166666666666</v>
      </c>
      <c r="P2216" s="9" t="str">
        <f>IFERROR(ROUND(E2216/L2216,0),0)&amp;" "&amp;H2216</f>
        <v>73 USD</v>
      </c>
      <c r="Q2216" t="s">
        <v>8325</v>
      </c>
      <c r="R2216" t="s">
        <v>8330</v>
      </c>
      <c r="S2216" s="12">
        <f>(((I2216/60)/60)/24)+DATE(1970,1,1)+(-8/24)</f>
        <v>41676.45888888889</v>
      </c>
      <c r="T2216" s="12">
        <f>(((J2216/60)/60)/24)+DATE(1970,1,1)+(-8/24)</f>
        <v>41646.45888888889</v>
      </c>
      <c r="U2216" s="8">
        <f t="shared" si="35"/>
        <v>30</v>
      </c>
    </row>
    <row r="2217" spans="1:21" ht="11.75" customHeight="1" x14ac:dyDescent="0.4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E2217/D2217*100%</f>
        <v>1.5636363636363637</v>
      </c>
      <c r="P2217" s="9" t="str">
        <f>IFERROR(ROUND(E2217/L2217,0),0)&amp;" "&amp;H2217</f>
        <v>26 USD</v>
      </c>
      <c r="Q2217" t="s">
        <v>8325</v>
      </c>
      <c r="R2217" t="s">
        <v>8330</v>
      </c>
      <c r="S2217" s="12">
        <f>(((I2217/60)/60)/24)+DATE(1970,1,1)+(-8/24)</f>
        <v>40980.957638888889</v>
      </c>
      <c r="T2217" s="12">
        <f>(((J2217/60)/60)/24)+DATE(1970,1,1)+(-8/24)</f>
        <v>40958.383935185186</v>
      </c>
      <c r="U2217" s="8">
        <f t="shared" si="35"/>
        <v>22.573703703703359</v>
      </c>
    </row>
    <row r="2218" spans="1:21" ht="11.75" customHeight="1" x14ac:dyDescent="0.4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E2218/D2218*100%</f>
        <v>1.0566666666666666</v>
      </c>
      <c r="P2218" s="9" t="str">
        <f>IFERROR(ROUND(E2218/L2218,0),0)&amp;" "&amp;H2218</f>
        <v>23 USD</v>
      </c>
      <c r="Q2218" t="s">
        <v>8325</v>
      </c>
      <c r="R2218" t="s">
        <v>8330</v>
      </c>
      <c r="S2218" s="12">
        <f>(((I2218/60)/60)/24)+DATE(1970,1,1)+(-8/24)</f>
        <v>42208.418344907412</v>
      </c>
      <c r="T2218" s="12">
        <f>(((J2218/60)/60)/24)+DATE(1970,1,1)+(-8/24)</f>
        <v>42194.418344907412</v>
      </c>
      <c r="U2218" s="8">
        <f t="shared" si="35"/>
        <v>14</v>
      </c>
    </row>
    <row r="2219" spans="1:21" ht="11.75" customHeight="1" x14ac:dyDescent="0.4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E2219/D2219*100%</f>
        <v>1.0119047619047619</v>
      </c>
      <c r="P2219" s="9" t="str">
        <f>IFERROR(ROUND(E2219/L2219,0),0)&amp;" "&amp;H2219</f>
        <v>47 USD</v>
      </c>
      <c r="Q2219" t="s">
        <v>8325</v>
      </c>
      <c r="R2219" t="s">
        <v>8330</v>
      </c>
      <c r="S2219" s="12">
        <f>(((I2219/60)/60)/24)+DATE(1970,1,1)+(-8/24)</f>
        <v>42309.999999999993</v>
      </c>
      <c r="T2219" s="12">
        <f>(((J2219/60)/60)/24)+DATE(1970,1,1)+(-8/24)</f>
        <v>42299.443437499998</v>
      </c>
      <c r="U2219" s="8">
        <f t="shared" si="35"/>
        <v>10.55656249999447</v>
      </c>
    </row>
    <row r="2220" spans="1:21" ht="11.75" customHeight="1" x14ac:dyDescent="0.4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E2220/D2220*100%</f>
        <v>1.2283299999999999</v>
      </c>
      <c r="P2220" s="9" t="str">
        <f>IFERROR(ROUND(E2220/L2220,0),0)&amp;" "&amp;H2220</f>
        <v>32 USD</v>
      </c>
      <c r="Q2220" t="s">
        <v>8325</v>
      </c>
      <c r="R2220" t="s">
        <v>8330</v>
      </c>
      <c r="S2220" s="12">
        <f>(((I2220/60)/60)/24)+DATE(1970,1,1)+(-8/24)</f>
        <v>41149.666666666664</v>
      </c>
      <c r="T2220" s="12">
        <f>(((J2220/60)/60)/24)+DATE(1970,1,1)+(-8/24)</f>
        <v>41127.478969907403</v>
      </c>
      <c r="U2220" s="8">
        <f t="shared" si="35"/>
        <v>22.187696759261598</v>
      </c>
    </row>
    <row r="2221" spans="1:21" ht="11.75" customHeight="1" x14ac:dyDescent="0.4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E2221/D2221*100%</f>
        <v>1.0149999999999999</v>
      </c>
      <c r="P2221" s="9" t="str">
        <f>IFERROR(ROUND(E2221/L2221,0),0)&amp;" "&amp;H2221</f>
        <v>53 USD</v>
      </c>
      <c r="Q2221" t="s">
        <v>8325</v>
      </c>
      <c r="R2221" t="s">
        <v>8330</v>
      </c>
      <c r="S2221" s="12">
        <f>(((I2221/60)/60)/24)+DATE(1970,1,1)+(-8/24)</f>
        <v>42235.385555555556</v>
      </c>
      <c r="T2221" s="12">
        <f>(((J2221/60)/60)/24)+DATE(1970,1,1)+(-8/24)</f>
        <v>42205.385555555556</v>
      </c>
      <c r="U2221" s="8">
        <f t="shared" si="35"/>
        <v>30</v>
      </c>
    </row>
    <row r="2222" spans="1:21" ht="11.75" customHeight="1" x14ac:dyDescent="0.4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E2222/D2222*100%</f>
        <v>1.0114285714285713</v>
      </c>
      <c r="P2222" s="9" t="str">
        <f>IFERROR(ROUND(E2222/L2222,0),0)&amp;" "&amp;H2222</f>
        <v>51 USD</v>
      </c>
      <c r="Q2222" t="s">
        <v>8325</v>
      </c>
      <c r="R2222" t="s">
        <v>8330</v>
      </c>
      <c r="S2222" s="12">
        <f>(((I2222/60)/60)/24)+DATE(1970,1,1)+(-8/24)</f>
        <v>41481.727268518516</v>
      </c>
      <c r="T2222" s="12">
        <f>(((J2222/60)/60)/24)+DATE(1970,1,1)+(-8/24)</f>
        <v>41451.727268518516</v>
      </c>
      <c r="U2222" s="8">
        <f t="shared" si="35"/>
        <v>30</v>
      </c>
    </row>
    <row r="2223" spans="1:21" ht="11.75" customHeight="1" x14ac:dyDescent="0.4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E2223/D2223*100%</f>
        <v>1.0811999999999999</v>
      </c>
      <c r="P2223" s="9" t="str">
        <f>IFERROR(ROUND(E2223/L2223,0),0)&amp;" "&amp;H2223</f>
        <v>37 USD</v>
      </c>
      <c r="Q2223" t="s">
        <v>8333</v>
      </c>
      <c r="R2223" t="s">
        <v>8351</v>
      </c>
      <c r="S2223" s="12">
        <f>(((I2223/60)/60)/24)+DATE(1970,1,1)+(-8/24)</f>
        <v>42482.666666666664</v>
      </c>
      <c r="T2223" s="12">
        <f>(((J2223/60)/60)/24)+DATE(1970,1,1)+(-8/24)</f>
        <v>42452.333437499998</v>
      </c>
      <c r="U2223" s="8">
        <f t="shared" si="35"/>
        <v>30.33322916666657</v>
      </c>
    </row>
    <row r="2224" spans="1:21" ht="11.75" customHeight="1" x14ac:dyDescent="0.4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E2224/D2224*100%</f>
        <v>1.6259999999999999</v>
      </c>
      <c r="P2224" s="9" t="str">
        <f>IFERROR(ROUND(E2224/L2224,0),0)&amp;" "&amp;H2224</f>
        <v>27 USD</v>
      </c>
      <c r="Q2224" t="s">
        <v>8333</v>
      </c>
      <c r="R2224" t="s">
        <v>8351</v>
      </c>
      <c r="S2224" s="12">
        <f>(((I2224/60)/60)/24)+DATE(1970,1,1)+(-8/24)</f>
        <v>40936.454247685186</v>
      </c>
      <c r="T2224" s="12">
        <f>(((J2224/60)/60)/24)+DATE(1970,1,1)+(-8/24)</f>
        <v>40906.454247685186</v>
      </c>
      <c r="U2224" s="8">
        <f t="shared" si="35"/>
        <v>30</v>
      </c>
    </row>
    <row r="2225" spans="1:21" ht="11.75" customHeight="1" x14ac:dyDescent="0.4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E2225/D2225*100%</f>
        <v>1.0580000000000001</v>
      </c>
      <c r="P2225" s="9" t="str">
        <f>IFERROR(ROUND(E2225/L2225,0),0)&amp;" "&amp;H2225</f>
        <v>206 CAD</v>
      </c>
      <c r="Q2225" t="s">
        <v>8333</v>
      </c>
      <c r="R2225" t="s">
        <v>8351</v>
      </c>
      <c r="S2225" s="12">
        <f>(((I2225/60)/60)/24)+DATE(1970,1,1)+(-8/24)</f>
        <v>42182.307500000003</v>
      </c>
      <c r="T2225" s="12">
        <f>(((J2225/60)/60)/24)+DATE(1970,1,1)+(-8/24)</f>
        <v>42152.307500000003</v>
      </c>
      <c r="U2225" s="8">
        <f t="shared" si="35"/>
        <v>30</v>
      </c>
    </row>
    <row r="2226" spans="1:21" ht="11.75" customHeight="1" x14ac:dyDescent="0.4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E2226/D2226*100%</f>
        <v>2.4315000000000002</v>
      </c>
      <c r="P2226" s="9" t="str">
        <f>IFERROR(ROUND(E2226/L2226,0),0)&amp;" "&amp;H2226</f>
        <v>82 USD</v>
      </c>
      <c r="Q2226" t="s">
        <v>8333</v>
      </c>
      <c r="R2226" t="s">
        <v>8351</v>
      </c>
      <c r="S2226" s="12">
        <f>(((I2226/60)/60)/24)+DATE(1970,1,1)+(-8/24)</f>
        <v>42672.458333333336</v>
      </c>
      <c r="T2226" s="12">
        <f>(((J2226/60)/60)/24)+DATE(1970,1,1)+(-8/24)</f>
        <v>42644.334201388883</v>
      </c>
      <c r="U2226" s="8">
        <f t="shared" si="35"/>
        <v>28.124131944452529</v>
      </c>
    </row>
    <row r="2227" spans="1:21" ht="11.75" customHeight="1" x14ac:dyDescent="0.4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E2227/D2227*100%</f>
        <v>9.4483338095238096</v>
      </c>
      <c r="P2227" s="9" t="str">
        <f>IFERROR(ROUND(E2227/L2227,0),0)&amp;" "&amp;H2227</f>
        <v>165 GBP</v>
      </c>
      <c r="Q2227" t="s">
        <v>8333</v>
      </c>
      <c r="R2227" t="s">
        <v>8351</v>
      </c>
      <c r="S2227" s="12">
        <f>(((I2227/60)/60)/24)+DATE(1970,1,1)+(-8/24)</f>
        <v>41903.458506944444</v>
      </c>
      <c r="T2227" s="12">
        <f>(((J2227/60)/60)/24)+DATE(1970,1,1)+(-8/24)</f>
        <v>41873.458506944444</v>
      </c>
      <c r="U2227" s="8">
        <f t="shared" si="35"/>
        <v>30</v>
      </c>
    </row>
    <row r="2228" spans="1:21" ht="11.75" customHeight="1" x14ac:dyDescent="0.4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E2228/D2228*100%</f>
        <v>1.0846283333333333</v>
      </c>
      <c r="P2228" s="9" t="str">
        <f>IFERROR(ROUND(E2228/L2228,0),0)&amp;" "&amp;H2228</f>
        <v>61 USD</v>
      </c>
      <c r="Q2228" t="s">
        <v>8333</v>
      </c>
      <c r="R2228" t="s">
        <v>8351</v>
      </c>
      <c r="S2228" s="12">
        <f>(((I2228/60)/60)/24)+DATE(1970,1,1)+(-8/24)</f>
        <v>42411.874305555553</v>
      </c>
      <c r="T2228" s="12">
        <f>(((J2228/60)/60)/24)+DATE(1970,1,1)+(-8/24)</f>
        <v>42381.465532407405</v>
      </c>
      <c r="U2228" s="8">
        <f t="shared" si="35"/>
        <v>30.408773148148612</v>
      </c>
    </row>
    <row r="2229" spans="1:21" ht="11.75" customHeight="1" x14ac:dyDescent="0.4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E2229/D2229*100%</f>
        <v>1.5737692307692308</v>
      </c>
      <c r="P2229" s="9" t="str">
        <f>IFERROR(ROUND(E2229/L2229,0),0)&amp;" "&amp;H2229</f>
        <v>68 GBP</v>
      </c>
      <c r="Q2229" t="s">
        <v>8333</v>
      </c>
      <c r="R2229" t="s">
        <v>8351</v>
      </c>
      <c r="S2229" s="12">
        <f>(((I2229/60)/60)/24)+DATE(1970,1,1)+(-8/24)</f>
        <v>41591.515682870369</v>
      </c>
      <c r="T2229" s="12">
        <f>(((J2229/60)/60)/24)+DATE(1970,1,1)+(-8/24)</f>
        <v>41561.474016203698</v>
      </c>
      <c r="U2229" s="8">
        <f t="shared" si="35"/>
        <v>30.041666666671517</v>
      </c>
    </row>
    <row r="2230" spans="1:21" ht="11.75" customHeight="1" x14ac:dyDescent="0.4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E2230/D2230*100%</f>
        <v>11.744899999999999</v>
      </c>
      <c r="P2230" s="9" t="str">
        <f>IFERROR(ROUND(E2230/L2230,0),0)&amp;" "&amp;H2230</f>
        <v>82 EUR</v>
      </c>
      <c r="Q2230" t="s">
        <v>8333</v>
      </c>
      <c r="R2230" t="s">
        <v>8351</v>
      </c>
      <c r="S2230" s="12">
        <f>(((I2230/60)/60)/24)+DATE(1970,1,1)+(-8/24)</f>
        <v>42231.944861111107</v>
      </c>
      <c r="T2230" s="12">
        <f>(((J2230/60)/60)/24)+DATE(1970,1,1)+(-8/24)</f>
        <v>42201.944861111107</v>
      </c>
      <c r="U2230" s="8">
        <f t="shared" si="35"/>
        <v>30</v>
      </c>
    </row>
    <row r="2231" spans="1:21" ht="11.75" customHeight="1" x14ac:dyDescent="0.4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E2231/D2231*100%</f>
        <v>1.7104755366949576</v>
      </c>
      <c r="P2231" s="9" t="str">
        <f>IFERROR(ROUND(E2231/L2231,0),0)&amp;" "&amp;H2231</f>
        <v>25 USD</v>
      </c>
      <c r="Q2231" t="s">
        <v>8333</v>
      </c>
      <c r="R2231" t="s">
        <v>8351</v>
      </c>
      <c r="S2231" s="12">
        <f>(((I2231/60)/60)/24)+DATE(1970,1,1)+(-8/24)</f>
        <v>41519.833333333328</v>
      </c>
      <c r="T2231" s="12">
        <f>(((J2231/60)/60)/24)+DATE(1970,1,1)+(-8/24)</f>
        <v>41484.330914351849</v>
      </c>
      <c r="U2231" s="8">
        <f t="shared" si="35"/>
        <v>35.502418981479423</v>
      </c>
    </row>
    <row r="2232" spans="1:21" ht="11.75" customHeight="1" x14ac:dyDescent="0.4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E2232/D2232*100%</f>
        <v>1.2595294117647058</v>
      </c>
      <c r="P2232" s="9" t="str">
        <f>IFERROR(ROUND(E2232/L2232,0),0)&amp;" "&amp;H2232</f>
        <v>21 USD</v>
      </c>
      <c r="Q2232" t="s">
        <v>8333</v>
      </c>
      <c r="R2232" t="s">
        <v>8351</v>
      </c>
      <c r="S2232" s="12">
        <f>(((I2232/60)/60)/24)+DATE(1970,1,1)+(-8/24)</f>
        <v>41754.547766203701</v>
      </c>
      <c r="T2232" s="12">
        <f>(((J2232/60)/60)/24)+DATE(1970,1,1)+(-8/24)</f>
        <v>41724.547766203701</v>
      </c>
      <c r="U2232" s="8">
        <f t="shared" si="35"/>
        <v>30</v>
      </c>
    </row>
    <row r="2233" spans="1:21" ht="11.75" customHeight="1" x14ac:dyDescent="0.4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E2233/D2233*100%</f>
        <v>12.121296000000001</v>
      </c>
      <c r="P2233" s="9" t="str">
        <f>IFERROR(ROUND(E2233/L2233,0),0)&amp;" "&amp;H2233</f>
        <v>27 USD</v>
      </c>
      <c r="Q2233" t="s">
        <v>8333</v>
      </c>
      <c r="R2233" t="s">
        <v>8351</v>
      </c>
      <c r="S2233" s="12">
        <f>(((I2233/60)/60)/24)+DATE(1970,1,1)+(-8/24)</f>
        <v>41449.875</v>
      </c>
      <c r="T2233" s="12">
        <f>(((J2233/60)/60)/24)+DATE(1970,1,1)+(-8/24)</f>
        <v>41423.577557870369</v>
      </c>
      <c r="U2233" s="8">
        <f t="shared" si="35"/>
        <v>26.297442129631236</v>
      </c>
    </row>
    <row r="2234" spans="1:21" ht="11.75" customHeight="1" x14ac:dyDescent="0.4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E2234/D2234*100%</f>
        <v>4.9580000000000002</v>
      </c>
      <c r="P2234" s="9" t="str">
        <f>IFERROR(ROUND(E2234/L2234,0),0)&amp;" "&amp;H2234</f>
        <v>25 USD</v>
      </c>
      <c r="Q2234" t="s">
        <v>8333</v>
      </c>
      <c r="R2234" t="s">
        <v>8351</v>
      </c>
      <c r="S2234" s="12">
        <f>(((I2234/60)/60)/24)+DATE(1970,1,1)+(-8/24)</f>
        <v>41838.791666666664</v>
      </c>
      <c r="T2234" s="12">
        <f>(((J2234/60)/60)/24)+DATE(1970,1,1)+(-8/24)</f>
        <v>41806.460740740738</v>
      </c>
      <c r="U2234" s="8">
        <f t="shared" si="35"/>
        <v>32.33092592592584</v>
      </c>
    </row>
    <row r="2235" spans="1:21" ht="11.75" customHeight="1" x14ac:dyDescent="0.4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E2235/D2235*100%</f>
        <v>3.3203999999999998</v>
      </c>
      <c r="P2235" s="9" t="str">
        <f>IFERROR(ROUND(E2235/L2235,0),0)&amp;" "&amp;H2235</f>
        <v>21 GBP</v>
      </c>
      <c r="Q2235" t="s">
        <v>8333</v>
      </c>
      <c r="R2235" t="s">
        <v>8351</v>
      </c>
      <c r="S2235" s="12">
        <f>(((I2235/60)/60)/24)+DATE(1970,1,1)+(-8/24)</f>
        <v>42351.666666666664</v>
      </c>
      <c r="T2235" s="12">
        <f>(((J2235/60)/60)/24)+DATE(1970,1,1)+(-8/24)</f>
        <v>42331.045590277768</v>
      </c>
      <c r="U2235" s="8">
        <f t="shared" si="35"/>
        <v>20.621076388895744</v>
      </c>
    </row>
    <row r="2236" spans="1:21" ht="11.75" customHeight="1" x14ac:dyDescent="0.4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E2236/D2236*100%</f>
        <v>11.65</v>
      </c>
      <c r="P2236" s="9" t="str">
        <f>IFERROR(ROUND(E2236/L2236,0),0)&amp;" "&amp;H2236</f>
        <v>42 USD</v>
      </c>
      <c r="Q2236" t="s">
        <v>8333</v>
      </c>
      <c r="R2236" t="s">
        <v>8351</v>
      </c>
      <c r="S2236" s="12">
        <f>(((I2236/60)/60)/24)+DATE(1970,1,1)+(-8/24)</f>
        <v>42740.491284722222</v>
      </c>
      <c r="T2236" s="12">
        <f>(((J2236/60)/60)/24)+DATE(1970,1,1)+(-8/24)</f>
        <v>42710.491284722222</v>
      </c>
      <c r="U2236" s="8">
        <f t="shared" si="35"/>
        <v>30</v>
      </c>
    </row>
    <row r="2237" spans="1:21" ht="11.75" customHeight="1" x14ac:dyDescent="0.4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E2237/D2237*100%</f>
        <v>1.5331538461538461</v>
      </c>
      <c r="P2237" s="9" t="str">
        <f>IFERROR(ROUND(E2237/L2237,0),0)&amp;" "&amp;H2237</f>
        <v>136 CAD</v>
      </c>
      <c r="Q2237" t="s">
        <v>8333</v>
      </c>
      <c r="R2237" t="s">
        <v>8351</v>
      </c>
      <c r="S2237" s="12">
        <f>(((I2237/60)/60)/24)+DATE(1970,1,1)+(-8/24)</f>
        <v>42091.64711805556</v>
      </c>
      <c r="T2237" s="12">
        <f>(((J2237/60)/60)/24)+DATE(1970,1,1)+(-8/24)</f>
        <v>42061.688784722217</v>
      </c>
      <c r="U2237" s="8">
        <f t="shared" si="35"/>
        <v>29.958333333343035</v>
      </c>
    </row>
    <row r="2238" spans="1:21" ht="11.75" customHeight="1" x14ac:dyDescent="0.4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E2238/D2238*100%</f>
        <v>5.3710714285714287</v>
      </c>
      <c r="P2238" s="9" t="str">
        <f>IFERROR(ROUND(E2238/L2238,0),0)&amp;" "&amp;H2238</f>
        <v>22 USD</v>
      </c>
      <c r="Q2238" t="s">
        <v>8333</v>
      </c>
      <c r="R2238" t="s">
        <v>8351</v>
      </c>
      <c r="S2238" s="12">
        <f>(((I2238/60)/60)/24)+DATE(1970,1,1)+(-8/24)</f>
        <v>42401.283831018511</v>
      </c>
      <c r="T2238" s="12">
        <f>(((J2238/60)/60)/24)+DATE(1970,1,1)+(-8/24)</f>
        <v>42371.283831018511</v>
      </c>
      <c r="U2238" s="8">
        <f t="shared" si="35"/>
        <v>30</v>
      </c>
    </row>
    <row r="2239" spans="1:21" ht="11.75" customHeight="1" x14ac:dyDescent="0.4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E2239/D2239*100%</f>
        <v>3.5292777777777777</v>
      </c>
      <c r="P2239" s="9" t="str">
        <f>IFERROR(ROUND(E2239/L2239,0),0)&amp;" "&amp;H2239</f>
        <v>65 USD</v>
      </c>
      <c r="Q2239" t="s">
        <v>8333</v>
      </c>
      <c r="R2239" t="s">
        <v>8351</v>
      </c>
      <c r="S2239" s="12">
        <f>(((I2239/60)/60)/24)+DATE(1970,1,1)+(-8/24)</f>
        <v>41954.999305555553</v>
      </c>
      <c r="T2239" s="12">
        <f>(((J2239/60)/60)/24)+DATE(1970,1,1)+(-8/24)</f>
        <v>41914.669942129629</v>
      </c>
      <c r="U2239" s="8">
        <f t="shared" si="35"/>
        <v>40.329363425924385</v>
      </c>
    </row>
    <row r="2240" spans="1:21" ht="11.75" customHeight="1" x14ac:dyDescent="0.4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E2240/D2240*100%</f>
        <v>1.3740000000000001</v>
      </c>
      <c r="P2240" s="9" t="str">
        <f>IFERROR(ROUND(E2240/L2240,0),0)&amp;" "&amp;H2240</f>
        <v>70 EUR</v>
      </c>
      <c r="Q2240" t="s">
        <v>8333</v>
      </c>
      <c r="R2240" t="s">
        <v>8351</v>
      </c>
      <c r="S2240" s="12">
        <f>(((I2240/60)/60)/24)+DATE(1970,1,1)+(-8/24)</f>
        <v>42804.28837962963</v>
      </c>
      <c r="T2240" s="12">
        <f>(((J2240/60)/60)/24)+DATE(1970,1,1)+(-8/24)</f>
        <v>42774.28837962963</v>
      </c>
      <c r="U2240" s="8">
        <f t="shared" si="35"/>
        <v>30</v>
      </c>
    </row>
    <row r="2241" spans="1:21" ht="11.75" customHeight="1" x14ac:dyDescent="0.4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E2241/D2241*100%</f>
        <v>1.2802667999999999</v>
      </c>
      <c r="P2241" s="9" t="str">
        <f>IFERROR(ROUND(E2241/L2241,0),0)&amp;" "&amp;H2241</f>
        <v>75 USD</v>
      </c>
      <c r="Q2241" t="s">
        <v>8333</v>
      </c>
      <c r="R2241" t="s">
        <v>8351</v>
      </c>
      <c r="S2241" s="12">
        <f>(((I2241/60)/60)/24)+DATE(1970,1,1)+(-8/24)</f>
        <v>41608.834722222222</v>
      </c>
      <c r="T2241" s="12">
        <f>(((J2241/60)/60)/24)+DATE(1970,1,1)+(-8/24)</f>
        <v>41572.625162037039</v>
      </c>
      <c r="U2241" s="8">
        <f t="shared" si="35"/>
        <v>36.209560185183364</v>
      </c>
    </row>
    <row r="2242" spans="1:21" ht="11.75" customHeight="1" x14ac:dyDescent="0.4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E2242/D2242*100%</f>
        <v>2.7067999999999999</v>
      </c>
      <c r="P2242" s="9" t="str">
        <f>IFERROR(ROUND(E2242/L2242,0),0)&amp;" "&amp;H2242</f>
        <v>141 USD</v>
      </c>
      <c r="Q2242" t="s">
        <v>8333</v>
      </c>
      <c r="R2242" t="s">
        <v>8351</v>
      </c>
      <c r="S2242" s="12">
        <f>(((I2242/60)/60)/24)+DATE(1970,1,1)+(-8/24)</f>
        <v>42482.492407407401</v>
      </c>
      <c r="T2242" s="12">
        <f>(((J2242/60)/60)/24)+DATE(1970,1,1)+(-8/24)</f>
        <v>42452.492407407401</v>
      </c>
      <c r="U2242" s="8">
        <f t="shared" si="35"/>
        <v>30</v>
      </c>
    </row>
    <row r="2243" spans="1:21" ht="11.75" customHeight="1" x14ac:dyDescent="0.4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E2243/D2243*100%</f>
        <v>8.0640000000000001</v>
      </c>
      <c r="P2243" s="9" t="str">
        <f>IFERROR(ROUND(E2243/L2243,0),0)&amp;" "&amp;H2243</f>
        <v>49 GBP</v>
      </c>
      <c r="Q2243" t="s">
        <v>8333</v>
      </c>
      <c r="R2243" t="s">
        <v>8351</v>
      </c>
      <c r="S2243" s="12">
        <f>(((I2243/60)/60)/24)+DATE(1970,1,1)+(-8/24)</f>
        <v>42796.494212962956</v>
      </c>
      <c r="T2243" s="12">
        <f>(((J2243/60)/60)/24)+DATE(1970,1,1)+(-8/24)</f>
        <v>42766.494212962956</v>
      </c>
      <c r="U2243" s="8">
        <f t="shared" si="35"/>
        <v>30</v>
      </c>
    </row>
    <row r="2244" spans="1:21" ht="11.75" customHeight="1" x14ac:dyDescent="0.4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E2244/D2244*100%</f>
        <v>13.600976000000001</v>
      </c>
      <c r="P2244" s="9" t="str">
        <f>IFERROR(ROUND(E2244/L2244,0),0)&amp;" "&amp;H2244</f>
        <v>54 USD</v>
      </c>
      <c r="Q2244" t="s">
        <v>8333</v>
      </c>
      <c r="R2244" t="s">
        <v>8351</v>
      </c>
      <c r="S2244" s="12">
        <f>(((I2244/60)/60)/24)+DATE(1970,1,1)+(-8/24)</f>
        <v>41604.79305555555</v>
      </c>
      <c r="T2244" s="12">
        <f>(((J2244/60)/60)/24)+DATE(1970,1,1)+(-8/24)</f>
        <v>41569.242280092592</v>
      </c>
      <c r="U2244" s="8">
        <f t="shared" si="35"/>
        <v>35.550775462957972</v>
      </c>
    </row>
    <row r="2245" spans="1:21" ht="11.75" customHeight="1" x14ac:dyDescent="0.4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E2245/D2245*100%</f>
        <v>9302.5</v>
      </c>
      <c r="P2245" s="9" t="str">
        <f>IFERROR(ROUND(E2245/L2245,0),0)&amp;" "&amp;H2245</f>
        <v>5 USD</v>
      </c>
      <c r="Q2245" t="s">
        <v>8333</v>
      </c>
      <c r="R2245" t="s">
        <v>8351</v>
      </c>
      <c r="S2245" s="12">
        <f>(((I2245/60)/60)/24)+DATE(1970,1,1)+(-8/24)</f>
        <v>42806.791666666664</v>
      </c>
      <c r="T2245" s="12">
        <f>(((J2245/60)/60)/24)+DATE(1970,1,1)+(-8/24)</f>
        <v>42800.417708333327</v>
      </c>
      <c r="U2245" s="8">
        <f t="shared" si="35"/>
        <v>6.3739583333372138</v>
      </c>
    </row>
    <row r="2246" spans="1:21" ht="11.75" customHeight="1" x14ac:dyDescent="0.4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E2246/D2246*100%</f>
        <v>3.7702</v>
      </c>
      <c r="P2246" s="9" t="str">
        <f>IFERROR(ROUND(E2246/L2246,0),0)&amp;" "&amp;H2246</f>
        <v>65 USD</v>
      </c>
      <c r="Q2246" t="s">
        <v>8333</v>
      </c>
      <c r="R2246" t="s">
        <v>8351</v>
      </c>
      <c r="S2246" s="12">
        <f>(((I2246/60)/60)/24)+DATE(1970,1,1)+(-8/24)</f>
        <v>42659.520833333336</v>
      </c>
      <c r="T2246" s="12">
        <f>(((J2246/60)/60)/24)+DATE(1970,1,1)+(-8/24)</f>
        <v>42647.485486111109</v>
      </c>
      <c r="U2246" s="8">
        <f t="shared" si="35"/>
        <v>12.035347222226846</v>
      </c>
    </row>
    <row r="2247" spans="1:21" ht="11.75" customHeight="1" x14ac:dyDescent="0.4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E2247/D2247*100%</f>
        <v>26.47025</v>
      </c>
      <c r="P2247" s="9" t="str">
        <f>IFERROR(ROUND(E2247/L2247,0),0)&amp;" "&amp;H2247</f>
        <v>53 USD</v>
      </c>
      <c r="Q2247" t="s">
        <v>8333</v>
      </c>
      <c r="R2247" t="s">
        <v>8351</v>
      </c>
      <c r="S2247" s="12">
        <f>(((I2247/60)/60)/24)+DATE(1970,1,1)+(-8/24)</f>
        <v>41691.416666666664</v>
      </c>
      <c r="T2247" s="12">
        <f>(((J2247/60)/60)/24)+DATE(1970,1,1)+(-8/24)</f>
        <v>41660.375196759262</v>
      </c>
      <c r="U2247" s="8">
        <f t="shared" si="35"/>
        <v>31.041469907402643</v>
      </c>
    </row>
    <row r="2248" spans="1:21" ht="11.75" customHeight="1" x14ac:dyDescent="0.4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E2248/D2248*100%</f>
        <v>1.0012000000000001</v>
      </c>
      <c r="P2248" s="9" t="str">
        <f>IFERROR(ROUND(E2248/L2248,0),0)&amp;" "&amp;H2248</f>
        <v>44 GBP</v>
      </c>
      <c r="Q2248" t="s">
        <v>8333</v>
      </c>
      <c r="R2248" t="s">
        <v>8351</v>
      </c>
      <c r="S2248" s="12">
        <f>(((I2248/60)/60)/24)+DATE(1970,1,1)+(-8/24)</f>
        <v>42251.458449074074</v>
      </c>
      <c r="T2248" s="12">
        <f>(((J2248/60)/60)/24)+DATE(1970,1,1)+(-8/24)</f>
        <v>42221.458449074074</v>
      </c>
      <c r="U2248" s="8">
        <f t="shared" si="35"/>
        <v>30</v>
      </c>
    </row>
    <row r="2249" spans="1:21" ht="11.75" customHeight="1" x14ac:dyDescent="0.4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E2249/D2249*100%</f>
        <v>1.0445405405405406</v>
      </c>
      <c r="P2249" s="9" t="str">
        <f>IFERROR(ROUND(E2249/L2249,0),0)&amp;" "&amp;H2249</f>
        <v>51 USD</v>
      </c>
      <c r="Q2249" t="s">
        <v>8333</v>
      </c>
      <c r="R2249" t="s">
        <v>8351</v>
      </c>
      <c r="S2249" s="12">
        <f>(((I2249/60)/60)/24)+DATE(1970,1,1)+(-8/24)</f>
        <v>42214.332928240743</v>
      </c>
      <c r="T2249" s="12">
        <f>(((J2249/60)/60)/24)+DATE(1970,1,1)+(-8/24)</f>
        <v>42200.332928240743</v>
      </c>
      <c r="U2249" s="8">
        <f t="shared" si="35"/>
        <v>14</v>
      </c>
    </row>
    <row r="2250" spans="1:21" ht="11.75" customHeight="1" x14ac:dyDescent="0.4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E2250/D2250*100%</f>
        <v>1.0721428571428571</v>
      </c>
      <c r="P2250" s="9" t="str">
        <f>IFERROR(ROUND(E2250/L2250,0),0)&amp;" "&amp;H2250</f>
        <v>59 GBP</v>
      </c>
      <c r="Q2250" t="s">
        <v>8333</v>
      </c>
      <c r="R2250" t="s">
        <v>8351</v>
      </c>
      <c r="S2250" s="12">
        <f>(((I2250/60)/60)/24)+DATE(1970,1,1)+(-8/24)</f>
        <v>42718.542569444442</v>
      </c>
      <c r="T2250" s="12">
        <f>(((J2250/60)/60)/24)+DATE(1970,1,1)+(-8/24)</f>
        <v>42688.542569444442</v>
      </c>
      <c r="U2250" s="8">
        <f t="shared" si="35"/>
        <v>30</v>
      </c>
    </row>
    <row r="2251" spans="1:21" ht="11.75" customHeight="1" x14ac:dyDescent="0.4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E2251/D2251*100%</f>
        <v>1.6877142857142857</v>
      </c>
      <c r="P2251" s="9" t="str">
        <f>IFERROR(ROUND(E2251/L2251,0),0)&amp;" "&amp;H2251</f>
        <v>33 USD</v>
      </c>
      <c r="Q2251" t="s">
        <v>8333</v>
      </c>
      <c r="R2251" t="s">
        <v>8351</v>
      </c>
      <c r="S2251" s="12">
        <f>(((I2251/60)/60)/24)+DATE(1970,1,1)+(-8/24)</f>
        <v>41366.328298611108</v>
      </c>
      <c r="T2251" s="12">
        <f>(((J2251/60)/60)/24)+DATE(1970,1,1)+(-8/24)</f>
        <v>41336.369965277772</v>
      </c>
      <c r="U2251" s="8">
        <f t="shared" si="35"/>
        <v>29.958333333335759</v>
      </c>
    </row>
    <row r="2252" spans="1:21" ht="11.75" customHeight="1" x14ac:dyDescent="0.4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E2252/D2252*100%</f>
        <v>9.7511200000000002</v>
      </c>
      <c r="P2252" s="9" t="str">
        <f>IFERROR(ROUND(E2252/L2252,0),0)&amp;" "&amp;H2252</f>
        <v>427 USD</v>
      </c>
      <c r="Q2252" t="s">
        <v>8333</v>
      </c>
      <c r="R2252" t="s">
        <v>8351</v>
      </c>
      <c r="S2252" s="12">
        <f>(((I2252/60)/60)/24)+DATE(1970,1,1)+(-8/24)</f>
        <v>42706.713807870365</v>
      </c>
      <c r="T2252" s="12">
        <f>(((J2252/60)/60)/24)+DATE(1970,1,1)+(-8/24)</f>
        <v>42676.6721412037</v>
      </c>
      <c r="U2252" s="8">
        <f t="shared" si="35"/>
        <v>30.041666666664241</v>
      </c>
    </row>
    <row r="2253" spans="1:21" ht="11.75" customHeight="1" x14ac:dyDescent="0.4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E2253/D2253*100%</f>
        <v>1.3444929411764706</v>
      </c>
      <c r="P2253" s="9" t="str">
        <f>IFERROR(ROUND(E2253/L2253,0),0)&amp;" "&amp;H2253</f>
        <v>24 USD</v>
      </c>
      <c r="Q2253" t="s">
        <v>8333</v>
      </c>
      <c r="R2253" t="s">
        <v>8351</v>
      </c>
      <c r="S2253" s="12">
        <f>(((I2253/60)/60)/24)+DATE(1970,1,1)+(-8/24)</f>
        <v>41867.012465277774</v>
      </c>
      <c r="T2253" s="12">
        <f>(((J2253/60)/60)/24)+DATE(1970,1,1)+(-8/24)</f>
        <v>41846.012465277774</v>
      </c>
      <c r="U2253" s="8">
        <f t="shared" si="35"/>
        <v>21</v>
      </c>
    </row>
    <row r="2254" spans="1:21" ht="11.75" customHeight="1" x14ac:dyDescent="0.4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E2254/D2254*100%</f>
        <v>2.722777777777778</v>
      </c>
      <c r="P2254" s="9" t="str">
        <f>IFERROR(ROUND(E2254/L2254,0),0)&amp;" "&amp;H2254</f>
        <v>98 EUR</v>
      </c>
      <c r="Q2254" t="s">
        <v>8333</v>
      </c>
      <c r="R2254" t="s">
        <v>8351</v>
      </c>
      <c r="S2254" s="12">
        <f>(((I2254/60)/60)/24)+DATE(1970,1,1)+(-8/24)</f>
        <v>42587.994652777772</v>
      </c>
      <c r="T2254" s="12">
        <f>(((J2254/60)/60)/24)+DATE(1970,1,1)+(-8/24)</f>
        <v>42572.994652777772</v>
      </c>
      <c r="U2254" s="8">
        <f t="shared" si="35"/>
        <v>15</v>
      </c>
    </row>
    <row r="2255" spans="1:21" ht="11.75" customHeight="1" x14ac:dyDescent="0.4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E2255/D2255*100%</f>
        <v>1.1268750000000001</v>
      </c>
      <c r="P2255" s="9" t="str">
        <f>IFERROR(ROUND(E2255/L2255,0),0)&amp;" "&amp;H2255</f>
        <v>107 USD</v>
      </c>
      <c r="Q2255" t="s">
        <v>8333</v>
      </c>
      <c r="R2255" t="s">
        <v>8351</v>
      </c>
      <c r="S2255" s="12">
        <f>(((I2255/60)/60)/24)+DATE(1970,1,1)+(-8/24)</f>
        <v>42326.33966435185</v>
      </c>
      <c r="T2255" s="12">
        <f>(((J2255/60)/60)/24)+DATE(1970,1,1)+(-8/24)</f>
        <v>42296.297997685186</v>
      </c>
      <c r="U2255" s="8">
        <f t="shared" si="35"/>
        <v>30.041666666664241</v>
      </c>
    </row>
    <row r="2256" spans="1:21" ht="11.75" customHeight="1" x14ac:dyDescent="0.4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E2256/D2256*100%</f>
        <v>4.5979999999999999</v>
      </c>
      <c r="P2256" s="9" t="str">
        <f>IFERROR(ROUND(E2256/L2256,0),0)&amp;" "&amp;H2256</f>
        <v>12 USD</v>
      </c>
      <c r="Q2256" t="s">
        <v>8333</v>
      </c>
      <c r="R2256" t="s">
        <v>8351</v>
      </c>
      <c r="S2256" s="12">
        <f>(((I2256/60)/60)/24)+DATE(1970,1,1)+(-8/24)</f>
        <v>42759.314444444441</v>
      </c>
      <c r="T2256" s="12">
        <f>(((J2256/60)/60)/24)+DATE(1970,1,1)+(-8/24)</f>
        <v>42752.314444444441</v>
      </c>
      <c r="U2256" s="8">
        <f t="shared" si="35"/>
        <v>7</v>
      </c>
    </row>
    <row r="2257" spans="1:21" ht="11.75" customHeight="1" x14ac:dyDescent="0.4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E2257/D2257*100%</f>
        <v>2.8665822784810127</v>
      </c>
      <c r="P2257" s="9" t="str">
        <f>IFERROR(ROUND(E2257/L2257,0),0)&amp;" "&amp;H2257</f>
        <v>42 USD</v>
      </c>
      <c r="Q2257" t="s">
        <v>8333</v>
      </c>
      <c r="R2257" t="s">
        <v>8351</v>
      </c>
      <c r="S2257" s="12">
        <f>(((I2257/60)/60)/24)+DATE(1970,1,1)+(-8/24)</f>
        <v>42497.618645833332</v>
      </c>
      <c r="T2257" s="12">
        <f>(((J2257/60)/60)/24)+DATE(1970,1,1)+(-8/24)</f>
        <v>42467.618645833332</v>
      </c>
      <c r="U2257" s="8">
        <f t="shared" si="35"/>
        <v>30</v>
      </c>
    </row>
    <row r="2258" spans="1:21" ht="11.75" customHeight="1" x14ac:dyDescent="0.4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E2258/D2258*100%</f>
        <v>2.2270833333333333</v>
      </c>
      <c r="P2258" s="9" t="str">
        <f>IFERROR(ROUND(E2258/L2258,0),0)&amp;" "&amp;H2258</f>
        <v>21 GBP</v>
      </c>
      <c r="Q2258" t="s">
        <v>8333</v>
      </c>
      <c r="R2258" t="s">
        <v>8351</v>
      </c>
      <c r="S2258" s="12">
        <f>(((I2258/60)/60)/24)+DATE(1970,1,1)+(-8/24)</f>
        <v>42696.118587962956</v>
      </c>
      <c r="T2258" s="12">
        <f>(((J2258/60)/60)/24)+DATE(1970,1,1)+(-8/24)</f>
        <v>42682.118587962956</v>
      </c>
      <c r="U2258" s="8">
        <f t="shared" si="35"/>
        <v>14</v>
      </c>
    </row>
    <row r="2259" spans="1:21" ht="11.75" customHeight="1" x14ac:dyDescent="0.4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E2259/D2259*100%</f>
        <v>6.3613999999999997</v>
      </c>
      <c r="P2259" s="9" t="str">
        <f>IFERROR(ROUND(E2259/L2259,0),0)&amp;" "&amp;H2259</f>
        <v>94 GBP</v>
      </c>
      <c r="Q2259" t="s">
        <v>8333</v>
      </c>
      <c r="R2259" t="s">
        <v>8351</v>
      </c>
      <c r="S2259" s="12">
        <f>(((I2259/60)/60)/24)+DATE(1970,1,1)+(-8/24)</f>
        <v>42540.624999999993</v>
      </c>
      <c r="T2259" s="12">
        <f>(((J2259/60)/60)/24)+DATE(1970,1,1)+(-8/24)</f>
        <v>42505.603344907409</v>
      </c>
      <c r="U2259" s="8">
        <f t="shared" si="35"/>
        <v>35.021655092583387</v>
      </c>
    </row>
    <row r="2260" spans="1:21" ht="11.75" customHeight="1" x14ac:dyDescent="0.4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E2260/D2260*100%</f>
        <v>1.4650000000000001</v>
      </c>
      <c r="P2260" s="9" t="str">
        <f>IFERROR(ROUND(E2260/L2260,0),0)&amp;" "&amp;H2260</f>
        <v>16 USD</v>
      </c>
      <c r="Q2260" t="s">
        <v>8333</v>
      </c>
      <c r="R2260" t="s">
        <v>8351</v>
      </c>
      <c r="S2260" s="12">
        <f>(((I2260/60)/60)/24)+DATE(1970,1,1)+(-8/24)</f>
        <v>42166.417673611104</v>
      </c>
      <c r="T2260" s="12">
        <f>(((J2260/60)/60)/24)+DATE(1970,1,1)+(-8/24)</f>
        <v>42136.417673611104</v>
      </c>
      <c r="U2260" s="8">
        <f t="shared" si="35"/>
        <v>30</v>
      </c>
    </row>
    <row r="2261" spans="1:21" ht="11.75" customHeight="1" x14ac:dyDescent="0.4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E2261/D2261*100%</f>
        <v>18.670999999999999</v>
      </c>
      <c r="P2261" s="9" t="str">
        <f>IFERROR(ROUND(E2261/L2261,0),0)&amp;" "&amp;H2261</f>
        <v>91 GBP</v>
      </c>
      <c r="Q2261" t="s">
        <v>8333</v>
      </c>
      <c r="R2261" t="s">
        <v>8351</v>
      </c>
      <c r="S2261" s="12">
        <f>(((I2261/60)/60)/24)+DATE(1970,1,1)+(-8/24)</f>
        <v>42712.47148148148</v>
      </c>
      <c r="T2261" s="12">
        <f>(((J2261/60)/60)/24)+DATE(1970,1,1)+(-8/24)</f>
        <v>42702.47148148148</v>
      </c>
      <c r="U2261" s="8">
        <f t="shared" si="35"/>
        <v>10</v>
      </c>
    </row>
    <row r="2262" spans="1:21" ht="11.75" customHeight="1" x14ac:dyDescent="0.4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E2262/D2262*100%</f>
        <v>3.2692000000000001</v>
      </c>
      <c r="P2262" s="9" t="str">
        <f>IFERROR(ROUND(E2262/L2262,0),0)&amp;" "&amp;H2262</f>
        <v>97 USD</v>
      </c>
      <c r="Q2262" t="s">
        <v>8333</v>
      </c>
      <c r="R2262" t="s">
        <v>8351</v>
      </c>
      <c r="S2262" s="12">
        <f>(((I2262/60)/60)/24)+DATE(1970,1,1)+(-8/24)</f>
        <v>41724.641782407409</v>
      </c>
      <c r="T2262" s="12">
        <f>(((J2262/60)/60)/24)+DATE(1970,1,1)+(-8/24)</f>
        <v>41694.683449074073</v>
      </c>
      <c r="U2262" s="8">
        <f t="shared" si="35"/>
        <v>29.958333333335759</v>
      </c>
    </row>
    <row r="2263" spans="1:21" ht="11.75" customHeight="1" x14ac:dyDescent="0.4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E2263/D2263*100%</f>
        <v>7.7949999999999999</v>
      </c>
      <c r="P2263" s="9" t="str">
        <f>IFERROR(ROUND(E2263/L2263,0),0)&amp;" "&amp;H2263</f>
        <v>37 AUD</v>
      </c>
      <c r="Q2263" t="s">
        <v>8333</v>
      </c>
      <c r="R2263" t="s">
        <v>8351</v>
      </c>
      <c r="S2263" s="12">
        <f>(((I2263/60)/60)/24)+DATE(1970,1,1)+(-8/24)</f>
        <v>42780.391435185178</v>
      </c>
      <c r="T2263" s="12">
        <f>(((J2263/60)/60)/24)+DATE(1970,1,1)+(-8/24)</f>
        <v>42759.391435185178</v>
      </c>
      <c r="U2263" s="8">
        <f t="shared" si="35"/>
        <v>21</v>
      </c>
    </row>
    <row r="2264" spans="1:21" ht="11.75" customHeight="1" x14ac:dyDescent="0.4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E2264/D2264*100%</f>
        <v>1.5415151515151515</v>
      </c>
      <c r="P2264" s="9" t="str">
        <f>IFERROR(ROUND(E2264/L2264,0),0)&amp;" "&amp;H2264</f>
        <v>28 USD</v>
      </c>
      <c r="Q2264" t="s">
        <v>8333</v>
      </c>
      <c r="R2264" t="s">
        <v>8351</v>
      </c>
      <c r="S2264" s="12">
        <f>(((I2264/60)/60)/24)+DATE(1970,1,1)+(-8/24)</f>
        <v>41960.666666666664</v>
      </c>
      <c r="T2264" s="12">
        <f>(((J2264/60)/60)/24)+DATE(1970,1,1)+(-8/24)</f>
        <v>41926.251828703702</v>
      </c>
      <c r="U2264" s="8">
        <f t="shared" si="35"/>
        <v>34.414837962962338</v>
      </c>
    </row>
    <row r="2265" spans="1:21" ht="11.75" customHeight="1" x14ac:dyDescent="0.4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E2265/D2265*100%</f>
        <v>1.1554666666666666</v>
      </c>
      <c r="P2265" s="9" t="str">
        <f>IFERROR(ROUND(E2265/L2265,0),0)&amp;" "&amp;H2265</f>
        <v>144 SEK</v>
      </c>
      <c r="Q2265" t="s">
        <v>8333</v>
      </c>
      <c r="R2265" t="s">
        <v>8351</v>
      </c>
      <c r="S2265" s="12">
        <f>(((I2265/60)/60)/24)+DATE(1970,1,1)+(-8/24)</f>
        <v>42035.498993055553</v>
      </c>
      <c r="T2265" s="12">
        <f>(((J2265/60)/60)/24)+DATE(1970,1,1)+(-8/24)</f>
        <v>42014.498993055553</v>
      </c>
      <c r="U2265" s="8">
        <f t="shared" si="35"/>
        <v>21</v>
      </c>
    </row>
    <row r="2266" spans="1:21" ht="11.75" customHeight="1" x14ac:dyDescent="0.4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E2266/D2266*100%</f>
        <v>1.8003333333333333</v>
      </c>
      <c r="P2266" s="9" t="str">
        <f>IFERROR(ROUND(E2266/L2266,0),0)&amp;" "&amp;H2266</f>
        <v>24 USD</v>
      </c>
      <c r="Q2266" t="s">
        <v>8333</v>
      </c>
      <c r="R2266" t="s">
        <v>8351</v>
      </c>
      <c r="S2266" s="12">
        <f>(((I2266/60)/60)/24)+DATE(1970,1,1)+(-8/24)</f>
        <v>42512.791666666664</v>
      </c>
      <c r="T2266" s="12">
        <f>(((J2266/60)/60)/24)+DATE(1970,1,1)+(-8/24)</f>
        <v>42496.249004629623</v>
      </c>
      <c r="U2266" s="8">
        <f t="shared" si="35"/>
        <v>16.542662037041737</v>
      </c>
    </row>
    <row r="2267" spans="1:21" ht="11.75" customHeight="1" x14ac:dyDescent="0.4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E2267/D2267*100%</f>
        <v>2.9849999999999999</v>
      </c>
      <c r="P2267" s="9" t="str">
        <f>IFERROR(ROUND(E2267/L2267,0),0)&amp;" "&amp;H2267</f>
        <v>35 GBP</v>
      </c>
      <c r="Q2267" t="s">
        <v>8333</v>
      </c>
      <c r="R2267" t="s">
        <v>8351</v>
      </c>
      <c r="S2267" s="12">
        <f>(((I2267/60)/60)/24)+DATE(1970,1,1)+(-8/24)</f>
        <v>42696.519756944443</v>
      </c>
      <c r="T2267" s="12">
        <f>(((J2267/60)/60)/24)+DATE(1970,1,1)+(-8/24)</f>
        <v>42689.519756944443</v>
      </c>
      <c r="U2267" s="8">
        <f t="shared" si="35"/>
        <v>7</v>
      </c>
    </row>
    <row r="2268" spans="1:21" ht="11.75" customHeight="1" x14ac:dyDescent="0.4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E2268/D2268*100%</f>
        <v>3.2026666666666666</v>
      </c>
      <c r="P2268" s="9" t="str">
        <f>IFERROR(ROUND(E2268/L2268,0),0)&amp;" "&amp;H2268</f>
        <v>25 USD</v>
      </c>
      <c r="Q2268" t="s">
        <v>8333</v>
      </c>
      <c r="R2268" t="s">
        <v>8351</v>
      </c>
      <c r="S2268" s="12">
        <f>(((I2268/60)/60)/24)+DATE(1970,1,1)+(-8/24)</f>
        <v>42486.749999999993</v>
      </c>
      <c r="T2268" s="12">
        <f>(((J2268/60)/60)/24)+DATE(1970,1,1)+(-8/24)</f>
        <v>42469.541574074072</v>
      </c>
      <c r="U2268" s="8">
        <f t="shared" si="35"/>
        <v>17.208425925920892</v>
      </c>
    </row>
    <row r="2269" spans="1:21" ht="11.75" customHeight="1" x14ac:dyDescent="0.4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E2269/D2269*100%</f>
        <v>3.80525</v>
      </c>
      <c r="P2269" s="9" t="str">
        <f>IFERROR(ROUND(E2269/L2269,0),0)&amp;" "&amp;H2269</f>
        <v>188 USD</v>
      </c>
      <c r="Q2269" t="s">
        <v>8333</v>
      </c>
      <c r="R2269" t="s">
        <v>8351</v>
      </c>
      <c r="S2269" s="12">
        <f>(((I2269/60)/60)/24)+DATE(1970,1,1)+(-8/24)</f>
        <v>41993.708333333336</v>
      </c>
      <c r="T2269" s="12">
        <f>(((J2269/60)/60)/24)+DATE(1970,1,1)+(-8/24)</f>
        <v>41968.496493055551</v>
      </c>
      <c r="U2269" s="8">
        <f t="shared" si="35"/>
        <v>25.211840277785086</v>
      </c>
    </row>
    <row r="2270" spans="1:21" ht="11.75" customHeight="1" x14ac:dyDescent="0.4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E2270/D2270*100%</f>
        <v>1.026</v>
      </c>
      <c r="P2270" s="9" t="str">
        <f>IFERROR(ROUND(E2270/L2270,0),0)&amp;" "&amp;H2270</f>
        <v>148 USD</v>
      </c>
      <c r="Q2270" t="s">
        <v>8333</v>
      </c>
      <c r="R2270" t="s">
        <v>8351</v>
      </c>
      <c r="S2270" s="12">
        <f>(((I2270/60)/60)/24)+DATE(1970,1,1)+(-8/24)</f>
        <v>42805.749016203699</v>
      </c>
      <c r="T2270" s="12">
        <f>(((J2270/60)/60)/24)+DATE(1970,1,1)+(-8/24)</f>
        <v>42775.749016203699</v>
      </c>
      <c r="U2270" s="8">
        <f t="shared" si="35"/>
        <v>30</v>
      </c>
    </row>
    <row r="2271" spans="1:21" ht="11.75" customHeight="1" x14ac:dyDescent="0.4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E2271/D2271*100%</f>
        <v>18.016400000000001</v>
      </c>
      <c r="P2271" s="9" t="str">
        <f>IFERROR(ROUND(E2271/L2271,0),0)&amp;" "&amp;H2271</f>
        <v>50 USD</v>
      </c>
      <c r="Q2271" t="s">
        <v>8333</v>
      </c>
      <c r="R2271" t="s">
        <v>8351</v>
      </c>
      <c r="S2271" s="12">
        <f>(((I2271/60)/60)/24)+DATE(1970,1,1)+(-8/24)</f>
        <v>42800.874999999993</v>
      </c>
      <c r="T2271" s="12">
        <f>(((J2271/60)/60)/24)+DATE(1970,1,1)+(-8/24)</f>
        <v>42776.371099537035</v>
      </c>
      <c r="U2271" s="8">
        <f t="shared" si="35"/>
        <v>24.503900462957972</v>
      </c>
    </row>
    <row r="2272" spans="1:21" ht="11.75" customHeight="1" x14ac:dyDescent="0.4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E2272/D2272*100%</f>
        <v>7.2024800000000004</v>
      </c>
      <c r="P2272" s="9" t="str">
        <f>IFERROR(ROUND(E2272/L2272,0),0)&amp;" "&amp;H2272</f>
        <v>108 USD</v>
      </c>
      <c r="Q2272" t="s">
        <v>8333</v>
      </c>
      <c r="R2272" t="s">
        <v>8351</v>
      </c>
      <c r="S2272" s="12">
        <f>(((I2272/60)/60)/24)+DATE(1970,1,1)+(-8/24)</f>
        <v>42745.582638888889</v>
      </c>
      <c r="T2272" s="12">
        <f>(((J2272/60)/60)/24)+DATE(1970,1,1)+(-8/24)</f>
        <v>42725.536030092589</v>
      </c>
      <c r="U2272" s="8">
        <f t="shared" si="35"/>
        <v>20.046608796299552</v>
      </c>
    </row>
    <row r="2273" spans="1:21" ht="11.75" customHeight="1" x14ac:dyDescent="0.4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E2273/D2273*100%</f>
        <v>2.8309000000000002</v>
      </c>
      <c r="P2273" s="9" t="str">
        <f>IFERROR(ROUND(E2273/L2273,0),0)&amp;" "&amp;H2273</f>
        <v>43 USD</v>
      </c>
      <c r="Q2273" t="s">
        <v>8333</v>
      </c>
      <c r="R2273" t="s">
        <v>8351</v>
      </c>
      <c r="S2273" s="12">
        <f>(((I2273/60)/60)/24)+DATE(1970,1,1)+(-8/24)</f>
        <v>42713.666712962957</v>
      </c>
      <c r="T2273" s="12">
        <f>(((J2273/60)/60)/24)+DATE(1970,1,1)+(-8/24)</f>
        <v>42683.666712962957</v>
      </c>
      <c r="U2273" s="8">
        <f t="shared" si="35"/>
        <v>30</v>
      </c>
    </row>
    <row r="2274" spans="1:21" ht="11.75" customHeight="1" x14ac:dyDescent="0.4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E2274/D2274*100%</f>
        <v>13.566000000000001</v>
      </c>
      <c r="P2274" s="9" t="str">
        <f>IFERROR(ROUND(E2274/L2274,0),0)&amp;" "&amp;H2274</f>
        <v>14 USD</v>
      </c>
      <c r="Q2274" t="s">
        <v>8333</v>
      </c>
      <c r="R2274" t="s">
        <v>8351</v>
      </c>
      <c r="S2274" s="12">
        <f>(((I2274/60)/60)/24)+DATE(1970,1,1)+(-8/24)</f>
        <v>42345.366157407399</v>
      </c>
      <c r="T2274" s="12">
        <f>(((J2274/60)/60)/24)+DATE(1970,1,1)+(-8/24)</f>
        <v>42315.366157407399</v>
      </c>
      <c r="U2274" s="8">
        <f t="shared" si="35"/>
        <v>30</v>
      </c>
    </row>
    <row r="2275" spans="1:21" ht="11.75" customHeight="1" x14ac:dyDescent="0.4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E2275/D2275*100%</f>
        <v>2.2035999999999998</v>
      </c>
      <c r="P2275" s="9" t="str">
        <f>IFERROR(ROUND(E2275/L2275,0),0)&amp;" "&amp;H2275</f>
        <v>37 CAD</v>
      </c>
      <c r="Q2275" t="s">
        <v>8333</v>
      </c>
      <c r="R2275" t="s">
        <v>8351</v>
      </c>
      <c r="S2275" s="12">
        <f>(((I2275/60)/60)/24)+DATE(1970,1,1)+(-8/24)</f>
        <v>42806.174097222225</v>
      </c>
      <c r="T2275" s="12">
        <f>(((J2275/60)/60)/24)+DATE(1970,1,1)+(-8/24)</f>
        <v>42781.215763888882</v>
      </c>
      <c r="U2275" s="8">
        <f t="shared" si="35"/>
        <v>24.958333333343035</v>
      </c>
    </row>
    <row r="2276" spans="1:21" ht="11.75" customHeight="1" x14ac:dyDescent="0.4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E2276/D2276*100%</f>
        <v>1.196</v>
      </c>
      <c r="P2276" s="9" t="str">
        <f>IFERROR(ROUND(E2276/L2276,0),0)&amp;" "&amp;H2276</f>
        <v>30 USD</v>
      </c>
      <c r="Q2276" t="s">
        <v>8333</v>
      </c>
      <c r="R2276" t="s">
        <v>8351</v>
      </c>
      <c r="S2276" s="12">
        <f>(((I2276/60)/60)/24)+DATE(1970,1,1)+(-8/24)</f>
        <v>41693.167326388888</v>
      </c>
      <c r="T2276" s="12">
        <f>(((J2276/60)/60)/24)+DATE(1970,1,1)+(-8/24)</f>
        <v>41663.167326388888</v>
      </c>
      <c r="U2276" s="8">
        <f t="shared" si="35"/>
        <v>30</v>
      </c>
    </row>
    <row r="2277" spans="1:21" ht="11.75" customHeight="1" x14ac:dyDescent="0.4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E2277/D2277*100%</f>
        <v>4.0776923076923079</v>
      </c>
      <c r="P2277" s="9" t="str">
        <f>IFERROR(ROUND(E2277/L2277,0),0)&amp;" "&amp;H2277</f>
        <v>34 GBP</v>
      </c>
      <c r="Q2277" t="s">
        <v>8333</v>
      </c>
      <c r="R2277" t="s">
        <v>8351</v>
      </c>
      <c r="S2277" s="12">
        <f>(((I2277/60)/60)/24)+DATE(1970,1,1)+(-8/24)</f>
        <v>41995.283321759263</v>
      </c>
      <c r="T2277" s="12">
        <f>(((J2277/60)/60)/24)+DATE(1970,1,1)+(-8/24)</f>
        <v>41965.283321759263</v>
      </c>
      <c r="U2277" s="8">
        <f t="shared" si="35"/>
        <v>30</v>
      </c>
    </row>
    <row r="2278" spans="1:21" ht="11.75" customHeight="1" x14ac:dyDescent="0.4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E2278/D2278*100%</f>
        <v>1.0581826105905425</v>
      </c>
      <c r="P2278" s="9" t="str">
        <f>IFERROR(ROUND(E2278/L2278,0),0)&amp;" "&amp;H2278</f>
        <v>65 USD</v>
      </c>
      <c r="Q2278" t="s">
        <v>8333</v>
      </c>
      <c r="R2278" t="s">
        <v>8351</v>
      </c>
      <c r="S2278" s="12">
        <f>(((I2278/60)/60)/24)+DATE(1970,1,1)+(-8/24)</f>
        <v>41644.318159722221</v>
      </c>
      <c r="T2278" s="12">
        <f>(((J2278/60)/60)/24)+DATE(1970,1,1)+(-8/24)</f>
        <v>41614.318159722221</v>
      </c>
      <c r="U2278" s="8">
        <f t="shared" si="35"/>
        <v>30</v>
      </c>
    </row>
    <row r="2279" spans="1:21" ht="11.75" customHeight="1" x14ac:dyDescent="0.4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E2279/D2279*100%</f>
        <v>1.4108235294117648</v>
      </c>
      <c r="P2279" s="9" t="str">
        <f>IFERROR(ROUND(E2279/L2279,0),0)&amp;" "&amp;H2279</f>
        <v>58 USD</v>
      </c>
      <c r="Q2279" t="s">
        <v>8333</v>
      </c>
      <c r="R2279" t="s">
        <v>8351</v>
      </c>
      <c r="S2279" s="12">
        <f>(((I2279/60)/60)/24)+DATE(1970,1,1)+(-8/24)</f>
        <v>40966.345173611109</v>
      </c>
      <c r="T2279" s="12">
        <f>(((J2279/60)/60)/24)+DATE(1970,1,1)+(-8/24)</f>
        <v>40936.345173611109</v>
      </c>
      <c r="U2279" s="8">
        <f t="shared" ref="U2279:U2322" si="36">S2279-T2279</f>
        <v>30</v>
      </c>
    </row>
    <row r="2280" spans="1:21" ht="11.75" customHeight="1" x14ac:dyDescent="0.4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E2280/D2280*100%</f>
        <v>2.7069999999999999</v>
      </c>
      <c r="P2280" s="9" t="str">
        <f>IFERROR(ROUND(E2280/L2280,0),0)&amp;" "&amp;H2280</f>
        <v>53 EUR</v>
      </c>
      <c r="Q2280" t="s">
        <v>8333</v>
      </c>
      <c r="R2280" t="s">
        <v>8351</v>
      </c>
      <c r="S2280" s="12">
        <f>(((I2280/60)/60)/24)+DATE(1970,1,1)+(-8/24)</f>
        <v>42372.624305555553</v>
      </c>
      <c r="T2280" s="12">
        <f>(((J2280/60)/60)/24)+DATE(1970,1,1)+(-8/24)</f>
        <v>42338.375775462955</v>
      </c>
      <c r="U2280" s="8">
        <f t="shared" si="36"/>
        <v>34.24853009259823</v>
      </c>
    </row>
    <row r="2281" spans="1:21" ht="11.75" customHeight="1" x14ac:dyDescent="0.4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E2281/D2281*100%</f>
        <v>1.538</v>
      </c>
      <c r="P2281" s="9" t="str">
        <f>IFERROR(ROUND(E2281/L2281,0),0)&amp;" "&amp;H2281</f>
        <v>48 USD</v>
      </c>
      <c r="Q2281" t="s">
        <v>8333</v>
      </c>
      <c r="R2281" t="s">
        <v>8351</v>
      </c>
      <c r="S2281" s="12">
        <f>(((I2281/60)/60)/24)+DATE(1970,1,1)+(-8/24)</f>
        <v>42038.833333333336</v>
      </c>
      <c r="T2281" s="12">
        <f>(((J2281/60)/60)/24)+DATE(1970,1,1)+(-8/24)</f>
        <v>42020.473368055551</v>
      </c>
      <c r="U2281" s="8">
        <f t="shared" si="36"/>
        <v>18.359965277784795</v>
      </c>
    </row>
    <row r="2282" spans="1:21" ht="11.75" customHeight="1" x14ac:dyDescent="0.4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E2282/D2282*100%</f>
        <v>4.0357653061224488</v>
      </c>
      <c r="P2282" s="9" t="str">
        <f>IFERROR(ROUND(E2282/L2282,0),0)&amp;" "&amp;H2282</f>
        <v>82 USD</v>
      </c>
      <c r="Q2282" t="s">
        <v>8333</v>
      </c>
      <c r="R2282" t="s">
        <v>8351</v>
      </c>
      <c r="S2282" s="12">
        <f>(((I2282/60)/60)/24)+DATE(1970,1,1)+(-8/24)</f>
        <v>42264.291562499995</v>
      </c>
      <c r="T2282" s="12">
        <f>(((J2282/60)/60)/24)+DATE(1970,1,1)+(-8/24)</f>
        <v>42234.291562499995</v>
      </c>
      <c r="U2282" s="8">
        <f t="shared" si="36"/>
        <v>30</v>
      </c>
    </row>
    <row r="2283" spans="1:21" ht="11.75" customHeight="1" x14ac:dyDescent="0.4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E2283/D2283*100%</f>
        <v>1.85</v>
      </c>
      <c r="P2283" s="9" t="str">
        <f>IFERROR(ROUND(E2283/L2283,0),0)&amp;" "&amp;H2283</f>
        <v>50 USD</v>
      </c>
      <c r="Q2283" t="s">
        <v>8325</v>
      </c>
      <c r="R2283" t="s">
        <v>8326</v>
      </c>
      <c r="S2283" s="12">
        <f>(((I2283/60)/60)/24)+DATE(1970,1,1)+(-8/24)</f>
        <v>40748.951388888883</v>
      </c>
      <c r="T2283" s="12">
        <f>(((J2283/60)/60)/24)+DATE(1970,1,1)+(-8/24)</f>
        <v>40686.952511574069</v>
      </c>
      <c r="U2283" s="8">
        <f t="shared" si="36"/>
        <v>61.998877314814308</v>
      </c>
    </row>
    <row r="2284" spans="1:21" ht="11.75" customHeight="1" x14ac:dyDescent="0.4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E2284/D2284*100%</f>
        <v>1.8533333333333333</v>
      </c>
      <c r="P2284" s="9" t="str">
        <f>IFERROR(ROUND(E2284/L2284,0),0)&amp;" "&amp;H2284</f>
        <v>116 USD</v>
      </c>
      <c r="Q2284" t="s">
        <v>8325</v>
      </c>
      <c r="R2284" t="s">
        <v>8326</v>
      </c>
      <c r="S2284" s="12">
        <f>(((I2284/60)/60)/24)+DATE(1970,1,1)+(-8/24)</f>
        <v>42382.841273148144</v>
      </c>
      <c r="T2284" s="12">
        <f>(((J2284/60)/60)/24)+DATE(1970,1,1)+(-8/24)</f>
        <v>42322.841273148144</v>
      </c>
      <c r="U2284" s="8">
        <f t="shared" si="36"/>
        <v>60</v>
      </c>
    </row>
    <row r="2285" spans="1:21" ht="11.75" customHeight="1" x14ac:dyDescent="0.4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E2285/D2285*100%</f>
        <v>1.0085533333333332</v>
      </c>
      <c r="P2285" s="9" t="str">
        <f>IFERROR(ROUND(E2285/L2285,0),0)&amp;" "&amp;H2285</f>
        <v>63 USD</v>
      </c>
      <c r="Q2285" t="s">
        <v>8325</v>
      </c>
      <c r="R2285" t="s">
        <v>8326</v>
      </c>
      <c r="S2285" s="12">
        <f>(((I2285/60)/60)/24)+DATE(1970,1,1)+(-8/24)</f>
        <v>41037.750046296293</v>
      </c>
      <c r="T2285" s="12">
        <f>(((J2285/60)/60)/24)+DATE(1970,1,1)+(-8/24)</f>
        <v>40977.791712962957</v>
      </c>
      <c r="U2285" s="8">
        <f t="shared" si="36"/>
        <v>59.958333333335759</v>
      </c>
    </row>
    <row r="2286" spans="1:21" ht="11.75" customHeight="1" x14ac:dyDescent="0.4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E2286/D2286*100%</f>
        <v>1.0622116666666668</v>
      </c>
      <c r="P2286" s="9" t="str">
        <f>IFERROR(ROUND(E2286/L2286,0),0)&amp;" "&amp;H2286</f>
        <v>108 USD</v>
      </c>
      <c r="Q2286" t="s">
        <v>8325</v>
      </c>
      <c r="R2286" t="s">
        <v>8326</v>
      </c>
      <c r="S2286" s="12">
        <f>(((I2286/60)/60)/24)+DATE(1970,1,1)+(-8/24)</f>
        <v>40613.833333333328</v>
      </c>
      <c r="T2286" s="12">
        <f>(((J2286/60)/60)/24)+DATE(1970,1,1)+(-8/24)</f>
        <v>40585.463483796295</v>
      </c>
      <c r="U2286" s="8">
        <f t="shared" si="36"/>
        <v>28.369849537033588</v>
      </c>
    </row>
    <row r="2287" spans="1:21" ht="11.75" customHeight="1" x14ac:dyDescent="0.4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E2287/D2287*100%</f>
        <v>1.2136666666666667</v>
      </c>
      <c r="P2287" s="9" t="str">
        <f>IFERROR(ROUND(E2287/L2287,0),0)&amp;" "&amp;H2287</f>
        <v>46 USD</v>
      </c>
      <c r="Q2287" t="s">
        <v>8325</v>
      </c>
      <c r="R2287" t="s">
        <v>8326</v>
      </c>
      <c r="S2287" s="12">
        <f>(((I2287/60)/60)/24)+DATE(1970,1,1)+(-8/24)</f>
        <v>41088.852349537032</v>
      </c>
      <c r="T2287" s="12">
        <f>(((J2287/60)/60)/24)+DATE(1970,1,1)+(-8/24)</f>
        <v>41058.852349537032</v>
      </c>
      <c r="U2287" s="8">
        <f t="shared" si="36"/>
        <v>30</v>
      </c>
    </row>
    <row r="2288" spans="1:21" ht="11.75" customHeight="1" x14ac:dyDescent="0.4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E2288/D2288*100%</f>
        <v>1.0006666666666666</v>
      </c>
      <c r="P2288" s="9" t="str">
        <f>IFERROR(ROUND(E2288/L2288,0),0)&amp;" "&amp;H2288</f>
        <v>107 USD</v>
      </c>
      <c r="Q2288" t="s">
        <v>8325</v>
      </c>
      <c r="R2288" t="s">
        <v>8326</v>
      </c>
      <c r="S2288" s="12">
        <f>(((I2288/60)/60)/24)+DATE(1970,1,1)+(-8/24)</f>
        <v>41522.832638888889</v>
      </c>
      <c r="T2288" s="12">
        <f>(((J2288/60)/60)/24)+DATE(1970,1,1)+(-8/24)</f>
        <v>41494.630254629628</v>
      </c>
      <c r="U2288" s="8">
        <f t="shared" si="36"/>
        <v>28.202384259260725</v>
      </c>
    </row>
    <row r="2289" spans="1:21" ht="11.75" customHeight="1" x14ac:dyDescent="0.4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E2289/D2289*100%</f>
        <v>1.1997755555555556</v>
      </c>
      <c r="P2289" s="9" t="str">
        <f>IFERROR(ROUND(E2289/L2289,0),0)&amp;" "&amp;H2289</f>
        <v>51 USD</v>
      </c>
      <c r="Q2289" t="s">
        <v>8325</v>
      </c>
      <c r="R2289" t="s">
        <v>8326</v>
      </c>
      <c r="S2289" s="12">
        <f>(((I2289/60)/60)/24)+DATE(1970,1,1)+(-8/24)</f>
        <v>41813.334027777775</v>
      </c>
      <c r="T2289" s="12">
        <f>(((J2289/60)/60)/24)+DATE(1970,1,1)+(-8/24)</f>
        <v>41792.334027777775</v>
      </c>
      <c r="U2289" s="8">
        <f t="shared" si="36"/>
        <v>21</v>
      </c>
    </row>
    <row r="2290" spans="1:21" ht="11.75" customHeight="1" x14ac:dyDescent="0.4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E2290/D2290*100%</f>
        <v>1.0009999999999999</v>
      </c>
      <c r="P2290" s="9" t="str">
        <f>IFERROR(ROUND(E2290/L2290,0),0)&amp;" "&amp;H2290</f>
        <v>40 USD</v>
      </c>
      <c r="Q2290" t="s">
        <v>8325</v>
      </c>
      <c r="R2290" t="s">
        <v>8326</v>
      </c>
      <c r="S2290" s="12">
        <f>(((I2290/60)/60)/24)+DATE(1970,1,1)+(-8/24)</f>
        <v>41086.416666666664</v>
      </c>
      <c r="T2290" s="12">
        <f>(((J2290/60)/60)/24)+DATE(1970,1,1)+(-8/24)</f>
        <v>41067.494085648148</v>
      </c>
      <c r="U2290" s="8">
        <f t="shared" si="36"/>
        <v>18.922581018516212</v>
      </c>
    </row>
    <row r="2291" spans="1:21" ht="11.75" customHeight="1" x14ac:dyDescent="0.4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E2291/D2291*100%</f>
        <v>1.0740000000000001</v>
      </c>
      <c r="P2291" s="9" t="str">
        <f>IFERROR(ROUND(E2291/L2291,0),0)&amp;" "&amp;H2291</f>
        <v>64 USD</v>
      </c>
      <c r="Q2291" t="s">
        <v>8325</v>
      </c>
      <c r="R2291" t="s">
        <v>8326</v>
      </c>
      <c r="S2291" s="12">
        <f>(((I2291/60)/60)/24)+DATE(1970,1,1)+(-8/24)</f>
        <v>41614.640277777777</v>
      </c>
      <c r="T2291" s="12">
        <f>(((J2291/60)/60)/24)+DATE(1970,1,1)+(-8/24)</f>
        <v>41571.665046296293</v>
      </c>
      <c r="U2291" s="8">
        <f t="shared" si="36"/>
        <v>42.975231481483206</v>
      </c>
    </row>
    <row r="2292" spans="1:21" ht="11.75" customHeight="1" x14ac:dyDescent="0.4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E2292/D2292*100%</f>
        <v>1.0406666666666666</v>
      </c>
      <c r="P2292" s="9" t="str">
        <f>IFERROR(ROUND(E2292/L2292,0),0)&amp;" "&amp;H2292</f>
        <v>54 USD</v>
      </c>
      <c r="Q2292" t="s">
        <v>8325</v>
      </c>
      <c r="R2292" t="s">
        <v>8326</v>
      </c>
      <c r="S2292" s="12">
        <f>(((I2292/60)/60)/24)+DATE(1970,1,1)+(-8/24)</f>
        <v>40148.375</v>
      </c>
      <c r="T2292" s="12">
        <f>(((J2292/60)/60)/24)+DATE(1970,1,1)+(-8/24)</f>
        <v>40069.920486111107</v>
      </c>
      <c r="U2292" s="8">
        <f t="shared" si="36"/>
        <v>78.454513888893416</v>
      </c>
    </row>
    <row r="2293" spans="1:21" ht="11.75" customHeight="1" x14ac:dyDescent="0.4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E2293/D2293*100%</f>
        <v>1.728</v>
      </c>
      <c r="P2293" s="9" t="str">
        <f>IFERROR(ROUND(E2293/L2293,0),0)&amp;" "&amp;H2293</f>
        <v>100 USD</v>
      </c>
      <c r="Q2293" t="s">
        <v>8325</v>
      </c>
      <c r="R2293" t="s">
        <v>8326</v>
      </c>
      <c r="S2293" s="12">
        <f>(((I2293/60)/60)/24)+DATE(1970,1,1)+(-8/24)</f>
        <v>41021.833333333328</v>
      </c>
      <c r="T2293" s="12">
        <f>(((J2293/60)/60)/24)+DATE(1970,1,1)+(-8/24)</f>
        <v>40987.643726851849</v>
      </c>
      <c r="U2293" s="8">
        <f t="shared" si="36"/>
        <v>34.189606481479132</v>
      </c>
    </row>
    <row r="2294" spans="1:21" ht="11.75" customHeight="1" x14ac:dyDescent="0.4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E2294/D2294*100%</f>
        <v>1.072505</v>
      </c>
      <c r="P2294" s="9" t="str">
        <f>IFERROR(ROUND(E2294/L2294,0),0)&amp;" "&amp;H2294</f>
        <v>47 USD</v>
      </c>
      <c r="Q2294" t="s">
        <v>8325</v>
      </c>
      <c r="R2294" t="s">
        <v>8326</v>
      </c>
      <c r="S2294" s="12">
        <f>(((I2294/60)/60)/24)+DATE(1970,1,1)+(-8/24)</f>
        <v>41017.364305555551</v>
      </c>
      <c r="T2294" s="12">
        <f>(((J2294/60)/60)/24)+DATE(1970,1,1)+(-8/24)</f>
        <v>40987.364305555551</v>
      </c>
      <c r="U2294" s="8">
        <f t="shared" si="36"/>
        <v>30</v>
      </c>
    </row>
    <row r="2295" spans="1:21" ht="11.75" customHeight="1" x14ac:dyDescent="0.4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E2295/D2295*100%</f>
        <v>1.0823529411764705</v>
      </c>
      <c r="P2295" s="9" t="str">
        <f>IFERROR(ROUND(E2295/L2295,0),0)&amp;" "&amp;H2295</f>
        <v>34 USD</v>
      </c>
      <c r="Q2295" t="s">
        <v>8325</v>
      </c>
      <c r="R2295" t="s">
        <v>8326</v>
      </c>
      <c r="S2295" s="12">
        <f>(((I2295/60)/60)/24)+DATE(1970,1,1)+(-8/24)</f>
        <v>41176.832638888889</v>
      </c>
      <c r="T2295" s="12">
        <f>(((J2295/60)/60)/24)+DATE(1970,1,1)+(-8/24)</f>
        <v>41151.374988425923</v>
      </c>
      <c r="U2295" s="8">
        <f t="shared" si="36"/>
        <v>25.45765046296583</v>
      </c>
    </row>
    <row r="2296" spans="1:21" ht="11.75" customHeight="1" x14ac:dyDescent="0.4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E2296/D2296*100%</f>
        <v>1.4608079999999999</v>
      </c>
      <c r="P2296" s="9" t="str">
        <f>IFERROR(ROUND(E2296/L2296,0),0)&amp;" "&amp;H2296</f>
        <v>65 USD</v>
      </c>
      <c r="Q2296" t="s">
        <v>8325</v>
      </c>
      <c r="R2296" t="s">
        <v>8326</v>
      </c>
      <c r="S2296" s="12">
        <f>(((I2296/60)/60)/24)+DATE(1970,1,1)+(-8/24)</f>
        <v>41294.389814814815</v>
      </c>
      <c r="T2296" s="12">
        <f>(((J2296/60)/60)/24)+DATE(1970,1,1)+(-8/24)</f>
        <v>41264.389814814815</v>
      </c>
      <c r="U2296" s="8">
        <f t="shared" si="36"/>
        <v>30</v>
      </c>
    </row>
    <row r="2297" spans="1:21" ht="11.75" customHeight="1" x14ac:dyDescent="0.4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E2297/D2297*100%</f>
        <v>1.2524999999999999</v>
      </c>
      <c r="P2297" s="9" t="str">
        <f>IFERROR(ROUND(E2297/L2297,0),0)&amp;" "&amp;H2297</f>
        <v>44 USD</v>
      </c>
      <c r="Q2297" t="s">
        <v>8325</v>
      </c>
      <c r="R2297" t="s">
        <v>8326</v>
      </c>
      <c r="S2297" s="12">
        <f>(((I2297/60)/60)/24)+DATE(1970,1,1)+(-8/24)</f>
        <v>41300.621018518512</v>
      </c>
      <c r="T2297" s="12">
        <f>(((J2297/60)/60)/24)+DATE(1970,1,1)+(-8/24)</f>
        <v>41270.621018518512</v>
      </c>
      <c r="U2297" s="8">
        <f t="shared" si="36"/>
        <v>30</v>
      </c>
    </row>
    <row r="2298" spans="1:21" ht="11.75" customHeight="1" x14ac:dyDescent="0.4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E2298/D2298*100%</f>
        <v>1.4907142857142857</v>
      </c>
      <c r="P2298" s="9" t="str">
        <f>IFERROR(ROUND(E2298/L2298,0),0)&amp;" "&amp;H2298</f>
        <v>72 USD</v>
      </c>
      <c r="Q2298" t="s">
        <v>8325</v>
      </c>
      <c r="R2298" t="s">
        <v>8326</v>
      </c>
      <c r="S2298" s="12">
        <f>(((I2298/60)/60)/24)+DATE(1970,1,1)+(-8/24)</f>
        <v>40962.39844907407</v>
      </c>
      <c r="T2298" s="12">
        <f>(((J2298/60)/60)/24)+DATE(1970,1,1)+(-8/24)</f>
        <v>40927.39844907407</v>
      </c>
      <c r="U2298" s="8">
        <f t="shared" si="36"/>
        <v>35</v>
      </c>
    </row>
    <row r="2299" spans="1:21" ht="11.75" customHeight="1" x14ac:dyDescent="0.4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E2299/D2299*100%</f>
        <v>1.006</v>
      </c>
      <c r="P2299" s="9" t="str">
        <f>IFERROR(ROUND(E2299/L2299,0),0)&amp;" "&amp;H2299</f>
        <v>53 USD</v>
      </c>
      <c r="Q2299" t="s">
        <v>8325</v>
      </c>
      <c r="R2299" t="s">
        <v>8326</v>
      </c>
      <c r="S2299" s="12">
        <f>(((I2299/60)/60)/24)+DATE(1970,1,1)+(-8/24)</f>
        <v>40981.832638888889</v>
      </c>
      <c r="T2299" s="12">
        <f>(((J2299/60)/60)/24)+DATE(1970,1,1)+(-8/24)</f>
        <v>40947.70890046296</v>
      </c>
      <c r="U2299" s="8">
        <f t="shared" si="36"/>
        <v>34.123738425929332</v>
      </c>
    </row>
    <row r="2300" spans="1:21" ht="11.75" customHeight="1" x14ac:dyDescent="0.4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E2300/D2300*100%</f>
        <v>1.0507333333333333</v>
      </c>
      <c r="P2300" s="9" t="str">
        <f>IFERROR(ROUND(E2300/L2300,0),0)&amp;" "&amp;H2300</f>
        <v>109 USD</v>
      </c>
      <c r="Q2300" t="s">
        <v>8325</v>
      </c>
      <c r="R2300" t="s">
        <v>8326</v>
      </c>
      <c r="S2300" s="12">
        <f>(((I2300/60)/60)/24)+DATE(1970,1,1)+(-8/24)</f>
        <v>41724.46565972222</v>
      </c>
      <c r="T2300" s="12">
        <f>(((J2300/60)/60)/24)+DATE(1970,1,1)+(-8/24)</f>
        <v>41694.507326388884</v>
      </c>
      <c r="U2300" s="8">
        <f t="shared" si="36"/>
        <v>29.958333333335759</v>
      </c>
    </row>
    <row r="2301" spans="1:21" ht="11.75" customHeight="1" x14ac:dyDescent="0.4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E2301/D2301*100%</f>
        <v>3.5016666666666665</v>
      </c>
      <c r="P2301" s="9" t="str">
        <f>IFERROR(ROUND(E2301/L2301,0),0)&amp;" "&amp;H2301</f>
        <v>75 USD</v>
      </c>
      <c r="Q2301" t="s">
        <v>8325</v>
      </c>
      <c r="R2301" t="s">
        <v>8326</v>
      </c>
      <c r="S2301" s="12">
        <f>(((I2301/60)/60)/24)+DATE(1970,1,1)+(-8/24)</f>
        <v>40579.699178240735</v>
      </c>
      <c r="T2301" s="12">
        <f>(((J2301/60)/60)/24)+DATE(1970,1,1)+(-8/24)</f>
        <v>40564.699178240735</v>
      </c>
      <c r="U2301" s="8">
        <f t="shared" si="36"/>
        <v>15</v>
      </c>
    </row>
    <row r="2302" spans="1:21" ht="11.75" customHeight="1" x14ac:dyDescent="0.4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E2302/D2302*100%</f>
        <v>1.0125</v>
      </c>
      <c r="P2302" s="9" t="str">
        <f>IFERROR(ROUND(E2302/L2302,0),0)&amp;" "&amp;H2302</f>
        <v>116 USD</v>
      </c>
      <c r="Q2302" t="s">
        <v>8325</v>
      </c>
      <c r="R2302" t="s">
        <v>8326</v>
      </c>
      <c r="S2302" s="12">
        <f>(((I2302/60)/60)/24)+DATE(1970,1,1)+(-8/24)</f>
        <v>41088.393703703703</v>
      </c>
      <c r="T2302" s="12">
        <f>(((J2302/60)/60)/24)+DATE(1970,1,1)+(-8/24)</f>
        <v>41074.393703703703</v>
      </c>
      <c r="U2302" s="8">
        <f t="shared" si="36"/>
        <v>14</v>
      </c>
    </row>
    <row r="2303" spans="1:21" ht="11.75" customHeight="1" x14ac:dyDescent="0.4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E2303/D2303*100%</f>
        <v>1.336044</v>
      </c>
      <c r="P2303" s="9" t="str">
        <f>IFERROR(ROUND(E2303/L2303,0),0)&amp;" "&amp;H2303</f>
        <v>32 USD</v>
      </c>
      <c r="Q2303" t="s">
        <v>8325</v>
      </c>
      <c r="R2303" t="s">
        <v>8329</v>
      </c>
      <c r="S2303" s="12">
        <f>(((I2303/60)/60)/24)+DATE(1970,1,1)+(-8/24)</f>
        <v>41445.813611111109</v>
      </c>
      <c r="T2303" s="12">
        <f>(((J2303/60)/60)/24)+DATE(1970,1,1)+(-8/24)</f>
        <v>41415.813611111109</v>
      </c>
      <c r="U2303" s="8">
        <f t="shared" si="36"/>
        <v>30</v>
      </c>
    </row>
    <row r="2304" spans="1:21" ht="11.75" customHeight="1" x14ac:dyDescent="0.4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E2304/D2304*100%</f>
        <v>1.7065217391304348</v>
      </c>
      <c r="P2304" s="9" t="str">
        <f>IFERROR(ROUND(E2304/L2304,0),0)&amp;" "&amp;H2304</f>
        <v>46 USD</v>
      </c>
      <c r="Q2304" t="s">
        <v>8325</v>
      </c>
      <c r="R2304" t="s">
        <v>8329</v>
      </c>
      <c r="S2304" s="12">
        <f>(((I2304/60)/60)/24)+DATE(1970,1,1)+(-8/24)</f>
        <v>41638.958333333328</v>
      </c>
      <c r="T2304" s="12">
        <f>(((J2304/60)/60)/24)+DATE(1970,1,1)+(-8/24)</f>
        <v>41605.535115740735</v>
      </c>
      <c r="U2304" s="8">
        <f t="shared" si="36"/>
        <v>33.423217592593573</v>
      </c>
    </row>
    <row r="2305" spans="1:21" ht="11.75" customHeight="1" x14ac:dyDescent="0.4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E2305/D2305*100%</f>
        <v>1.0935829457364341</v>
      </c>
      <c r="P2305" s="9" t="str">
        <f>IFERROR(ROUND(E2305/L2305,0),0)&amp;" "&amp;H2305</f>
        <v>68 USD</v>
      </c>
      <c r="Q2305" t="s">
        <v>8325</v>
      </c>
      <c r="R2305" t="s">
        <v>8329</v>
      </c>
      <c r="S2305" s="12">
        <f>(((I2305/60)/60)/24)+DATE(1970,1,1)+(-8/24)</f>
        <v>40889.819398148145</v>
      </c>
      <c r="T2305" s="12">
        <f>(((J2305/60)/60)/24)+DATE(1970,1,1)+(-8/24)</f>
        <v>40849.777731481481</v>
      </c>
      <c r="U2305" s="8">
        <f t="shared" si="36"/>
        <v>40.041666666664241</v>
      </c>
    </row>
    <row r="2306" spans="1:21" ht="11.75" customHeight="1" x14ac:dyDescent="0.4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E2306/D2306*100%</f>
        <v>1.0070033333333335</v>
      </c>
      <c r="P2306" s="9" t="str">
        <f>IFERROR(ROUND(E2306/L2306,0),0)&amp;" "&amp;H2306</f>
        <v>53 USD</v>
      </c>
      <c r="Q2306" t="s">
        <v>8325</v>
      </c>
      <c r="R2306" t="s">
        <v>8329</v>
      </c>
      <c r="S2306" s="12">
        <f>(((I2306/60)/60)/24)+DATE(1970,1,1)+(-8/24)</f>
        <v>40543.874305555553</v>
      </c>
      <c r="T2306" s="12">
        <f>(((J2306/60)/60)/24)+DATE(1970,1,1)+(-8/24)</f>
        <v>40502.482534722221</v>
      </c>
      <c r="U2306" s="8">
        <f t="shared" si="36"/>
        <v>41.391770833331975</v>
      </c>
    </row>
    <row r="2307" spans="1:21" ht="11.75" customHeight="1" x14ac:dyDescent="0.4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E2307/D2307*100%</f>
        <v>1.0122777777777778</v>
      </c>
      <c r="P2307" s="9" t="str">
        <f>IFERROR(ROUND(E2307/L2307,0),0)&amp;" "&amp;H2307</f>
        <v>109 USD</v>
      </c>
      <c r="Q2307" t="s">
        <v>8325</v>
      </c>
      <c r="R2307" t="s">
        <v>8329</v>
      </c>
      <c r="S2307" s="12">
        <f>(((I2307/60)/60)/24)+DATE(1970,1,1)+(-8/24)</f>
        <v>41859.416666666664</v>
      </c>
      <c r="T2307" s="12">
        <f>(((J2307/60)/60)/24)+DATE(1970,1,1)+(-8/24)</f>
        <v>41834.361944444441</v>
      </c>
      <c r="U2307" s="8">
        <f t="shared" si="36"/>
        <v>25.054722222223063</v>
      </c>
    </row>
    <row r="2308" spans="1:21" ht="11.75" customHeight="1" x14ac:dyDescent="0.4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E2308/D2308*100%</f>
        <v>1.0675857142857144</v>
      </c>
      <c r="P2308" s="9" t="str">
        <f>IFERROR(ROUND(E2308/L2308,0),0)&amp;" "&amp;H2308</f>
        <v>51 USD</v>
      </c>
      <c r="Q2308" t="s">
        <v>8325</v>
      </c>
      <c r="R2308" t="s">
        <v>8329</v>
      </c>
      <c r="S2308" s="12">
        <f>(((I2308/60)/60)/24)+DATE(1970,1,1)+(-8/24)</f>
        <v>40977.834826388884</v>
      </c>
      <c r="T2308" s="12">
        <f>(((J2308/60)/60)/24)+DATE(1970,1,1)+(-8/24)</f>
        <v>40947.834826388884</v>
      </c>
      <c r="U2308" s="8">
        <f t="shared" si="36"/>
        <v>30</v>
      </c>
    </row>
    <row r="2309" spans="1:21" ht="11.75" customHeight="1" x14ac:dyDescent="0.4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E2309/D2309*100%</f>
        <v>1.0665777537961894</v>
      </c>
      <c r="P2309" s="9" t="str">
        <f>IFERROR(ROUND(E2309/L2309,0),0)&amp;" "&amp;H2309</f>
        <v>28 USD</v>
      </c>
      <c r="Q2309" t="s">
        <v>8325</v>
      </c>
      <c r="R2309" t="s">
        <v>8329</v>
      </c>
      <c r="S2309" s="12">
        <f>(((I2309/60)/60)/24)+DATE(1970,1,1)+(-8/24)</f>
        <v>41034.46907407407</v>
      </c>
      <c r="T2309" s="12">
        <f>(((J2309/60)/60)/24)+DATE(1970,1,1)+(-8/24)</f>
        <v>41004.469131944439</v>
      </c>
      <c r="U2309" s="8">
        <f t="shared" si="36"/>
        <v>29.999942129630654</v>
      </c>
    </row>
    <row r="2310" spans="1:21" ht="11.75" customHeight="1" x14ac:dyDescent="0.4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E2310/D2310*100%</f>
        <v>1.0130622</v>
      </c>
      <c r="P2310" s="9" t="str">
        <f>IFERROR(ROUND(E2310/L2310,0),0)&amp;" "&amp;H2310</f>
        <v>82 USD</v>
      </c>
      <c r="Q2310" t="s">
        <v>8325</v>
      </c>
      <c r="R2310" t="s">
        <v>8329</v>
      </c>
      <c r="S2310" s="12">
        <f>(((I2310/60)/60)/24)+DATE(1970,1,1)+(-8/24)</f>
        <v>41879.708333333328</v>
      </c>
      <c r="T2310" s="12">
        <f>(((J2310/60)/60)/24)+DATE(1970,1,1)+(-8/24)</f>
        <v>41851.629583333335</v>
      </c>
      <c r="U2310" s="8">
        <f t="shared" si="36"/>
        <v>28.078749999993306</v>
      </c>
    </row>
    <row r="2311" spans="1:21" ht="11.75" customHeight="1" x14ac:dyDescent="0.4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E2311/D2311*100%</f>
        <v>1.0667450000000001</v>
      </c>
      <c r="P2311" s="9" t="str">
        <f>IFERROR(ROUND(E2311/L2311,0),0)&amp;" "&amp;H2311</f>
        <v>60 USD</v>
      </c>
      <c r="Q2311" t="s">
        <v>8325</v>
      </c>
      <c r="R2311" t="s">
        <v>8329</v>
      </c>
      <c r="S2311" s="12">
        <f>(((I2311/60)/60)/24)+DATE(1970,1,1)+(-8/24)</f>
        <v>41342.654363425921</v>
      </c>
      <c r="T2311" s="12">
        <f>(((J2311/60)/60)/24)+DATE(1970,1,1)+(-8/24)</f>
        <v>41307.654363425921</v>
      </c>
      <c r="U2311" s="8">
        <f t="shared" si="36"/>
        <v>35</v>
      </c>
    </row>
    <row r="2312" spans="1:21" ht="11.75" customHeight="1" x14ac:dyDescent="0.4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E2312/D2312*100%</f>
        <v>4.288397837837838</v>
      </c>
      <c r="P2312" s="9" t="str">
        <f>IFERROR(ROUND(E2312/L2312,0),0)&amp;" "&amp;H2312</f>
        <v>65 USD</v>
      </c>
      <c r="Q2312" t="s">
        <v>8325</v>
      </c>
      <c r="R2312" t="s">
        <v>8329</v>
      </c>
      <c r="S2312" s="12">
        <f>(((I2312/60)/60)/24)+DATE(1970,1,1)+(-8/24)</f>
        <v>41354.41915509259</v>
      </c>
      <c r="T2312" s="12">
        <f>(((J2312/60)/60)/24)+DATE(1970,1,1)+(-8/24)</f>
        <v>41324.460821759254</v>
      </c>
      <c r="U2312" s="8">
        <f t="shared" si="36"/>
        <v>29.958333333335759</v>
      </c>
    </row>
    <row r="2313" spans="1:21" ht="11.75" customHeight="1" x14ac:dyDescent="0.4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E2313/D2313*100%</f>
        <v>1.0411111111111111</v>
      </c>
      <c r="P2313" s="9" t="str">
        <f>IFERROR(ROUND(E2313/L2313,0),0)&amp;" "&amp;H2313</f>
        <v>90 USD</v>
      </c>
      <c r="Q2313" t="s">
        <v>8325</v>
      </c>
      <c r="R2313" t="s">
        <v>8329</v>
      </c>
      <c r="S2313" s="12">
        <f>(((I2313/60)/60)/24)+DATE(1970,1,1)+(-8/24)</f>
        <v>41765.671168981477</v>
      </c>
      <c r="T2313" s="12">
        <f>(((J2313/60)/60)/24)+DATE(1970,1,1)+(-8/24)</f>
        <v>41735.671168981477</v>
      </c>
      <c r="U2313" s="8">
        <f t="shared" si="36"/>
        <v>30</v>
      </c>
    </row>
    <row r="2314" spans="1:21" ht="11.75" customHeight="1" x14ac:dyDescent="0.4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E2314/D2314*100%</f>
        <v>1.0786666666666667</v>
      </c>
      <c r="P2314" s="9" t="str">
        <f>IFERROR(ROUND(E2314/L2314,0),0)&amp;" "&amp;H2314</f>
        <v>41 USD</v>
      </c>
      <c r="Q2314" t="s">
        <v>8325</v>
      </c>
      <c r="R2314" t="s">
        <v>8329</v>
      </c>
      <c r="S2314" s="12">
        <f>(((I2314/60)/60)/24)+DATE(1970,1,1)+(-8/24)</f>
        <v>41747.625</v>
      </c>
      <c r="T2314" s="12">
        <f>(((J2314/60)/60)/24)+DATE(1970,1,1)+(-8/24)</f>
        <v>41716.299513888887</v>
      </c>
      <c r="U2314" s="8">
        <f t="shared" si="36"/>
        <v>31.325486111112696</v>
      </c>
    </row>
    <row r="2315" spans="1:21" ht="11.75" customHeight="1" x14ac:dyDescent="0.4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E2315/D2315*100%</f>
        <v>1.7584040000000001</v>
      </c>
      <c r="P2315" s="9" t="str">
        <f>IFERROR(ROUND(E2315/L2315,0),0)&amp;" "&amp;H2315</f>
        <v>56 USD</v>
      </c>
      <c r="Q2315" t="s">
        <v>8325</v>
      </c>
      <c r="R2315" t="s">
        <v>8329</v>
      </c>
      <c r="S2315" s="12">
        <f>(((I2315/60)/60)/24)+DATE(1970,1,1)+(-8/24)</f>
        <v>41032.625300925924</v>
      </c>
      <c r="T2315" s="12">
        <f>(((J2315/60)/60)/24)+DATE(1970,1,1)+(-8/24)</f>
        <v>41002.625300925924</v>
      </c>
      <c r="U2315" s="8">
        <f t="shared" si="36"/>
        <v>30</v>
      </c>
    </row>
    <row r="2316" spans="1:21" ht="11.75" customHeight="1" x14ac:dyDescent="0.4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E2316/D2316*100%</f>
        <v>1.5697000000000001</v>
      </c>
      <c r="P2316" s="9" t="str">
        <f>IFERROR(ROUND(E2316/L2316,0),0)&amp;" "&amp;H2316</f>
        <v>38 USD</v>
      </c>
      <c r="Q2316" t="s">
        <v>8325</v>
      </c>
      <c r="R2316" t="s">
        <v>8329</v>
      </c>
      <c r="S2316" s="12">
        <f>(((I2316/60)/60)/24)+DATE(1970,1,1)+(-8/24)</f>
        <v>41067.218252314815</v>
      </c>
      <c r="T2316" s="12">
        <f>(((J2316/60)/60)/24)+DATE(1970,1,1)+(-8/24)</f>
        <v>41037.218252314815</v>
      </c>
      <c r="U2316" s="8">
        <f t="shared" si="36"/>
        <v>30</v>
      </c>
    </row>
    <row r="2317" spans="1:21" ht="11.75" customHeight="1" x14ac:dyDescent="0.4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E2317/D2317*100%</f>
        <v>1.026</v>
      </c>
      <c r="P2317" s="9" t="str">
        <f>IFERROR(ROUND(E2317/L2317,0),0)&amp;" "&amp;H2317</f>
        <v>40 USD</v>
      </c>
      <c r="Q2317" t="s">
        <v>8325</v>
      </c>
      <c r="R2317" t="s">
        <v>8329</v>
      </c>
      <c r="S2317" s="12">
        <f>(((I2317/60)/60)/24)+DATE(1970,1,1)+(-8/24)</f>
        <v>41034.392858796295</v>
      </c>
      <c r="T2317" s="12">
        <f>(((J2317/60)/60)/24)+DATE(1970,1,1)+(-8/24)</f>
        <v>41004.392858796295</v>
      </c>
      <c r="U2317" s="8">
        <f t="shared" si="36"/>
        <v>30</v>
      </c>
    </row>
    <row r="2318" spans="1:21" ht="11.75" customHeight="1" x14ac:dyDescent="0.4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E2318/D2318*100%</f>
        <v>1.0404266666666666</v>
      </c>
      <c r="P2318" s="9" t="str">
        <f>IFERROR(ROUND(E2318/L2318,0),0)&amp;" "&amp;H2318</f>
        <v>78 USD</v>
      </c>
      <c r="Q2318" t="s">
        <v>8325</v>
      </c>
      <c r="R2318" t="s">
        <v>8329</v>
      </c>
      <c r="S2318" s="12">
        <f>(((I2318/60)/60)/24)+DATE(1970,1,1)+(-8/24)</f>
        <v>40156.433333333334</v>
      </c>
      <c r="T2318" s="12">
        <f>(((J2318/60)/60)/24)+DATE(1970,1,1)+(-8/24)</f>
        <v>40079.391782407409</v>
      </c>
      <c r="U2318" s="8">
        <f t="shared" si="36"/>
        <v>77.041550925925549</v>
      </c>
    </row>
    <row r="2319" spans="1:21" ht="11.75" customHeight="1" x14ac:dyDescent="0.4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E2319/D2319*100%</f>
        <v>1.04</v>
      </c>
      <c r="P2319" s="9" t="str">
        <f>IFERROR(ROUND(E2319/L2319,0),0)&amp;" "&amp;H2319</f>
        <v>19 USD</v>
      </c>
      <c r="Q2319" t="s">
        <v>8325</v>
      </c>
      <c r="R2319" t="s">
        <v>8329</v>
      </c>
      <c r="S2319" s="12">
        <f>(((I2319/60)/60)/24)+DATE(1970,1,1)+(-8/24)</f>
        <v>40223.875</v>
      </c>
      <c r="T2319" s="12">
        <f>(((J2319/60)/60)/24)+DATE(1970,1,1)+(-8/24)</f>
        <v>40192.20890046296</v>
      </c>
      <c r="U2319" s="8">
        <f t="shared" si="36"/>
        <v>31.666099537040282</v>
      </c>
    </row>
    <row r="2320" spans="1:21" ht="11.75" customHeight="1" x14ac:dyDescent="0.4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E2320/D2320*100%</f>
        <v>1.2105999999999999</v>
      </c>
      <c r="P2320" s="9" t="str">
        <f>IFERROR(ROUND(E2320/L2320,0),0)&amp;" "&amp;H2320</f>
        <v>37 USD</v>
      </c>
      <c r="Q2320" t="s">
        <v>8325</v>
      </c>
      <c r="R2320" t="s">
        <v>8329</v>
      </c>
      <c r="S2320" s="12">
        <f>(((I2320/60)/60)/24)+DATE(1970,1,1)+(-8/24)</f>
        <v>40081.832638888889</v>
      </c>
      <c r="T2320" s="12">
        <f>(((J2320/60)/60)/24)+DATE(1970,1,1)+(-8/24)</f>
        <v>40050.310347222221</v>
      </c>
      <c r="U2320" s="8">
        <f t="shared" si="36"/>
        <v>31.522291666668025</v>
      </c>
    </row>
    <row r="2321" spans="1:21" ht="11.75" customHeight="1" x14ac:dyDescent="0.4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E2321/D2321*100%</f>
        <v>1.077</v>
      </c>
      <c r="P2321" s="9" t="str">
        <f>IFERROR(ROUND(E2321/L2321,0),0)&amp;" "&amp;H2321</f>
        <v>42 USD</v>
      </c>
      <c r="Q2321" t="s">
        <v>8325</v>
      </c>
      <c r="R2321" t="s">
        <v>8329</v>
      </c>
      <c r="S2321" s="12">
        <f>(((I2321/60)/60)/24)+DATE(1970,1,1)+(-8/24)</f>
        <v>41622.748668981476</v>
      </c>
      <c r="T2321" s="12">
        <f>(((J2321/60)/60)/24)+DATE(1970,1,1)+(-8/24)</f>
        <v>41592.748668981476</v>
      </c>
      <c r="U2321" s="8">
        <f t="shared" si="36"/>
        <v>30</v>
      </c>
    </row>
    <row r="2322" spans="1:21" ht="11.75" customHeight="1" x14ac:dyDescent="0.4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E2322/D2322*100%</f>
        <v>1.0866</v>
      </c>
      <c r="P2322" s="9" t="str">
        <f>IFERROR(ROUND(E2322/L2322,0),0)&amp;" "&amp;H2322</f>
        <v>61 USD</v>
      </c>
      <c r="Q2322" t="s">
        <v>8325</v>
      </c>
      <c r="R2322" t="s">
        <v>8329</v>
      </c>
      <c r="S2322" s="12">
        <f>(((I2322/60)/60)/24)+DATE(1970,1,1)+(-8/24)</f>
        <v>41731.442129629628</v>
      </c>
      <c r="T2322" s="12">
        <f>(((J2322/60)/60)/24)+DATE(1970,1,1)+(-8/24)</f>
        <v>41696.483796296292</v>
      </c>
      <c r="U2322" s="8">
        <f t="shared" si="36"/>
        <v>34.958333333335759</v>
      </c>
    </row>
    <row r="2323" spans="1:21" ht="11.75" hidden="1" customHeight="1" x14ac:dyDescent="0.4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E2323/D2323*100%</f>
        <v>0.39120962394619685</v>
      </c>
      <c r="P2323" s="9" t="str">
        <f>IFERROR(ROUND(E2323/L2323,0),0)&amp;" "&amp;H2323</f>
        <v>65 EUR</v>
      </c>
      <c r="Q2323" t="s">
        <v>8336</v>
      </c>
      <c r="R2323" t="s">
        <v>8352</v>
      </c>
      <c r="S2323" s="12">
        <f>(((I2323/60)/60)/24)+DATE(1970,1,1)+(-8/24)</f>
        <v>42828.885428240734</v>
      </c>
      <c r="T2323" s="12">
        <f>(((J2323/60)/60)/24)+DATE(1970,1,1)+(-8/24)</f>
        <v>42798.927094907405</v>
      </c>
      <c r="U2323"/>
    </row>
    <row r="2324" spans="1:21" ht="11.75" hidden="1" customHeight="1" x14ac:dyDescent="0.4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E2324/D2324*100%</f>
        <v>3.1481481481481478E-2</v>
      </c>
      <c r="P2324" s="9" t="str">
        <f>IFERROR(ROUND(E2324/L2324,0),0)&amp;" "&amp;H2324</f>
        <v>21 USD</v>
      </c>
      <c r="Q2324" t="s">
        <v>8336</v>
      </c>
      <c r="R2324" t="s">
        <v>8352</v>
      </c>
      <c r="S2324" s="12">
        <f>(((I2324/60)/60)/24)+DATE(1970,1,1)+(-8/24)</f>
        <v>42834.520474537036</v>
      </c>
      <c r="T2324" s="12">
        <f>(((J2324/60)/60)/24)+DATE(1970,1,1)+(-8/24)</f>
        <v>42804.562141203707</v>
      </c>
      <c r="U2324"/>
    </row>
    <row r="2325" spans="1:21" ht="11.75" hidden="1" customHeight="1" x14ac:dyDescent="0.4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E2325/D2325*100%</f>
        <v>0.48</v>
      </c>
      <c r="P2325" s="9" t="str">
        <f>IFERROR(ROUND(E2325/L2325,0),0)&amp;" "&amp;H2325</f>
        <v>30 USD</v>
      </c>
      <c r="Q2325" t="s">
        <v>8336</v>
      </c>
      <c r="R2325" t="s">
        <v>8352</v>
      </c>
      <c r="S2325" s="12">
        <f>(((I2325/60)/60)/24)+DATE(1970,1,1)+(-8/24)</f>
        <v>42814.42184027777</v>
      </c>
      <c r="T2325" s="12">
        <f>(((J2325/60)/60)/24)+DATE(1970,1,1)+(-8/24)</f>
        <v>42807.42184027777</v>
      </c>
      <c r="U2325"/>
    </row>
    <row r="2326" spans="1:21" ht="11.75" hidden="1" customHeight="1" x14ac:dyDescent="0.4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E2326/D2326*100%</f>
        <v>0.20733333333333334</v>
      </c>
      <c r="P2326" s="9" t="str">
        <f>IFERROR(ROUND(E2326/L2326,0),0)&amp;" "&amp;H2326</f>
        <v>25 GBP</v>
      </c>
      <c r="Q2326" t="s">
        <v>8336</v>
      </c>
      <c r="R2326" t="s">
        <v>8352</v>
      </c>
      <c r="S2326" s="12">
        <f>(((I2326/60)/60)/24)+DATE(1970,1,1)+(-8/24)</f>
        <v>42820.510243055549</v>
      </c>
      <c r="T2326" s="12">
        <f>(((J2326/60)/60)/24)+DATE(1970,1,1)+(-8/24)</f>
        <v>42790.55190972222</v>
      </c>
      <c r="U2326"/>
    </row>
    <row r="2327" spans="1:21" ht="11.75" hidden="1" customHeight="1" x14ac:dyDescent="0.4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E2327/D2327*100%</f>
        <v>0.08</v>
      </c>
      <c r="P2327" s="9" t="str">
        <f>IFERROR(ROUND(E2327/L2327,0),0)&amp;" "&amp;H2327</f>
        <v>11 USD</v>
      </c>
      <c r="Q2327" t="s">
        <v>8336</v>
      </c>
      <c r="R2327" t="s">
        <v>8352</v>
      </c>
      <c r="S2327" s="12">
        <f>(((I2327/60)/60)/24)+DATE(1970,1,1)+(-8/24)</f>
        <v>42823.647349537037</v>
      </c>
      <c r="T2327" s="12">
        <f>(((J2327/60)/60)/24)+DATE(1970,1,1)+(-8/24)</f>
        <v>42793.689016203702</v>
      </c>
      <c r="U2327"/>
    </row>
    <row r="2328" spans="1:21" ht="11.75" hidden="1" customHeight="1" x14ac:dyDescent="0.4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E2328/D2328*100%</f>
        <v>7.1999999999999998E-3</v>
      </c>
      <c r="P2328" s="9" t="str">
        <f>IFERROR(ROUND(E2328/L2328,0),0)&amp;" "&amp;H2328</f>
        <v>108 USD</v>
      </c>
      <c r="Q2328" t="s">
        <v>8336</v>
      </c>
      <c r="R2328" t="s">
        <v>8352</v>
      </c>
      <c r="S2328" s="12">
        <f>(((I2328/60)/60)/24)+DATE(1970,1,1)+(-8/24)</f>
        <v>42855.374999999993</v>
      </c>
      <c r="T2328" s="12">
        <f>(((J2328/60)/60)/24)+DATE(1970,1,1)+(-8/24)</f>
        <v>42803.700787037036</v>
      </c>
      <c r="U2328"/>
    </row>
    <row r="2329" spans="1:21" ht="11.75" customHeight="1" x14ac:dyDescent="0.4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E2329/D2329*100%</f>
        <v>5.2609431428571432</v>
      </c>
      <c r="P2329" s="9" t="str">
        <f>IFERROR(ROUND(E2329/L2329,0),0)&amp;" "&amp;H2329</f>
        <v>55 USD</v>
      </c>
      <c r="Q2329" t="s">
        <v>8336</v>
      </c>
      <c r="R2329" t="s">
        <v>8352</v>
      </c>
      <c r="S2329" s="12">
        <f>(((I2329/60)/60)/24)+DATE(1970,1,1)+(-8/24)</f>
        <v>41877.583796296298</v>
      </c>
      <c r="T2329" s="12">
        <f>(((J2329/60)/60)/24)+DATE(1970,1,1)+(-8/24)</f>
        <v>41842.583796296298</v>
      </c>
      <c r="U2329" s="8">
        <f t="shared" ref="U2329:U2392" si="37">S2329-T2329</f>
        <v>35</v>
      </c>
    </row>
    <row r="2330" spans="1:21" ht="11.75" customHeight="1" x14ac:dyDescent="0.4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E2330/D2330*100%</f>
        <v>2.5445000000000002</v>
      </c>
      <c r="P2330" s="9" t="str">
        <f>IFERROR(ROUND(E2330/L2330,0),0)&amp;" "&amp;H2330</f>
        <v>47 USD</v>
      </c>
      <c r="Q2330" t="s">
        <v>8336</v>
      </c>
      <c r="R2330" t="s">
        <v>8352</v>
      </c>
      <c r="S2330" s="12">
        <f>(((I2330/60)/60)/24)+DATE(1970,1,1)+(-8/24)</f>
        <v>42169.448344907411</v>
      </c>
      <c r="T2330" s="12">
        <f>(((J2330/60)/60)/24)+DATE(1970,1,1)+(-8/24)</f>
        <v>42139.448344907411</v>
      </c>
      <c r="U2330" s="8">
        <f t="shared" si="37"/>
        <v>30</v>
      </c>
    </row>
    <row r="2331" spans="1:21" ht="11.75" customHeight="1" x14ac:dyDescent="0.4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E2331/D2331*100%</f>
        <v>1.0591999999999999</v>
      </c>
      <c r="P2331" s="9" t="str">
        <f>IFERROR(ROUND(E2331/L2331,0),0)&amp;" "&amp;H2331</f>
        <v>212 USD</v>
      </c>
      <c r="Q2331" t="s">
        <v>8336</v>
      </c>
      <c r="R2331" t="s">
        <v>8352</v>
      </c>
      <c r="S2331" s="12">
        <f>(((I2331/60)/60)/24)+DATE(1970,1,1)+(-8/24)</f>
        <v>41837.291041666664</v>
      </c>
      <c r="T2331" s="12">
        <f>(((J2331/60)/60)/24)+DATE(1970,1,1)+(-8/24)</f>
        <v>41807.291041666664</v>
      </c>
      <c r="U2331" s="8">
        <f t="shared" si="37"/>
        <v>30</v>
      </c>
    </row>
    <row r="2332" spans="1:21" ht="11.75" customHeight="1" x14ac:dyDescent="0.4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E2332/D2332*100%</f>
        <v>1.0242285714285715</v>
      </c>
      <c r="P2332" s="9" t="str">
        <f>IFERROR(ROUND(E2332/L2332,0),0)&amp;" "&amp;H2332</f>
        <v>220 USD</v>
      </c>
      <c r="Q2332" t="s">
        <v>8336</v>
      </c>
      <c r="R2332" t="s">
        <v>8352</v>
      </c>
      <c r="S2332" s="12">
        <f>(((I2332/60)/60)/24)+DATE(1970,1,1)+(-8/24)</f>
        <v>42362.666666666664</v>
      </c>
      <c r="T2332" s="12">
        <f>(((J2332/60)/60)/24)+DATE(1970,1,1)+(-8/24)</f>
        <v>42332.566469907404</v>
      </c>
      <c r="U2332" s="8">
        <f t="shared" si="37"/>
        <v>30.100196759260143</v>
      </c>
    </row>
    <row r="2333" spans="1:21" ht="11.75" customHeight="1" x14ac:dyDescent="0.4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E2333/D2333*100%</f>
        <v>1.4431375</v>
      </c>
      <c r="P2333" s="9" t="str">
        <f>IFERROR(ROUND(E2333/L2333,0),0)&amp;" "&amp;H2333</f>
        <v>41 USD</v>
      </c>
      <c r="Q2333" t="s">
        <v>8336</v>
      </c>
      <c r="R2333" t="s">
        <v>8352</v>
      </c>
      <c r="S2333" s="12">
        <f>(((I2333/60)/60)/24)+DATE(1970,1,1)+(-8/24)</f>
        <v>41868.672337962962</v>
      </c>
      <c r="T2333" s="12">
        <f>(((J2333/60)/60)/24)+DATE(1970,1,1)+(-8/24)</f>
        <v>41838.672337962962</v>
      </c>
      <c r="U2333" s="8">
        <f t="shared" si="37"/>
        <v>30</v>
      </c>
    </row>
    <row r="2334" spans="1:21" ht="11.75" customHeight="1" x14ac:dyDescent="0.4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E2334/D2334*100%</f>
        <v>1.06308</v>
      </c>
      <c r="P2334" s="9" t="str">
        <f>IFERROR(ROUND(E2334/L2334,0),0)&amp;" "&amp;H2334</f>
        <v>76 USD</v>
      </c>
      <c r="Q2334" t="s">
        <v>8336</v>
      </c>
      <c r="R2334" t="s">
        <v>8352</v>
      </c>
      <c r="S2334" s="12">
        <f>(((I2334/60)/60)/24)+DATE(1970,1,1)+(-8/24)</f>
        <v>42041.294803240737</v>
      </c>
      <c r="T2334" s="12">
        <f>(((J2334/60)/60)/24)+DATE(1970,1,1)+(-8/24)</f>
        <v>42011.294803240737</v>
      </c>
      <c r="U2334" s="8">
        <f t="shared" si="37"/>
        <v>30</v>
      </c>
    </row>
    <row r="2335" spans="1:21" ht="11.75" customHeight="1" x14ac:dyDescent="0.4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E2335/D2335*100%</f>
        <v>2.1216666666666666</v>
      </c>
      <c r="P2335" s="9" t="str">
        <f>IFERROR(ROUND(E2335/L2335,0),0)&amp;" "&amp;H2335</f>
        <v>14 USD</v>
      </c>
      <c r="Q2335" t="s">
        <v>8336</v>
      </c>
      <c r="R2335" t="s">
        <v>8352</v>
      </c>
      <c r="S2335" s="12">
        <f>(((I2335/60)/60)/24)+DATE(1970,1,1)+(-8/24)</f>
        <v>41788.409722222219</v>
      </c>
      <c r="T2335" s="12">
        <f>(((J2335/60)/60)/24)+DATE(1970,1,1)+(-8/24)</f>
        <v>41767.317013888889</v>
      </c>
      <c r="U2335" s="8">
        <f t="shared" si="37"/>
        <v>21.092708333329938</v>
      </c>
    </row>
    <row r="2336" spans="1:21" ht="11.75" customHeight="1" x14ac:dyDescent="0.4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E2336/D2336*100%</f>
        <v>1.0195000000000001</v>
      </c>
      <c r="P2336" s="9" t="str">
        <f>IFERROR(ROUND(E2336/L2336,0),0)&amp;" "&amp;H2336</f>
        <v>61 USD</v>
      </c>
      <c r="Q2336" t="s">
        <v>8336</v>
      </c>
      <c r="R2336" t="s">
        <v>8352</v>
      </c>
      <c r="S2336" s="12">
        <f>(((I2336/60)/60)/24)+DATE(1970,1,1)+(-8/24)</f>
        <v>41948.398611111108</v>
      </c>
      <c r="T2336" s="12">
        <f>(((J2336/60)/60)/24)+DATE(1970,1,1)+(-8/24)</f>
        <v>41918.336782407401</v>
      </c>
      <c r="U2336" s="8">
        <f t="shared" si="37"/>
        <v>30.061828703706851</v>
      </c>
    </row>
    <row r="2337" spans="1:21" ht="11.75" customHeight="1" x14ac:dyDescent="0.4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E2337/D2337*100%</f>
        <v>1.0227200000000001</v>
      </c>
      <c r="P2337" s="9" t="str">
        <f>IFERROR(ROUND(E2337/L2337,0),0)&amp;" "&amp;H2337</f>
        <v>116 USD</v>
      </c>
      <c r="Q2337" t="s">
        <v>8336</v>
      </c>
      <c r="R2337" t="s">
        <v>8352</v>
      </c>
      <c r="S2337" s="12">
        <f>(((I2337/60)/60)/24)+DATE(1970,1,1)+(-8/24)</f>
        <v>41801.238923611112</v>
      </c>
      <c r="T2337" s="12">
        <f>(((J2337/60)/60)/24)+DATE(1970,1,1)+(-8/24)</f>
        <v>41771.238923611112</v>
      </c>
      <c r="U2337" s="8">
        <f t="shared" si="37"/>
        <v>30</v>
      </c>
    </row>
    <row r="2338" spans="1:21" ht="11.75" customHeight="1" x14ac:dyDescent="0.4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E2338/D2338*100%</f>
        <v>5.2073254999999996</v>
      </c>
      <c r="P2338" s="9" t="str">
        <f>IFERROR(ROUND(E2338/L2338,0),0)&amp;" "&amp;H2338</f>
        <v>48 USD</v>
      </c>
      <c r="Q2338" t="s">
        <v>8336</v>
      </c>
      <c r="R2338" t="s">
        <v>8352</v>
      </c>
      <c r="S2338" s="12">
        <f>(((I2338/60)/60)/24)+DATE(1970,1,1)+(-8/24)</f>
        <v>41706.591377314813</v>
      </c>
      <c r="T2338" s="12">
        <f>(((J2338/60)/60)/24)+DATE(1970,1,1)+(-8/24)</f>
        <v>41666.591377314813</v>
      </c>
      <c r="U2338" s="8">
        <f t="shared" si="37"/>
        <v>40</v>
      </c>
    </row>
    <row r="2339" spans="1:21" ht="11.75" customHeight="1" x14ac:dyDescent="0.4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E2339/D2339*100%</f>
        <v>1.1065833333333333</v>
      </c>
      <c r="P2339" s="9" t="str">
        <f>IFERROR(ROUND(E2339/L2339,0),0)&amp;" "&amp;H2339</f>
        <v>74 USD</v>
      </c>
      <c r="Q2339" t="s">
        <v>8336</v>
      </c>
      <c r="R2339" t="s">
        <v>8352</v>
      </c>
      <c r="S2339" s="12">
        <f>(((I2339/60)/60)/24)+DATE(1970,1,1)+(-8/24)</f>
        <v>41816.307210648149</v>
      </c>
      <c r="T2339" s="12">
        <f>(((J2339/60)/60)/24)+DATE(1970,1,1)+(-8/24)</f>
        <v>41786.307210648149</v>
      </c>
      <c r="U2339" s="8">
        <f t="shared" si="37"/>
        <v>30</v>
      </c>
    </row>
    <row r="2340" spans="1:21" ht="11.75" customHeight="1" x14ac:dyDescent="0.4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E2340/D2340*100%</f>
        <v>1.0114333333333334</v>
      </c>
      <c r="P2340" s="9" t="str">
        <f>IFERROR(ROUND(E2340/L2340,0),0)&amp;" "&amp;H2340</f>
        <v>123 USD</v>
      </c>
      <c r="Q2340" t="s">
        <v>8336</v>
      </c>
      <c r="R2340" t="s">
        <v>8352</v>
      </c>
      <c r="S2340" s="12">
        <f>(((I2340/60)/60)/24)+DATE(1970,1,1)+(-8/24)</f>
        <v>41819.563472222217</v>
      </c>
      <c r="T2340" s="12">
        <f>(((J2340/60)/60)/24)+DATE(1970,1,1)+(-8/24)</f>
        <v>41789.563472222217</v>
      </c>
      <c r="U2340" s="8">
        <f t="shared" si="37"/>
        <v>30</v>
      </c>
    </row>
    <row r="2341" spans="1:21" ht="11.75" customHeight="1" x14ac:dyDescent="0.4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E2341/D2341*100%</f>
        <v>2.9420799999999998</v>
      </c>
      <c r="P2341" s="9" t="str">
        <f>IFERROR(ROUND(E2341/L2341,0),0)&amp;" "&amp;H2341</f>
        <v>67 USD</v>
      </c>
      <c r="Q2341" t="s">
        <v>8336</v>
      </c>
      <c r="R2341" t="s">
        <v>8352</v>
      </c>
      <c r="S2341" s="12">
        <f>(((I2341/60)/60)/24)+DATE(1970,1,1)+(-8/24)</f>
        <v>42722.999305555553</v>
      </c>
      <c r="T2341" s="12">
        <f>(((J2341/60)/60)/24)+DATE(1970,1,1)+(-8/24)</f>
        <v>42692.466539351844</v>
      </c>
      <c r="U2341" s="8">
        <f t="shared" si="37"/>
        <v>30.532766203708888</v>
      </c>
    </row>
    <row r="2342" spans="1:21" ht="11.75" customHeight="1" x14ac:dyDescent="0.4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E2342/D2342*100%</f>
        <v>1.0577749999999999</v>
      </c>
      <c r="P2342" s="9" t="str">
        <f>IFERROR(ROUND(E2342/L2342,0),0)&amp;" "&amp;H2342</f>
        <v>105 USD</v>
      </c>
      <c r="Q2342" t="s">
        <v>8336</v>
      </c>
      <c r="R2342" t="s">
        <v>8352</v>
      </c>
      <c r="S2342" s="12">
        <f>(((I2342/60)/60)/24)+DATE(1970,1,1)+(-8/24)</f>
        <v>42673.309467592589</v>
      </c>
      <c r="T2342" s="12">
        <f>(((J2342/60)/60)/24)+DATE(1970,1,1)+(-8/24)</f>
        <v>42643.309467592589</v>
      </c>
      <c r="U2342" s="8">
        <f t="shared" si="37"/>
        <v>30</v>
      </c>
    </row>
    <row r="2343" spans="1:21" ht="11.75" customHeight="1" x14ac:dyDescent="0.4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E2343/D2343*100%</f>
        <v>0</v>
      </c>
      <c r="P2343" s="9" t="str">
        <f>IFERROR(ROUND(E2343/L2343,0),0)&amp;" "&amp;H2343</f>
        <v>0 USD</v>
      </c>
      <c r="Q2343" t="s">
        <v>8319</v>
      </c>
      <c r="R2343" t="s">
        <v>8320</v>
      </c>
      <c r="S2343" s="12">
        <f>(((I2343/60)/60)/24)+DATE(1970,1,1)+(-8/24)</f>
        <v>42197.480370370373</v>
      </c>
      <c r="T2343" s="12">
        <f>(((J2343/60)/60)/24)+DATE(1970,1,1)+(-8/24)</f>
        <v>42167.480370370373</v>
      </c>
      <c r="U2343" s="8">
        <f t="shared" si="37"/>
        <v>30</v>
      </c>
    </row>
    <row r="2344" spans="1:21" ht="11.75" customHeight="1" x14ac:dyDescent="0.4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E2344/D2344*100%</f>
        <v>0</v>
      </c>
      <c r="P2344" s="9" t="str">
        <f>IFERROR(ROUND(E2344/L2344,0),0)&amp;" "&amp;H2344</f>
        <v>0 USD</v>
      </c>
      <c r="Q2344" t="s">
        <v>8319</v>
      </c>
      <c r="R2344" t="s">
        <v>8320</v>
      </c>
      <c r="S2344" s="12">
        <f>(((I2344/60)/60)/24)+DATE(1970,1,1)+(-8/24)</f>
        <v>41917.875</v>
      </c>
      <c r="T2344" s="12">
        <f>(((J2344/60)/60)/24)+DATE(1970,1,1)+(-8/24)</f>
        <v>41897.36886574074</v>
      </c>
      <c r="U2344" s="8">
        <f t="shared" si="37"/>
        <v>20.506134259259852</v>
      </c>
    </row>
    <row r="2345" spans="1:21" ht="11.75" customHeight="1" x14ac:dyDescent="0.4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E2345/D2345*100%</f>
        <v>0.03</v>
      </c>
      <c r="P2345" s="9" t="str">
        <f>IFERROR(ROUND(E2345/L2345,0),0)&amp;" "&amp;H2345</f>
        <v>300 USD</v>
      </c>
      <c r="Q2345" t="s">
        <v>8319</v>
      </c>
      <c r="R2345" t="s">
        <v>8320</v>
      </c>
      <c r="S2345" s="12">
        <f>(((I2345/60)/60)/24)+DATE(1970,1,1)+(-8/24)</f>
        <v>42377.490972222215</v>
      </c>
      <c r="T2345" s="12">
        <f>(((J2345/60)/60)/24)+DATE(1970,1,1)+(-8/24)</f>
        <v>42327.491956018515</v>
      </c>
      <c r="U2345" s="8">
        <f t="shared" si="37"/>
        <v>49.999016203699284</v>
      </c>
    </row>
    <row r="2346" spans="1:21" ht="11.75" customHeight="1" x14ac:dyDescent="0.4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E2346/D2346*100%</f>
        <v>1E-3</v>
      </c>
      <c r="P2346" s="9" t="str">
        <f>IFERROR(ROUND(E2346/L2346,0),0)&amp;" "&amp;H2346</f>
        <v>1 CAD</v>
      </c>
      <c r="Q2346" t="s">
        <v>8319</v>
      </c>
      <c r="R2346" t="s">
        <v>8320</v>
      </c>
      <c r="S2346" s="12">
        <f>(((I2346/60)/60)/24)+DATE(1970,1,1)+(-8/24)</f>
        <v>42545.394317129627</v>
      </c>
      <c r="T2346" s="12">
        <f>(((J2346/60)/60)/24)+DATE(1970,1,1)+(-8/24)</f>
        <v>42515.394317129627</v>
      </c>
      <c r="U2346" s="8">
        <f t="shared" si="37"/>
        <v>30</v>
      </c>
    </row>
    <row r="2347" spans="1:21" ht="11.75" customHeight="1" x14ac:dyDescent="0.4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E2347/D2347*100%</f>
        <v>0</v>
      </c>
      <c r="P2347" s="9" t="str">
        <f>IFERROR(ROUND(E2347/L2347,0),0)&amp;" "&amp;H2347</f>
        <v>0 USD</v>
      </c>
      <c r="Q2347" t="s">
        <v>8319</v>
      </c>
      <c r="R2347" t="s">
        <v>8320</v>
      </c>
      <c r="S2347" s="12">
        <f>(((I2347/60)/60)/24)+DATE(1970,1,1)+(-8/24)</f>
        <v>42094.652083333327</v>
      </c>
      <c r="T2347" s="12">
        <f>(((J2347/60)/60)/24)+DATE(1970,1,1)+(-8/24)</f>
        <v>42059.66847222222</v>
      </c>
      <c r="U2347" s="8">
        <f t="shared" si="37"/>
        <v>34.983611111107166</v>
      </c>
    </row>
    <row r="2348" spans="1:21" ht="11.75" customHeight="1" x14ac:dyDescent="0.4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E2348/D2348*100%</f>
        <v>6.4999999999999997E-4</v>
      </c>
      <c r="P2348" s="9" t="str">
        <f>IFERROR(ROUND(E2348/L2348,0),0)&amp;" "&amp;H2348</f>
        <v>13 USD</v>
      </c>
      <c r="Q2348" t="s">
        <v>8319</v>
      </c>
      <c r="R2348" t="s">
        <v>8320</v>
      </c>
      <c r="S2348" s="12">
        <f>(((I2348/60)/60)/24)+DATE(1970,1,1)+(-8/24)</f>
        <v>42660.465636574074</v>
      </c>
      <c r="T2348" s="12">
        <f>(((J2348/60)/60)/24)+DATE(1970,1,1)+(-8/24)</f>
        <v>42615.465636574074</v>
      </c>
      <c r="U2348" s="8">
        <f t="shared" si="37"/>
        <v>45</v>
      </c>
    </row>
    <row r="2349" spans="1:21" ht="11.75" customHeight="1" x14ac:dyDescent="0.4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E2349/D2349*100%</f>
        <v>1.4999999999999999E-2</v>
      </c>
      <c r="P2349" s="9" t="str">
        <f>IFERROR(ROUND(E2349/L2349,0),0)&amp;" "&amp;H2349</f>
        <v>15 USD</v>
      </c>
      <c r="Q2349" t="s">
        <v>8319</v>
      </c>
      <c r="R2349" t="s">
        <v>8320</v>
      </c>
      <c r="S2349" s="12">
        <f>(((I2349/60)/60)/24)+DATE(1970,1,1)+(-8/24)</f>
        <v>42607.274027777778</v>
      </c>
      <c r="T2349" s="12">
        <f>(((J2349/60)/60)/24)+DATE(1970,1,1)+(-8/24)</f>
        <v>42577.274027777778</v>
      </c>
      <c r="U2349" s="8">
        <f t="shared" si="37"/>
        <v>30</v>
      </c>
    </row>
    <row r="2350" spans="1:21" ht="11.75" customHeight="1" x14ac:dyDescent="0.4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E2350/D2350*100%</f>
        <v>3.8571428571428572E-3</v>
      </c>
      <c r="P2350" s="9" t="str">
        <f>IFERROR(ROUND(E2350/L2350,0),0)&amp;" "&amp;H2350</f>
        <v>54 USD</v>
      </c>
      <c r="Q2350" t="s">
        <v>8319</v>
      </c>
      <c r="R2350" t="s">
        <v>8320</v>
      </c>
      <c r="S2350" s="12">
        <f>(((I2350/60)/60)/24)+DATE(1970,1,1)+(-8/24)</f>
        <v>42420.598819444444</v>
      </c>
      <c r="T2350" s="12">
        <f>(((J2350/60)/60)/24)+DATE(1970,1,1)+(-8/24)</f>
        <v>42360.598819444444</v>
      </c>
      <c r="U2350" s="8">
        <f t="shared" si="37"/>
        <v>60</v>
      </c>
    </row>
    <row r="2351" spans="1:21" ht="11.75" customHeight="1" x14ac:dyDescent="0.4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E2351/D2351*100%</f>
        <v>0</v>
      </c>
      <c r="P2351" s="9" t="str">
        <f>IFERROR(ROUND(E2351/L2351,0),0)&amp;" "&amp;H2351</f>
        <v>0 SEK</v>
      </c>
      <c r="Q2351" t="s">
        <v>8319</v>
      </c>
      <c r="R2351" t="s">
        <v>8320</v>
      </c>
      <c r="S2351" s="12">
        <f>(((I2351/60)/60)/24)+DATE(1970,1,1)+(-8/24)</f>
        <v>42227.442453703705</v>
      </c>
      <c r="T2351" s="12">
        <f>(((J2351/60)/60)/24)+DATE(1970,1,1)+(-8/24)</f>
        <v>42198.442453703705</v>
      </c>
      <c r="U2351" s="8">
        <f t="shared" si="37"/>
        <v>29</v>
      </c>
    </row>
    <row r="2352" spans="1:21" ht="11.75" customHeight="1" x14ac:dyDescent="0.4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E2352/D2352*100%</f>
        <v>0</v>
      </c>
      <c r="P2352" s="9" t="str">
        <f>IFERROR(ROUND(E2352/L2352,0),0)&amp;" "&amp;H2352</f>
        <v>0 EUR</v>
      </c>
      <c r="Q2352" t="s">
        <v>8319</v>
      </c>
      <c r="R2352" t="s">
        <v>8320</v>
      </c>
      <c r="S2352" s="12">
        <f>(((I2352/60)/60)/24)+DATE(1970,1,1)+(-8/24)</f>
        <v>42738.508912037032</v>
      </c>
      <c r="T2352" s="12">
        <f>(((J2352/60)/60)/24)+DATE(1970,1,1)+(-8/24)</f>
        <v>42708.508912037032</v>
      </c>
      <c r="U2352" s="8">
        <f t="shared" si="37"/>
        <v>30</v>
      </c>
    </row>
    <row r="2353" spans="1:21" ht="11.75" customHeight="1" x14ac:dyDescent="0.4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E2353/D2353*100%</f>
        <v>5.7142857142857143E-3</v>
      </c>
      <c r="P2353" s="9" t="str">
        <f>IFERROR(ROUND(E2353/L2353,0),0)&amp;" "&amp;H2353</f>
        <v>15 NZD</v>
      </c>
      <c r="Q2353" t="s">
        <v>8319</v>
      </c>
      <c r="R2353" t="s">
        <v>8320</v>
      </c>
      <c r="S2353" s="12">
        <f>(((I2353/60)/60)/24)+DATE(1970,1,1)+(-8/24)</f>
        <v>42123.767812500002</v>
      </c>
      <c r="T2353" s="12">
        <f>(((J2353/60)/60)/24)+DATE(1970,1,1)+(-8/24)</f>
        <v>42093.767812500002</v>
      </c>
      <c r="U2353" s="8">
        <f t="shared" si="37"/>
        <v>30</v>
      </c>
    </row>
    <row r="2354" spans="1:21" ht="11.75" customHeight="1" x14ac:dyDescent="0.4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E2354/D2354*100%</f>
        <v>0</v>
      </c>
      <c r="P2354" s="9" t="str">
        <f>IFERROR(ROUND(E2354/L2354,0),0)&amp;" "&amp;H2354</f>
        <v>0 USD</v>
      </c>
      <c r="Q2354" t="s">
        <v>8319</v>
      </c>
      <c r="R2354" t="s">
        <v>8320</v>
      </c>
      <c r="S2354" s="12">
        <f>(((I2354/60)/60)/24)+DATE(1970,1,1)+(-8/24)</f>
        <v>42161.300370370365</v>
      </c>
      <c r="T2354" s="12">
        <f>(((J2354/60)/60)/24)+DATE(1970,1,1)+(-8/24)</f>
        <v>42101.300370370365</v>
      </c>
      <c r="U2354" s="8">
        <f t="shared" si="37"/>
        <v>60</v>
      </c>
    </row>
    <row r="2355" spans="1:21" ht="11.75" customHeight="1" x14ac:dyDescent="0.4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E2355/D2355*100%</f>
        <v>0</v>
      </c>
      <c r="P2355" s="9" t="str">
        <f>IFERROR(ROUND(E2355/L2355,0),0)&amp;" "&amp;H2355</f>
        <v>0 USD</v>
      </c>
      <c r="Q2355" t="s">
        <v>8319</v>
      </c>
      <c r="R2355" t="s">
        <v>8320</v>
      </c>
      <c r="S2355" s="12">
        <f>(((I2355/60)/60)/24)+DATE(1970,1,1)+(-8/24)</f>
        <v>42115.342847222222</v>
      </c>
      <c r="T2355" s="12">
        <f>(((J2355/60)/60)/24)+DATE(1970,1,1)+(-8/24)</f>
        <v>42103.342847222222</v>
      </c>
      <c r="U2355" s="8">
        <f t="shared" si="37"/>
        <v>12</v>
      </c>
    </row>
    <row r="2356" spans="1:21" ht="11.75" customHeight="1" x14ac:dyDescent="0.4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E2356/D2356*100%</f>
        <v>7.1428571428571429E-4</v>
      </c>
      <c r="P2356" s="9" t="str">
        <f>IFERROR(ROUND(E2356/L2356,0),0)&amp;" "&amp;H2356</f>
        <v>25 USD</v>
      </c>
      <c r="Q2356" t="s">
        <v>8319</v>
      </c>
      <c r="R2356" t="s">
        <v>8320</v>
      </c>
      <c r="S2356" s="12">
        <f>(((I2356/60)/60)/24)+DATE(1970,1,1)+(-8/24)</f>
        <v>42014.38958333333</v>
      </c>
      <c r="T2356" s="12">
        <f>(((J2356/60)/60)/24)+DATE(1970,1,1)+(-8/24)</f>
        <v>41954.38958333333</v>
      </c>
      <c r="U2356" s="8">
        <f t="shared" si="37"/>
        <v>60</v>
      </c>
    </row>
    <row r="2357" spans="1:21" ht="11.75" customHeight="1" x14ac:dyDescent="0.4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E2357/D2357*100%</f>
        <v>6.875E-3</v>
      </c>
      <c r="P2357" s="9" t="str">
        <f>IFERROR(ROUND(E2357/L2357,0),0)&amp;" "&amp;H2357</f>
        <v>28 AUD</v>
      </c>
      <c r="Q2357" t="s">
        <v>8319</v>
      </c>
      <c r="R2357" t="s">
        <v>8320</v>
      </c>
      <c r="S2357" s="12">
        <f>(((I2357/60)/60)/24)+DATE(1970,1,1)+(-8/24)</f>
        <v>42126.584907407399</v>
      </c>
      <c r="T2357" s="12">
        <f>(((J2357/60)/60)/24)+DATE(1970,1,1)+(-8/24)</f>
        <v>42096.584907407399</v>
      </c>
      <c r="U2357" s="8">
        <f t="shared" si="37"/>
        <v>30</v>
      </c>
    </row>
    <row r="2358" spans="1:21" ht="11.75" customHeight="1" x14ac:dyDescent="0.4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E2358/D2358*100%</f>
        <v>0</v>
      </c>
      <c r="P2358" s="9" t="str">
        <f>IFERROR(ROUND(E2358/L2358,0),0)&amp;" "&amp;H2358</f>
        <v>0 EUR</v>
      </c>
      <c r="Q2358" t="s">
        <v>8319</v>
      </c>
      <c r="R2358" t="s">
        <v>8320</v>
      </c>
      <c r="S2358" s="12">
        <f>(((I2358/60)/60)/24)+DATE(1970,1,1)+(-8/24)</f>
        <v>42160.450277777774</v>
      </c>
      <c r="T2358" s="12">
        <f>(((J2358/60)/60)/24)+DATE(1970,1,1)+(-8/24)</f>
        <v>42130.450277777774</v>
      </c>
      <c r="U2358" s="8">
        <f t="shared" si="37"/>
        <v>30</v>
      </c>
    </row>
    <row r="2359" spans="1:21" ht="11.75" customHeight="1" x14ac:dyDescent="0.4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E2359/D2359*100%</f>
        <v>0</v>
      </c>
      <c r="P2359" s="9" t="str">
        <f>IFERROR(ROUND(E2359/L2359,0),0)&amp;" "&amp;H2359</f>
        <v>0 GBP</v>
      </c>
      <c r="Q2359" t="s">
        <v>8319</v>
      </c>
      <c r="R2359" t="s">
        <v>8320</v>
      </c>
      <c r="S2359" s="12">
        <f>(((I2359/60)/60)/24)+DATE(1970,1,1)+(-8/24)</f>
        <v>42294.286782407398</v>
      </c>
      <c r="T2359" s="12">
        <f>(((J2359/60)/60)/24)+DATE(1970,1,1)+(-8/24)</f>
        <v>42264.286782407398</v>
      </c>
      <c r="U2359" s="8">
        <f t="shared" si="37"/>
        <v>30</v>
      </c>
    </row>
    <row r="2360" spans="1:21" ht="11.75" customHeight="1" x14ac:dyDescent="0.4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E2360/D2360*100%</f>
        <v>0</v>
      </c>
      <c r="P2360" s="9" t="str">
        <f>IFERROR(ROUND(E2360/L2360,0),0)&amp;" "&amp;H2360</f>
        <v>0 GBP</v>
      </c>
      <c r="Q2360" t="s">
        <v>8319</v>
      </c>
      <c r="R2360" t="s">
        <v>8320</v>
      </c>
      <c r="S2360" s="12">
        <f>(((I2360/60)/60)/24)+DATE(1970,1,1)+(-8/24)</f>
        <v>42034.693749999999</v>
      </c>
      <c r="T2360" s="12">
        <f>(((J2360/60)/60)/24)+DATE(1970,1,1)+(-8/24)</f>
        <v>41978.597638888888</v>
      </c>
      <c r="U2360" s="8">
        <f t="shared" si="37"/>
        <v>56.096111111110076</v>
      </c>
    </row>
    <row r="2361" spans="1:21" ht="11.75" customHeight="1" x14ac:dyDescent="0.4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E2361/D2361*100%</f>
        <v>0.14680000000000001</v>
      </c>
      <c r="P2361" s="9" t="str">
        <f>IFERROR(ROUND(E2361/L2361,0),0)&amp;" "&amp;H2361</f>
        <v>367 USD</v>
      </c>
      <c r="Q2361" t="s">
        <v>8319</v>
      </c>
      <c r="R2361" t="s">
        <v>8320</v>
      </c>
      <c r="S2361" s="12">
        <f>(((I2361/60)/60)/24)+DATE(1970,1,1)+(-8/24)</f>
        <v>42219.316249999996</v>
      </c>
      <c r="T2361" s="12">
        <f>(((J2361/60)/60)/24)+DATE(1970,1,1)+(-8/24)</f>
        <v>42159.316249999996</v>
      </c>
      <c r="U2361" s="8">
        <f t="shared" si="37"/>
        <v>60</v>
      </c>
    </row>
    <row r="2362" spans="1:21" ht="11.75" customHeight="1" x14ac:dyDescent="0.4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E2362/D2362*100%</f>
        <v>4.0000000000000002E-4</v>
      </c>
      <c r="P2362" s="9" t="str">
        <f>IFERROR(ROUND(E2362/L2362,0),0)&amp;" "&amp;H2362</f>
        <v>2 CAD</v>
      </c>
      <c r="Q2362" t="s">
        <v>8319</v>
      </c>
      <c r="R2362" t="s">
        <v>8320</v>
      </c>
      <c r="S2362" s="12">
        <f>(((I2362/60)/60)/24)+DATE(1970,1,1)+(-8/24)</f>
        <v>42407.373611111114</v>
      </c>
      <c r="T2362" s="12">
        <f>(((J2362/60)/60)/24)+DATE(1970,1,1)+(-8/24)</f>
        <v>42377.373611111114</v>
      </c>
      <c r="U2362" s="8">
        <f t="shared" si="37"/>
        <v>30</v>
      </c>
    </row>
    <row r="2363" spans="1:21" ht="11.75" customHeight="1" x14ac:dyDescent="0.4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E2363/D2363*100%</f>
        <v>0</v>
      </c>
      <c r="P2363" s="9" t="str">
        <f>IFERROR(ROUND(E2363/L2363,0),0)&amp;" "&amp;H2363</f>
        <v>0 CAD</v>
      </c>
      <c r="Q2363" t="s">
        <v>8319</v>
      </c>
      <c r="R2363" t="s">
        <v>8320</v>
      </c>
      <c r="S2363" s="12">
        <f>(((I2363/60)/60)/24)+DATE(1970,1,1)+(-8/24)</f>
        <v>42490.583333333336</v>
      </c>
      <c r="T2363" s="12">
        <f>(((J2363/60)/60)/24)+DATE(1970,1,1)+(-8/24)</f>
        <v>42466.525555555556</v>
      </c>
      <c r="U2363" s="8">
        <f t="shared" si="37"/>
        <v>24.057777777779847</v>
      </c>
    </row>
    <row r="2364" spans="1:21" ht="11.75" customHeight="1" x14ac:dyDescent="0.4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E2364/D2364*100%</f>
        <v>0.2857142857142857</v>
      </c>
      <c r="P2364" s="9" t="str">
        <f>IFERROR(ROUND(E2364/L2364,0),0)&amp;" "&amp;H2364</f>
        <v>60 USD</v>
      </c>
      <c r="Q2364" t="s">
        <v>8319</v>
      </c>
      <c r="R2364" t="s">
        <v>8320</v>
      </c>
      <c r="S2364" s="12">
        <f>(((I2364/60)/60)/24)+DATE(1970,1,1)+(-8/24)</f>
        <v>41984.35497685185</v>
      </c>
      <c r="T2364" s="12">
        <f>(((J2364/60)/60)/24)+DATE(1970,1,1)+(-8/24)</f>
        <v>41954.35497685185</v>
      </c>
      <c r="U2364" s="8">
        <f t="shared" si="37"/>
        <v>30</v>
      </c>
    </row>
    <row r="2365" spans="1:21" ht="11.75" customHeight="1" x14ac:dyDescent="0.4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E2365/D2365*100%</f>
        <v>0</v>
      </c>
      <c r="P2365" s="9" t="str">
        <f>IFERROR(ROUND(E2365/L2365,0),0)&amp;" "&amp;H2365</f>
        <v>0 USD</v>
      </c>
      <c r="Q2365" t="s">
        <v>8319</v>
      </c>
      <c r="R2365" t="s">
        <v>8320</v>
      </c>
      <c r="S2365" s="12">
        <f>(((I2365/60)/60)/24)+DATE(1970,1,1)+(-8/24)</f>
        <v>42366.678240740737</v>
      </c>
      <c r="T2365" s="12">
        <f>(((J2365/60)/60)/24)+DATE(1970,1,1)+(-8/24)</f>
        <v>42321.678240740737</v>
      </c>
      <c r="U2365" s="8">
        <f t="shared" si="37"/>
        <v>45</v>
      </c>
    </row>
    <row r="2366" spans="1:21" ht="11.75" customHeight="1" x14ac:dyDescent="0.4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E2366/D2366*100%</f>
        <v>0</v>
      </c>
      <c r="P2366" s="9" t="str">
        <f>IFERROR(ROUND(E2366/L2366,0),0)&amp;" "&amp;H2366</f>
        <v>0 USD</v>
      </c>
      <c r="Q2366" t="s">
        <v>8319</v>
      </c>
      <c r="R2366" t="s">
        <v>8320</v>
      </c>
      <c r="S2366" s="12">
        <f>(((I2366/60)/60)/24)+DATE(1970,1,1)+(-8/24)</f>
        <v>42303.601342592585</v>
      </c>
      <c r="T2366" s="12">
        <f>(((J2366/60)/60)/24)+DATE(1970,1,1)+(-8/24)</f>
        <v>42248.601342592585</v>
      </c>
      <c r="U2366" s="8">
        <f t="shared" si="37"/>
        <v>55</v>
      </c>
    </row>
    <row r="2367" spans="1:21" ht="11.75" customHeight="1" x14ac:dyDescent="0.4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E2367/D2367*100%</f>
        <v>0</v>
      </c>
      <c r="P2367" s="9" t="str">
        <f>IFERROR(ROUND(E2367/L2367,0),0)&amp;" "&amp;H2367</f>
        <v>0 EUR</v>
      </c>
      <c r="Q2367" t="s">
        <v>8319</v>
      </c>
      <c r="R2367" t="s">
        <v>8320</v>
      </c>
      <c r="S2367" s="12">
        <f>(((I2367/60)/60)/24)+DATE(1970,1,1)+(-8/24)</f>
        <v>42386.624999999993</v>
      </c>
      <c r="T2367" s="12">
        <f>(((J2367/60)/60)/24)+DATE(1970,1,1)+(-8/24)</f>
        <v>42346.403067129628</v>
      </c>
      <c r="U2367" s="8">
        <f t="shared" si="37"/>
        <v>40.221932870364981</v>
      </c>
    </row>
    <row r="2368" spans="1:21" ht="11.75" customHeight="1" x14ac:dyDescent="0.4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E2368/D2368*100%</f>
        <v>0.1052</v>
      </c>
      <c r="P2368" s="9" t="str">
        <f>IFERROR(ROUND(E2368/L2368,0),0)&amp;" "&amp;H2368</f>
        <v>97 GBP</v>
      </c>
      <c r="Q2368" t="s">
        <v>8319</v>
      </c>
      <c r="R2368" t="s">
        <v>8320</v>
      </c>
      <c r="S2368" s="12">
        <f>(((I2368/60)/60)/24)+DATE(1970,1,1)+(-8/24)</f>
        <v>42298.198298611103</v>
      </c>
      <c r="T2368" s="12">
        <f>(((J2368/60)/60)/24)+DATE(1970,1,1)+(-8/24)</f>
        <v>42268.198298611103</v>
      </c>
      <c r="U2368" s="8">
        <f t="shared" si="37"/>
        <v>30</v>
      </c>
    </row>
    <row r="2369" spans="1:21" ht="11.75" customHeight="1" x14ac:dyDescent="0.4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E2369/D2369*100%</f>
        <v>1.34E-2</v>
      </c>
      <c r="P2369" s="9" t="str">
        <f>IFERROR(ROUND(E2369/L2369,0),0)&amp;" "&amp;H2369</f>
        <v>48 USD</v>
      </c>
      <c r="Q2369" t="s">
        <v>8319</v>
      </c>
      <c r="R2369" t="s">
        <v>8320</v>
      </c>
      <c r="S2369" s="12">
        <f>(((I2369/60)/60)/24)+DATE(1970,1,1)+(-8/24)</f>
        <v>42485.595092592594</v>
      </c>
      <c r="T2369" s="12">
        <f>(((J2369/60)/60)/24)+DATE(1970,1,1)+(-8/24)</f>
        <v>42425.636759259258</v>
      </c>
      <c r="U2369" s="8">
        <f t="shared" si="37"/>
        <v>59.958333333335759</v>
      </c>
    </row>
    <row r="2370" spans="1:21" ht="11.75" customHeight="1" x14ac:dyDescent="0.4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E2370/D2370*100%</f>
        <v>2.5000000000000001E-3</v>
      </c>
      <c r="P2370" s="9" t="str">
        <f>IFERROR(ROUND(E2370/L2370,0),0)&amp;" "&amp;H2370</f>
        <v>50 USD</v>
      </c>
      <c r="Q2370" t="s">
        <v>8319</v>
      </c>
      <c r="R2370" t="s">
        <v>8320</v>
      </c>
      <c r="S2370" s="12">
        <f>(((I2370/60)/60)/24)+DATE(1970,1,1)+(-8/24)</f>
        <v>42108.346817129634</v>
      </c>
      <c r="T2370" s="12">
        <f>(((J2370/60)/60)/24)+DATE(1970,1,1)+(-8/24)</f>
        <v>42063.388483796291</v>
      </c>
      <c r="U2370" s="8">
        <f t="shared" si="37"/>
        <v>44.958333333343035</v>
      </c>
    </row>
    <row r="2371" spans="1:21" ht="11.75" customHeight="1" x14ac:dyDescent="0.4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E2371/D2371*100%</f>
        <v>0</v>
      </c>
      <c r="P2371" s="9" t="str">
        <f>IFERROR(ROUND(E2371/L2371,0),0)&amp;" "&amp;H2371</f>
        <v>0 USD</v>
      </c>
      <c r="Q2371" t="s">
        <v>8319</v>
      </c>
      <c r="R2371" t="s">
        <v>8320</v>
      </c>
      <c r="S2371" s="12">
        <f>(((I2371/60)/60)/24)+DATE(1970,1,1)+(-8/24)</f>
        <v>42410.47929398148</v>
      </c>
      <c r="T2371" s="12">
        <f>(((J2371/60)/60)/24)+DATE(1970,1,1)+(-8/24)</f>
        <v>42380.47929398148</v>
      </c>
      <c r="U2371" s="8">
        <f t="shared" si="37"/>
        <v>30</v>
      </c>
    </row>
    <row r="2372" spans="1:21" ht="11.75" customHeight="1" x14ac:dyDescent="0.4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E2372/D2372*100%</f>
        <v>3.2799999999999999E-3</v>
      </c>
      <c r="P2372" s="9" t="str">
        <f>IFERROR(ROUND(E2372/L2372,0),0)&amp;" "&amp;H2372</f>
        <v>21 USD</v>
      </c>
      <c r="Q2372" t="s">
        <v>8319</v>
      </c>
      <c r="R2372" t="s">
        <v>8320</v>
      </c>
      <c r="S2372" s="12">
        <f>(((I2372/60)/60)/24)+DATE(1970,1,1)+(-8/24)</f>
        <v>41990.855798611105</v>
      </c>
      <c r="T2372" s="12">
        <f>(((J2372/60)/60)/24)+DATE(1970,1,1)+(-8/24)</f>
        <v>41960.855798611105</v>
      </c>
      <c r="U2372" s="8">
        <f t="shared" si="37"/>
        <v>30</v>
      </c>
    </row>
    <row r="2373" spans="1:21" ht="11.75" customHeight="1" x14ac:dyDescent="0.4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E2373/D2373*100%</f>
        <v>0</v>
      </c>
      <c r="P2373" s="9" t="str">
        <f>IFERROR(ROUND(E2373/L2373,0),0)&amp;" "&amp;H2373</f>
        <v>0 USD</v>
      </c>
      <c r="Q2373" t="s">
        <v>8319</v>
      </c>
      <c r="R2373" t="s">
        <v>8320</v>
      </c>
      <c r="S2373" s="12">
        <f>(((I2373/60)/60)/24)+DATE(1970,1,1)+(-8/24)</f>
        <v>42180.444398148145</v>
      </c>
      <c r="T2373" s="12">
        <f>(((J2373/60)/60)/24)+DATE(1970,1,1)+(-8/24)</f>
        <v>42150.444398148145</v>
      </c>
      <c r="U2373" s="8">
        <f t="shared" si="37"/>
        <v>30</v>
      </c>
    </row>
    <row r="2374" spans="1:21" ht="11.75" customHeight="1" x14ac:dyDescent="0.4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E2374/D2374*100%</f>
        <v>3.272727272727273E-2</v>
      </c>
      <c r="P2374" s="9" t="str">
        <f>IFERROR(ROUND(E2374/L2374,0),0)&amp;" "&amp;H2374</f>
        <v>30 AUD</v>
      </c>
      <c r="Q2374" t="s">
        <v>8319</v>
      </c>
      <c r="R2374" t="s">
        <v>8320</v>
      </c>
      <c r="S2374" s="12">
        <f>(((I2374/60)/60)/24)+DATE(1970,1,1)+(-8/24)</f>
        <v>42117.735775462956</v>
      </c>
      <c r="T2374" s="12">
        <f>(((J2374/60)/60)/24)+DATE(1970,1,1)+(-8/24)</f>
        <v>42087.735775462956</v>
      </c>
      <c r="U2374" s="8">
        <f t="shared" si="37"/>
        <v>30</v>
      </c>
    </row>
    <row r="2375" spans="1:21" ht="11.75" customHeight="1" x14ac:dyDescent="0.4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E2375/D2375*100%</f>
        <v>5.8823529411764708E-5</v>
      </c>
      <c r="P2375" s="9" t="str">
        <f>IFERROR(ROUND(E2375/L2375,0),0)&amp;" "&amp;H2375</f>
        <v>50 SEK</v>
      </c>
      <c r="Q2375" t="s">
        <v>8319</v>
      </c>
      <c r="R2375" t="s">
        <v>8320</v>
      </c>
      <c r="S2375" s="12">
        <f>(((I2375/60)/60)/24)+DATE(1970,1,1)+(-8/24)</f>
        <v>42245.328981481485</v>
      </c>
      <c r="T2375" s="12">
        <f>(((J2375/60)/60)/24)+DATE(1970,1,1)+(-8/24)</f>
        <v>42215.328981481485</v>
      </c>
      <c r="U2375" s="8">
        <f t="shared" si="37"/>
        <v>30</v>
      </c>
    </row>
    <row r="2376" spans="1:21" ht="11.75" customHeight="1" x14ac:dyDescent="0.4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E2376/D2376*100%</f>
        <v>4.5454545454545455E-4</v>
      </c>
      <c r="P2376" s="9" t="str">
        <f>IFERROR(ROUND(E2376/L2376,0),0)&amp;" "&amp;H2376</f>
        <v>10 USD</v>
      </c>
      <c r="Q2376" t="s">
        <v>8319</v>
      </c>
      <c r="R2376" t="s">
        <v>8320</v>
      </c>
      <c r="S2376" s="12">
        <f>(((I2376/60)/60)/24)+DATE(1970,1,1)+(-8/24)</f>
        <v>42047.509953703695</v>
      </c>
      <c r="T2376" s="12">
        <f>(((J2376/60)/60)/24)+DATE(1970,1,1)+(-8/24)</f>
        <v>42017.509953703695</v>
      </c>
      <c r="U2376" s="8">
        <f t="shared" si="37"/>
        <v>30</v>
      </c>
    </row>
    <row r="2377" spans="1:21" ht="11.75" customHeight="1" x14ac:dyDescent="0.4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E2377/D2377*100%</f>
        <v>0</v>
      </c>
      <c r="P2377" s="9" t="str">
        <f>IFERROR(ROUND(E2377/L2377,0),0)&amp;" "&amp;H2377</f>
        <v>0 USD</v>
      </c>
      <c r="Q2377" t="s">
        <v>8319</v>
      </c>
      <c r="R2377" t="s">
        <v>8320</v>
      </c>
      <c r="S2377" s="12">
        <f>(((I2377/60)/60)/24)+DATE(1970,1,1)+(-8/24)</f>
        <v>42622.502743055556</v>
      </c>
      <c r="T2377" s="12">
        <f>(((J2377/60)/60)/24)+DATE(1970,1,1)+(-8/24)</f>
        <v>42592.502743055556</v>
      </c>
      <c r="U2377" s="8">
        <f t="shared" si="37"/>
        <v>30</v>
      </c>
    </row>
    <row r="2378" spans="1:21" ht="11.75" customHeight="1" x14ac:dyDescent="0.4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E2378/D2378*100%</f>
        <v>0.10877666666666666</v>
      </c>
      <c r="P2378" s="9" t="str">
        <f>IFERROR(ROUND(E2378/L2378,0),0)&amp;" "&amp;H2378</f>
        <v>82 USD</v>
      </c>
      <c r="Q2378" t="s">
        <v>8319</v>
      </c>
      <c r="R2378" t="s">
        <v>8320</v>
      </c>
      <c r="S2378" s="12">
        <f>(((I2378/60)/60)/24)+DATE(1970,1,1)+(-8/24)</f>
        <v>42348.592199074068</v>
      </c>
      <c r="T2378" s="12">
        <f>(((J2378/60)/60)/24)+DATE(1970,1,1)+(-8/24)</f>
        <v>42318.592199074068</v>
      </c>
      <c r="U2378" s="8">
        <f t="shared" si="37"/>
        <v>30</v>
      </c>
    </row>
    <row r="2379" spans="1:21" ht="11.75" customHeight="1" x14ac:dyDescent="0.4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E2379/D2379*100%</f>
        <v>0</v>
      </c>
      <c r="P2379" s="9" t="str">
        <f>IFERROR(ROUND(E2379/L2379,0),0)&amp;" "&amp;H2379</f>
        <v>0 CAD</v>
      </c>
      <c r="Q2379" t="s">
        <v>8319</v>
      </c>
      <c r="R2379" t="s">
        <v>8320</v>
      </c>
      <c r="S2379" s="12">
        <f>(((I2379/60)/60)/24)+DATE(1970,1,1)+(-8/24)</f>
        <v>42699.578506944446</v>
      </c>
      <c r="T2379" s="12">
        <f>(((J2379/60)/60)/24)+DATE(1970,1,1)+(-8/24)</f>
        <v>42669.536840277775</v>
      </c>
      <c r="U2379" s="8">
        <f t="shared" si="37"/>
        <v>30.041666666671517</v>
      </c>
    </row>
    <row r="2380" spans="1:21" ht="11.75" customHeight="1" x14ac:dyDescent="0.4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E2380/D2380*100%</f>
        <v>0</v>
      </c>
      <c r="P2380" s="9" t="str">
        <f>IFERROR(ROUND(E2380/L2380,0),0)&amp;" "&amp;H2380</f>
        <v>0 USD</v>
      </c>
      <c r="Q2380" t="s">
        <v>8319</v>
      </c>
      <c r="R2380" t="s">
        <v>8320</v>
      </c>
      <c r="S2380" s="12">
        <f>(((I2380/60)/60)/24)+DATE(1970,1,1)+(-8/24)</f>
        <v>42241.679745370369</v>
      </c>
      <c r="T2380" s="12">
        <f>(((J2380/60)/60)/24)+DATE(1970,1,1)+(-8/24)</f>
        <v>42212.679745370369</v>
      </c>
      <c r="U2380" s="8">
        <f t="shared" si="37"/>
        <v>29</v>
      </c>
    </row>
    <row r="2381" spans="1:21" ht="11.75" customHeight="1" x14ac:dyDescent="0.4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E2381/D2381*100%</f>
        <v>0</v>
      </c>
      <c r="P2381" s="9" t="str">
        <f>IFERROR(ROUND(E2381/L2381,0),0)&amp;" "&amp;H2381</f>
        <v>0 USD</v>
      </c>
      <c r="Q2381" t="s">
        <v>8319</v>
      </c>
      <c r="R2381" t="s">
        <v>8320</v>
      </c>
      <c r="S2381" s="12">
        <f>(((I2381/60)/60)/24)+DATE(1970,1,1)+(-8/24)</f>
        <v>42281.683055555557</v>
      </c>
      <c r="T2381" s="12">
        <f>(((J2381/60)/60)/24)+DATE(1970,1,1)+(-8/24)</f>
        <v>42236.683055555557</v>
      </c>
      <c r="U2381" s="8">
        <f t="shared" si="37"/>
        <v>45</v>
      </c>
    </row>
    <row r="2382" spans="1:21" ht="11.75" customHeight="1" x14ac:dyDescent="0.4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E2382/D2382*100%</f>
        <v>3.6666666666666666E-3</v>
      </c>
      <c r="P2382" s="9" t="str">
        <f>IFERROR(ROUND(E2382/L2382,0),0)&amp;" "&amp;H2382</f>
        <v>18 USD</v>
      </c>
      <c r="Q2382" t="s">
        <v>8319</v>
      </c>
      <c r="R2382" t="s">
        <v>8320</v>
      </c>
      <c r="S2382" s="12">
        <f>(((I2382/60)/60)/24)+DATE(1970,1,1)+(-8/24)</f>
        <v>42278.459976851846</v>
      </c>
      <c r="T2382" s="12">
        <f>(((J2382/60)/60)/24)+DATE(1970,1,1)+(-8/24)</f>
        <v>42248.459976851846</v>
      </c>
      <c r="U2382" s="8">
        <f t="shared" si="37"/>
        <v>30</v>
      </c>
    </row>
    <row r="2383" spans="1:21" ht="11.75" customHeight="1" x14ac:dyDescent="0.4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E2383/D2383*100%</f>
        <v>1.8193398957730169E-2</v>
      </c>
      <c r="P2383" s="9" t="str">
        <f>IFERROR(ROUND(E2383/L2383,0),0)&amp;" "&amp;H2383</f>
        <v>224 USD</v>
      </c>
      <c r="Q2383" t="s">
        <v>8319</v>
      </c>
      <c r="R2383" t="s">
        <v>8320</v>
      </c>
      <c r="S2383" s="12">
        <f>(((I2383/60)/60)/24)+DATE(1970,1,1)+(-8/24)</f>
        <v>42104.602407407401</v>
      </c>
      <c r="T2383" s="12">
        <f>(((J2383/60)/60)/24)+DATE(1970,1,1)+(-8/24)</f>
        <v>42074.602407407401</v>
      </c>
      <c r="U2383" s="8">
        <f t="shared" si="37"/>
        <v>30</v>
      </c>
    </row>
    <row r="2384" spans="1:21" ht="11.75" customHeight="1" x14ac:dyDescent="0.4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E2384/D2384*100%</f>
        <v>2.5000000000000001E-2</v>
      </c>
      <c r="P2384" s="9" t="str">
        <f>IFERROR(ROUND(E2384/L2384,0),0)&amp;" "&amp;H2384</f>
        <v>38 USD</v>
      </c>
      <c r="Q2384" t="s">
        <v>8319</v>
      </c>
      <c r="R2384" t="s">
        <v>8320</v>
      </c>
      <c r="S2384" s="12">
        <f>(((I2384/60)/60)/24)+DATE(1970,1,1)+(-8/24)</f>
        <v>42219.854201388887</v>
      </c>
      <c r="T2384" s="12">
        <f>(((J2384/60)/60)/24)+DATE(1970,1,1)+(-8/24)</f>
        <v>42194.854201388887</v>
      </c>
      <c r="U2384" s="8">
        <f t="shared" si="37"/>
        <v>25</v>
      </c>
    </row>
    <row r="2385" spans="1:21" ht="11.75" customHeight="1" x14ac:dyDescent="0.4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E2385/D2385*100%</f>
        <v>4.3499999999999997E-2</v>
      </c>
      <c r="P2385" s="9" t="str">
        <f>IFERROR(ROUND(E2385/L2385,0),0)&amp;" "&amp;H2385</f>
        <v>145 NZD</v>
      </c>
      <c r="Q2385" t="s">
        <v>8319</v>
      </c>
      <c r="R2385" t="s">
        <v>8320</v>
      </c>
      <c r="S2385" s="12">
        <f>(((I2385/60)/60)/24)+DATE(1970,1,1)+(-8/24)</f>
        <v>42056.723460648143</v>
      </c>
      <c r="T2385" s="12">
        <f>(((J2385/60)/60)/24)+DATE(1970,1,1)+(-8/24)</f>
        <v>42026.723460648143</v>
      </c>
      <c r="U2385" s="8">
        <f t="shared" si="37"/>
        <v>30</v>
      </c>
    </row>
    <row r="2386" spans="1:21" ht="11.75" customHeight="1" x14ac:dyDescent="0.4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E2386/D2386*100%</f>
        <v>8.0000000000000002E-3</v>
      </c>
      <c r="P2386" s="9" t="str">
        <f>IFERROR(ROUND(E2386/L2386,0),0)&amp;" "&amp;H2386</f>
        <v>1 USD</v>
      </c>
      <c r="Q2386" t="s">
        <v>8319</v>
      </c>
      <c r="R2386" t="s">
        <v>8320</v>
      </c>
      <c r="S2386" s="12">
        <f>(((I2386/60)/60)/24)+DATE(1970,1,1)+(-8/24)</f>
        <v>41956.775960648149</v>
      </c>
      <c r="T2386" s="12">
        <f>(((J2386/60)/60)/24)+DATE(1970,1,1)+(-8/24)</f>
        <v>41926.734293981477</v>
      </c>
      <c r="U2386" s="8">
        <f t="shared" si="37"/>
        <v>30.041666666671517</v>
      </c>
    </row>
    <row r="2387" spans="1:21" ht="11.75" customHeight="1" x14ac:dyDescent="0.4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E2387/D2387*100%</f>
        <v>1.2123076923076924E-2</v>
      </c>
      <c r="P2387" s="9" t="str">
        <f>IFERROR(ROUND(E2387/L2387,0),0)&amp;" "&amp;H2387</f>
        <v>113 USD</v>
      </c>
      <c r="Q2387" t="s">
        <v>8319</v>
      </c>
      <c r="R2387" t="s">
        <v>8320</v>
      </c>
      <c r="S2387" s="12">
        <f>(((I2387/60)/60)/24)+DATE(1970,1,1)+(-8/24)</f>
        <v>42221.368425925924</v>
      </c>
      <c r="T2387" s="12">
        <f>(((J2387/60)/60)/24)+DATE(1970,1,1)+(-8/24)</f>
        <v>42191.368425925924</v>
      </c>
      <c r="U2387" s="8">
        <f t="shared" si="37"/>
        <v>30</v>
      </c>
    </row>
    <row r="2388" spans="1:21" ht="11.75" customHeight="1" x14ac:dyDescent="0.4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E2388/D2388*100%</f>
        <v>0</v>
      </c>
      <c r="P2388" s="9" t="str">
        <f>IFERROR(ROUND(E2388/L2388,0),0)&amp;" "&amp;H2388</f>
        <v>0 CAD</v>
      </c>
      <c r="Q2388" t="s">
        <v>8319</v>
      </c>
      <c r="R2388" t="s">
        <v>8320</v>
      </c>
      <c r="S2388" s="12">
        <f>(((I2388/60)/60)/24)+DATE(1970,1,1)+(-8/24)</f>
        <v>42014.504907407405</v>
      </c>
      <c r="T2388" s="12">
        <f>(((J2388/60)/60)/24)+DATE(1970,1,1)+(-8/24)</f>
        <v>41954.504907407405</v>
      </c>
      <c r="U2388" s="8">
        <f t="shared" si="37"/>
        <v>60</v>
      </c>
    </row>
    <row r="2389" spans="1:21" ht="11.75" customHeight="1" x14ac:dyDescent="0.4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E2389/D2389*100%</f>
        <v>6.8399999999999997E-3</v>
      </c>
      <c r="P2389" s="9" t="str">
        <f>IFERROR(ROUND(E2389/L2389,0),0)&amp;" "&amp;H2389</f>
        <v>342 USD</v>
      </c>
      <c r="Q2389" t="s">
        <v>8319</v>
      </c>
      <c r="R2389" t="s">
        <v>8320</v>
      </c>
      <c r="S2389" s="12">
        <f>(((I2389/60)/60)/24)+DATE(1970,1,1)+(-8/24)</f>
        <v>42573.293287037035</v>
      </c>
      <c r="T2389" s="12">
        <f>(((J2389/60)/60)/24)+DATE(1970,1,1)+(-8/24)</f>
        <v>42528.293287037035</v>
      </c>
      <c r="U2389" s="8">
        <f t="shared" si="37"/>
        <v>45</v>
      </c>
    </row>
    <row r="2390" spans="1:21" ht="11.75" customHeight="1" x14ac:dyDescent="0.4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E2390/D2390*100%</f>
        <v>1.2513513513513513E-2</v>
      </c>
      <c r="P2390" s="9" t="str">
        <f>IFERROR(ROUND(E2390/L2390,0),0)&amp;" "&amp;H2390</f>
        <v>58 USD</v>
      </c>
      <c r="Q2390" t="s">
        <v>8319</v>
      </c>
      <c r="R2390" t="s">
        <v>8320</v>
      </c>
      <c r="S2390" s="12">
        <f>(((I2390/60)/60)/24)+DATE(1970,1,1)+(-8/24)</f>
        <v>42019.478472222218</v>
      </c>
      <c r="T2390" s="12">
        <f>(((J2390/60)/60)/24)+DATE(1970,1,1)+(-8/24)</f>
        <v>41989.520358796297</v>
      </c>
      <c r="U2390" s="8">
        <f t="shared" si="37"/>
        <v>29.958113425920601</v>
      </c>
    </row>
    <row r="2391" spans="1:21" ht="11.75" customHeight="1" x14ac:dyDescent="0.4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E2391/D2391*100%</f>
        <v>1.8749999999999999E-3</v>
      </c>
      <c r="P2391" s="9" t="str">
        <f>IFERROR(ROUND(E2391/L2391,0),0)&amp;" "&amp;H2391</f>
        <v>30 EUR</v>
      </c>
      <c r="Q2391" t="s">
        <v>8319</v>
      </c>
      <c r="R2391" t="s">
        <v>8320</v>
      </c>
      <c r="S2391" s="12">
        <f>(((I2391/60)/60)/24)+DATE(1970,1,1)+(-8/24)</f>
        <v>42210.582638888889</v>
      </c>
      <c r="T2391" s="12">
        <f>(((J2391/60)/60)/24)+DATE(1970,1,1)+(-8/24)</f>
        <v>42179.320046296292</v>
      </c>
      <c r="U2391" s="8">
        <f t="shared" si="37"/>
        <v>31.262592592596775</v>
      </c>
    </row>
    <row r="2392" spans="1:21" ht="11.75" customHeight="1" x14ac:dyDescent="0.4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E2392/D2392*100%</f>
        <v>0</v>
      </c>
      <c r="P2392" s="9" t="str">
        <f>IFERROR(ROUND(E2392/L2392,0),0)&amp;" "&amp;H2392</f>
        <v>0 AUD</v>
      </c>
      <c r="Q2392" t="s">
        <v>8319</v>
      </c>
      <c r="R2392" t="s">
        <v>8320</v>
      </c>
      <c r="S2392" s="12">
        <f>(((I2392/60)/60)/24)+DATE(1970,1,1)+(-8/24)</f>
        <v>42007.928981481477</v>
      </c>
      <c r="T2392" s="12">
        <f>(((J2392/60)/60)/24)+DATE(1970,1,1)+(-8/24)</f>
        <v>41967.928981481477</v>
      </c>
      <c r="U2392" s="8">
        <f t="shared" si="37"/>
        <v>40</v>
      </c>
    </row>
    <row r="2393" spans="1:21" ht="11.75" customHeight="1" x14ac:dyDescent="0.4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E2393/D2393*100%</f>
        <v>1.25E-3</v>
      </c>
      <c r="P2393" s="9" t="str">
        <f>IFERROR(ROUND(E2393/L2393,0),0)&amp;" "&amp;H2393</f>
        <v>25 USD</v>
      </c>
      <c r="Q2393" t="s">
        <v>8319</v>
      </c>
      <c r="R2393" t="s">
        <v>8320</v>
      </c>
      <c r="S2393" s="12">
        <f>(((I2393/60)/60)/24)+DATE(1970,1,1)+(-8/24)</f>
        <v>42094.419490740744</v>
      </c>
      <c r="T2393" s="12">
        <f>(((J2393/60)/60)/24)+DATE(1970,1,1)+(-8/24)</f>
        <v>42064.461157407401</v>
      </c>
      <c r="U2393" s="8">
        <f t="shared" ref="U2393:U2456" si="38">S2393-T2393</f>
        <v>29.958333333343035</v>
      </c>
    </row>
    <row r="2394" spans="1:21" ht="11.75" customHeight="1" x14ac:dyDescent="0.4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E2394/D2394*100%</f>
        <v>0</v>
      </c>
      <c r="P2394" s="9" t="str">
        <f>IFERROR(ROUND(E2394/L2394,0),0)&amp;" "&amp;H2394</f>
        <v>0 USD</v>
      </c>
      <c r="Q2394" t="s">
        <v>8319</v>
      </c>
      <c r="R2394" t="s">
        <v>8320</v>
      </c>
      <c r="S2394" s="12">
        <f>(((I2394/60)/60)/24)+DATE(1970,1,1)+(-8/24)</f>
        <v>42305.787303240737</v>
      </c>
      <c r="T2394" s="12">
        <f>(((J2394/60)/60)/24)+DATE(1970,1,1)+(-8/24)</f>
        <v>42275.787303240737</v>
      </c>
      <c r="U2394" s="8">
        <f t="shared" si="38"/>
        <v>30</v>
      </c>
    </row>
    <row r="2395" spans="1:21" ht="11.75" customHeight="1" x14ac:dyDescent="0.4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E2395/D2395*100%</f>
        <v>5.0000000000000001E-4</v>
      </c>
      <c r="P2395" s="9" t="str">
        <f>IFERROR(ROUND(E2395/L2395,0),0)&amp;" "&amp;H2395</f>
        <v>50 USD</v>
      </c>
      <c r="Q2395" t="s">
        <v>8319</v>
      </c>
      <c r="R2395" t="s">
        <v>8320</v>
      </c>
      <c r="S2395" s="12">
        <f>(((I2395/60)/60)/24)+DATE(1970,1,1)+(-8/24)</f>
        <v>42224.315011574072</v>
      </c>
      <c r="T2395" s="12">
        <f>(((J2395/60)/60)/24)+DATE(1970,1,1)+(-8/24)</f>
        <v>42194.315011574072</v>
      </c>
      <c r="U2395" s="8">
        <f t="shared" si="38"/>
        <v>30</v>
      </c>
    </row>
    <row r="2396" spans="1:21" ht="11.75" customHeight="1" x14ac:dyDescent="0.4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E2396/D2396*100%</f>
        <v>5.9999999999999995E-4</v>
      </c>
      <c r="P2396" s="9" t="str">
        <f>IFERROR(ROUND(E2396/L2396,0),0)&amp;" "&amp;H2396</f>
        <v>2 EUR</v>
      </c>
      <c r="Q2396" t="s">
        <v>8319</v>
      </c>
      <c r="R2396" t="s">
        <v>8320</v>
      </c>
      <c r="S2396" s="12">
        <f>(((I2396/60)/60)/24)+DATE(1970,1,1)+(-8/24)</f>
        <v>42061.02885416666</v>
      </c>
      <c r="T2396" s="12">
        <f>(((J2396/60)/60)/24)+DATE(1970,1,1)+(-8/24)</f>
        <v>42031.02885416666</v>
      </c>
      <c r="U2396" s="8">
        <f t="shared" si="38"/>
        <v>30</v>
      </c>
    </row>
    <row r="2397" spans="1:21" ht="11.75" customHeight="1" x14ac:dyDescent="0.4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E2397/D2397*100%</f>
        <v>0</v>
      </c>
      <c r="P2397" s="9" t="str">
        <f>IFERROR(ROUND(E2397/L2397,0),0)&amp;" "&amp;H2397</f>
        <v>0 USD</v>
      </c>
      <c r="Q2397" t="s">
        <v>8319</v>
      </c>
      <c r="R2397" t="s">
        <v>8320</v>
      </c>
      <c r="S2397" s="12">
        <f>(((I2397/60)/60)/24)+DATE(1970,1,1)+(-8/24)</f>
        <v>42745.039583333331</v>
      </c>
      <c r="T2397" s="12">
        <f>(((J2397/60)/60)/24)+DATE(1970,1,1)+(-8/24)</f>
        <v>42716.788043981483</v>
      </c>
      <c r="U2397" s="8">
        <f t="shared" si="38"/>
        <v>28.251539351847896</v>
      </c>
    </row>
    <row r="2398" spans="1:21" ht="11.75" customHeight="1" x14ac:dyDescent="0.4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E2398/D2398*100%</f>
        <v>2E-3</v>
      </c>
      <c r="P2398" s="9" t="str">
        <f>IFERROR(ROUND(E2398/L2398,0),0)&amp;" "&amp;H2398</f>
        <v>10 CHF</v>
      </c>
      <c r="Q2398" t="s">
        <v>8319</v>
      </c>
      <c r="R2398" t="s">
        <v>8320</v>
      </c>
      <c r="S2398" s="12">
        <f>(((I2398/60)/60)/24)+DATE(1970,1,1)+(-8/24)</f>
        <v>42292.515717592592</v>
      </c>
      <c r="T2398" s="12">
        <f>(((J2398/60)/60)/24)+DATE(1970,1,1)+(-8/24)</f>
        <v>42262.515717592592</v>
      </c>
      <c r="U2398" s="8">
        <f t="shared" si="38"/>
        <v>30</v>
      </c>
    </row>
    <row r="2399" spans="1:21" ht="11.75" customHeight="1" x14ac:dyDescent="0.4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E2399/D2399*100%</f>
        <v>0</v>
      </c>
      <c r="P2399" s="9" t="str">
        <f>IFERROR(ROUND(E2399/L2399,0),0)&amp;" "&amp;H2399</f>
        <v>0 USD</v>
      </c>
      <c r="Q2399" t="s">
        <v>8319</v>
      </c>
      <c r="R2399" t="s">
        <v>8320</v>
      </c>
      <c r="S2399" s="12">
        <f>(((I2399/60)/60)/24)+DATE(1970,1,1)+(-8/24)</f>
        <v>42006.551574074074</v>
      </c>
      <c r="T2399" s="12">
        <f>(((J2399/60)/60)/24)+DATE(1970,1,1)+(-8/24)</f>
        <v>41976.551574074074</v>
      </c>
      <c r="U2399" s="8">
        <f t="shared" si="38"/>
        <v>30</v>
      </c>
    </row>
    <row r="2400" spans="1:21" ht="11.75" customHeight="1" x14ac:dyDescent="0.4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E2400/D2400*100%</f>
        <v>0</v>
      </c>
      <c r="P2400" s="9" t="str">
        <f>IFERROR(ROUND(E2400/L2400,0),0)&amp;" "&amp;H2400</f>
        <v>0 USD</v>
      </c>
      <c r="Q2400" t="s">
        <v>8319</v>
      </c>
      <c r="R2400" t="s">
        <v>8320</v>
      </c>
      <c r="S2400" s="12">
        <f>(((I2400/60)/60)/24)+DATE(1970,1,1)+(-8/24)</f>
        <v>42187.583148148151</v>
      </c>
      <c r="T2400" s="12">
        <f>(((J2400/60)/60)/24)+DATE(1970,1,1)+(-8/24)</f>
        <v>42157.583148148151</v>
      </c>
      <c r="U2400" s="8">
        <f t="shared" si="38"/>
        <v>30</v>
      </c>
    </row>
    <row r="2401" spans="1:21" ht="11.75" customHeight="1" x14ac:dyDescent="0.4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E2401/D2401*100%</f>
        <v>0</v>
      </c>
      <c r="P2401" s="9" t="str">
        <f>IFERROR(ROUND(E2401/L2401,0),0)&amp;" "&amp;H2401</f>
        <v>0 SEK</v>
      </c>
      <c r="Q2401" t="s">
        <v>8319</v>
      </c>
      <c r="R2401" t="s">
        <v>8320</v>
      </c>
      <c r="S2401" s="12">
        <f>(((I2401/60)/60)/24)+DATE(1970,1,1)+(-8/24)</f>
        <v>41991.519745370366</v>
      </c>
      <c r="T2401" s="12">
        <f>(((J2401/60)/60)/24)+DATE(1970,1,1)+(-8/24)</f>
        <v>41956.519745370366</v>
      </c>
      <c r="U2401" s="8">
        <f t="shared" si="38"/>
        <v>35</v>
      </c>
    </row>
    <row r="2402" spans="1:21" ht="11.75" customHeight="1" x14ac:dyDescent="0.4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E2402/D2402*100%</f>
        <v>0</v>
      </c>
      <c r="P2402" s="9" t="str">
        <f>IFERROR(ROUND(E2402/L2402,0),0)&amp;" "&amp;H2402</f>
        <v>0 AUD</v>
      </c>
      <c r="Q2402" t="s">
        <v>8319</v>
      </c>
      <c r="R2402" t="s">
        <v>8320</v>
      </c>
      <c r="S2402" s="12">
        <f>(((I2402/60)/60)/24)+DATE(1970,1,1)+(-8/24)</f>
        <v>42473.934768518513</v>
      </c>
      <c r="T2402" s="12">
        <f>(((J2402/60)/60)/24)+DATE(1970,1,1)+(-8/24)</f>
        <v>42443.934768518513</v>
      </c>
      <c r="U2402" s="8">
        <f t="shared" si="38"/>
        <v>30</v>
      </c>
    </row>
    <row r="2403" spans="1:21" ht="11.75" customHeight="1" x14ac:dyDescent="0.4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E2403/D2403*100%</f>
        <v>7.1785714285714283E-3</v>
      </c>
      <c r="P2403" s="9" t="str">
        <f>IFERROR(ROUND(E2403/L2403,0),0)&amp;" "&amp;H2403</f>
        <v>22 USD</v>
      </c>
      <c r="Q2403" t="s">
        <v>8336</v>
      </c>
      <c r="R2403" t="s">
        <v>8337</v>
      </c>
      <c r="S2403" s="12">
        <f>(((I2403/60)/60)/24)+DATE(1970,1,1)+(-8/24)</f>
        <v>42434.489537037036</v>
      </c>
      <c r="T2403" s="12">
        <f>(((J2403/60)/60)/24)+DATE(1970,1,1)+(-8/24)</f>
        <v>42374.489537037036</v>
      </c>
      <c r="U2403" s="8">
        <f t="shared" si="38"/>
        <v>60</v>
      </c>
    </row>
    <row r="2404" spans="1:21" ht="11.75" customHeight="1" x14ac:dyDescent="0.4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E2404/D2404*100%</f>
        <v>4.3333333333333331E-3</v>
      </c>
      <c r="P2404" s="9" t="str">
        <f>IFERROR(ROUND(E2404/L2404,0),0)&amp;" "&amp;H2404</f>
        <v>52 USD</v>
      </c>
      <c r="Q2404" t="s">
        <v>8336</v>
      </c>
      <c r="R2404" t="s">
        <v>8337</v>
      </c>
      <c r="S2404" s="12">
        <f>(((I2404/60)/60)/24)+DATE(1970,1,1)+(-8/24)</f>
        <v>42137.34642361111</v>
      </c>
      <c r="T2404" s="12">
        <f>(((J2404/60)/60)/24)+DATE(1970,1,1)+(-8/24)</f>
        <v>42107.34642361111</v>
      </c>
      <c r="U2404" s="8">
        <f t="shared" si="38"/>
        <v>30</v>
      </c>
    </row>
    <row r="2405" spans="1:21" ht="11.75" customHeight="1" x14ac:dyDescent="0.4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E2405/D2405*100%</f>
        <v>0.16833333333333333</v>
      </c>
      <c r="P2405" s="9" t="str">
        <f>IFERROR(ROUND(E2405/L2405,0),0)&amp;" "&amp;H2405</f>
        <v>17 GBP</v>
      </c>
      <c r="Q2405" t="s">
        <v>8336</v>
      </c>
      <c r="R2405" t="s">
        <v>8337</v>
      </c>
      <c r="S2405" s="12">
        <f>(((I2405/60)/60)/24)+DATE(1970,1,1)+(-8/24)</f>
        <v>42459.507615740738</v>
      </c>
      <c r="T2405" s="12">
        <f>(((J2405/60)/60)/24)+DATE(1970,1,1)+(-8/24)</f>
        <v>42399.549282407403</v>
      </c>
      <c r="U2405" s="8">
        <f t="shared" si="38"/>
        <v>59.958333333335759</v>
      </c>
    </row>
    <row r="2406" spans="1:21" ht="11.75" customHeight="1" x14ac:dyDescent="0.4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E2406/D2406*100%</f>
        <v>0</v>
      </c>
      <c r="P2406" s="9" t="str">
        <f>IFERROR(ROUND(E2406/L2406,0),0)&amp;" "&amp;H2406</f>
        <v>0 USD</v>
      </c>
      <c r="Q2406" t="s">
        <v>8336</v>
      </c>
      <c r="R2406" t="s">
        <v>8337</v>
      </c>
      <c r="S2406" s="12">
        <f>(((I2406/60)/60)/24)+DATE(1970,1,1)+(-8/24)</f>
        <v>42371.706099537034</v>
      </c>
      <c r="T2406" s="12">
        <f>(((J2406/60)/60)/24)+DATE(1970,1,1)+(-8/24)</f>
        <v>42341.706099537034</v>
      </c>
      <c r="U2406" s="8">
        <f t="shared" si="38"/>
        <v>30</v>
      </c>
    </row>
    <row r="2407" spans="1:21" ht="11.75" customHeight="1" x14ac:dyDescent="0.4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E2407/D2407*100%</f>
        <v>0.22520000000000001</v>
      </c>
      <c r="P2407" s="9" t="str">
        <f>IFERROR(ROUND(E2407/L2407,0),0)&amp;" "&amp;H2407</f>
        <v>56 USD</v>
      </c>
      <c r="Q2407" t="s">
        <v>8336</v>
      </c>
      <c r="R2407" t="s">
        <v>8337</v>
      </c>
      <c r="S2407" s="12">
        <f>(((I2407/60)/60)/24)+DATE(1970,1,1)+(-8/24)</f>
        <v>42616.252025462956</v>
      </c>
      <c r="T2407" s="12">
        <f>(((J2407/60)/60)/24)+DATE(1970,1,1)+(-8/24)</f>
        <v>42595.252025462956</v>
      </c>
      <c r="U2407" s="8">
        <f t="shared" si="38"/>
        <v>21</v>
      </c>
    </row>
    <row r="2408" spans="1:21" ht="11.75" customHeight="1" x14ac:dyDescent="0.4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E2408/D2408*100%</f>
        <v>0.41384615384615386</v>
      </c>
      <c r="P2408" s="9" t="str">
        <f>IFERROR(ROUND(E2408/L2408,0),0)&amp;" "&amp;H2408</f>
        <v>84 USD</v>
      </c>
      <c r="Q2408" t="s">
        <v>8336</v>
      </c>
      <c r="R2408" t="s">
        <v>8337</v>
      </c>
      <c r="S2408" s="12">
        <f>(((I2408/60)/60)/24)+DATE(1970,1,1)+(-8/24)</f>
        <v>42022.777662037035</v>
      </c>
      <c r="T2408" s="12">
        <f>(((J2408/60)/60)/24)+DATE(1970,1,1)+(-8/24)</f>
        <v>41982.777662037035</v>
      </c>
      <c r="U2408" s="8">
        <f t="shared" si="38"/>
        <v>40</v>
      </c>
    </row>
    <row r="2409" spans="1:21" ht="11.75" customHeight="1" x14ac:dyDescent="0.4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E2409/D2409*100%</f>
        <v>0.25259090909090909</v>
      </c>
      <c r="P2409" s="9" t="str">
        <f>IFERROR(ROUND(E2409/L2409,0),0)&amp;" "&amp;H2409</f>
        <v>168 USD</v>
      </c>
      <c r="Q2409" t="s">
        <v>8336</v>
      </c>
      <c r="R2409" t="s">
        <v>8337</v>
      </c>
      <c r="S2409" s="12">
        <f>(((I2409/60)/60)/24)+DATE(1970,1,1)+(-8/24)</f>
        <v>42104.916666666664</v>
      </c>
      <c r="T2409" s="12">
        <f>(((J2409/60)/60)/24)+DATE(1970,1,1)+(-8/24)</f>
        <v>42082.242222222216</v>
      </c>
      <c r="U2409" s="8">
        <f t="shared" si="38"/>
        <v>22.674444444448454</v>
      </c>
    </row>
    <row r="2410" spans="1:21" ht="11.75" customHeight="1" x14ac:dyDescent="0.4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E2410/D2410*100%</f>
        <v>2E-3</v>
      </c>
      <c r="P2410" s="9" t="str">
        <f>IFERROR(ROUND(E2410/L2410,0),0)&amp;" "&amp;H2410</f>
        <v>15 USD</v>
      </c>
      <c r="Q2410" t="s">
        <v>8336</v>
      </c>
      <c r="R2410" t="s">
        <v>8337</v>
      </c>
      <c r="S2410" s="12">
        <f>(((I2410/60)/60)/24)+DATE(1970,1,1)+(-8/24)</f>
        <v>41948.849039351851</v>
      </c>
      <c r="T2410" s="12">
        <f>(((J2410/60)/60)/24)+DATE(1970,1,1)+(-8/24)</f>
        <v>41918.80737268518</v>
      </c>
      <c r="U2410" s="8">
        <f t="shared" si="38"/>
        <v>30.041666666671517</v>
      </c>
    </row>
    <row r="2411" spans="1:21" ht="11.75" customHeight="1" x14ac:dyDescent="0.4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E2411/D2411*100%</f>
        <v>1.84E-2</v>
      </c>
      <c r="P2411" s="9" t="str">
        <f>IFERROR(ROUND(E2411/L2411,0),0)&amp;" "&amp;H2411</f>
        <v>77 USD</v>
      </c>
      <c r="Q2411" t="s">
        <v>8336</v>
      </c>
      <c r="R2411" t="s">
        <v>8337</v>
      </c>
      <c r="S2411" s="12">
        <f>(((I2411/60)/60)/24)+DATE(1970,1,1)+(-8/24)</f>
        <v>42234.542534722219</v>
      </c>
      <c r="T2411" s="12">
        <f>(((J2411/60)/60)/24)+DATE(1970,1,1)+(-8/24)</f>
        <v>42204.542534722219</v>
      </c>
      <c r="U2411" s="8">
        <f t="shared" si="38"/>
        <v>30</v>
      </c>
    </row>
    <row r="2412" spans="1:21" ht="11.75" customHeight="1" x14ac:dyDescent="0.4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E2412/D2412*100%</f>
        <v>0</v>
      </c>
      <c r="P2412" s="9" t="str">
        <f>IFERROR(ROUND(E2412/L2412,0),0)&amp;" "&amp;H2412</f>
        <v>0 AUD</v>
      </c>
      <c r="Q2412" t="s">
        <v>8336</v>
      </c>
      <c r="R2412" t="s">
        <v>8337</v>
      </c>
      <c r="S2412" s="12">
        <f>(((I2412/60)/60)/24)+DATE(1970,1,1)+(-8/24)</f>
        <v>42254.074942129628</v>
      </c>
      <c r="T2412" s="12">
        <f>(((J2412/60)/60)/24)+DATE(1970,1,1)+(-8/24)</f>
        <v>42224.074942129628</v>
      </c>
      <c r="U2412" s="8">
        <f t="shared" si="38"/>
        <v>30</v>
      </c>
    </row>
    <row r="2413" spans="1:21" ht="11.75" customHeight="1" x14ac:dyDescent="0.4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E2413/D2413*100%</f>
        <v>6.0400000000000002E-3</v>
      </c>
      <c r="P2413" s="9" t="str">
        <f>IFERROR(ROUND(E2413/L2413,0),0)&amp;" "&amp;H2413</f>
        <v>50 USD</v>
      </c>
      <c r="Q2413" t="s">
        <v>8336</v>
      </c>
      <c r="R2413" t="s">
        <v>8337</v>
      </c>
      <c r="S2413" s="12">
        <f>(((I2413/60)/60)/24)+DATE(1970,1,1)+(-8/24)</f>
        <v>42241.399097222216</v>
      </c>
      <c r="T2413" s="12">
        <f>(((J2413/60)/60)/24)+DATE(1970,1,1)+(-8/24)</f>
        <v>42211.399097222216</v>
      </c>
      <c r="U2413" s="8">
        <f t="shared" si="38"/>
        <v>30</v>
      </c>
    </row>
    <row r="2414" spans="1:21" ht="11.75" customHeight="1" x14ac:dyDescent="0.4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E2414/D2414*100%</f>
        <v>0</v>
      </c>
      <c r="P2414" s="9" t="str">
        <f>IFERROR(ROUND(E2414/L2414,0),0)&amp;" "&amp;H2414</f>
        <v>0 EUR</v>
      </c>
      <c r="Q2414" t="s">
        <v>8336</v>
      </c>
      <c r="R2414" t="s">
        <v>8337</v>
      </c>
      <c r="S2414" s="12">
        <f>(((I2414/60)/60)/24)+DATE(1970,1,1)+(-8/24)</f>
        <v>42700.445289351854</v>
      </c>
      <c r="T2414" s="12">
        <f>(((J2414/60)/60)/24)+DATE(1970,1,1)+(-8/24)</f>
        <v>42655.403622685182</v>
      </c>
      <c r="U2414" s="8">
        <f t="shared" si="38"/>
        <v>45.041666666671517</v>
      </c>
    </row>
    <row r="2415" spans="1:21" ht="11.75" customHeight="1" x14ac:dyDescent="0.4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E2415/D2415*100%</f>
        <v>8.3333333333333332E-3</v>
      </c>
      <c r="P2415" s="9" t="str">
        <f>IFERROR(ROUND(E2415/L2415,0),0)&amp;" "&amp;H2415</f>
        <v>8 USD</v>
      </c>
      <c r="Q2415" t="s">
        <v>8336</v>
      </c>
      <c r="R2415" t="s">
        <v>8337</v>
      </c>
      <c r="S2415" s="12">
        <f>(((I2415/60)/60)/24)+DATE(1970,1,1)+(-8/24)</f>
        <v>41790.645833333328</v>
      </c>
      <c r="T2415" s="12">
        <f>(((J2415/60)/60)/24)+DATE(1970,1,1)+(-8/24)</f>
        <v>41759.776412037034</v>
      </c>
      <c r="U2415" s="8">
        <f t="shared" si="38"/>
        <v>30.869421296294604</v>
      </c>
    </row>
    <row r="2416" spans="1:21" ht="11.75" customHeight="1" x14ac:dyDescent="0.4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E2416/D2416*100%</f>
        <v>3.0666666666666665E-2</v>
      </c>
      <c r="P2416" s="9" t="str">
        <f>IFERROR(ROUND(E2416/L2416,0),0)&amp;" "&amp;H2416</f>
        <v>35 USD</v>
      </c>
      <c r="Q2416" t="s">
        <v>8336</v>
      </c>
      <c r="R2416" t="s">
        <v>8337</v>
      </c>
      <c r="S2416" s="12">
        <f>(((I2416/60)/60)/24)+DATE(1970,1,1)+(-8/24)</f>
        <v>42237.832638888889</v>
      </c>
      <c r="T2416" s="12">
        <f>(((J2416/60)/60)/24)+DATE(1970,1,1)+(-8/24)</f>
        <v>42198.361805555549</v>
      </c>
      <c r="U2416" s="8">
        <f t="shared" si="38"/>
        <v>39.470833333340124</v>
      </c>
    </row>
    <row r="2417" spans="1:21" ht="11.75" customHeight="1" x14ac:dyDescent="0.4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E2417/D2417*100%</f>
        <v>5.5833333333333334E-3</v>
      </c>
      <c r="P2417" s="9" t="str">
        <f>IFERROR(ROUND(E2417/L2417,0),0)&amp;" "&amp;H2417</f>
        <v>56 USD</v>
      </c>
      <c r="Q2417" t="s">
        <v>8336</v>
      </c>
      <c r="R2417" t="s">
        <v>8337</v>
      </c>
      <c r="S2417" s="12">
        <f>(((I2417/60)/60)/24)+DATE(1970,1,1)+(-8/24)</f>
        <v>42566.529467592591</v>
      </c>
      <c r="T2417" s="12">
        <f>(((J2417/60)/60)/24)+DATE(1970,1,1)+(-8/24)</f>
        <v>42536.529467592591</v>
      </c>
      <c r="U2417" s="8">
        <f t="shared" si="38"/>
        <v>30</v>
      </c>
    </row>
    <row r="2418" spans="1:21" ht="11.75" customHeight="1" x14ac:dyDescent="0.4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E2418/D2418*100%</f>
        <v>2.5000000000000001E-4</v>
      </c>
      <c r="P2418" s="9" t="str">
        <f>IFERROR(ROUND(E2418/L2418,0),0)&amp;" "&amp;H2418</f>
        <v>5 USD</v>
      </c>
      <c r="Q2418" t="s">
        <v>8336</v>
      </c>
      <c r="R2418" t="s">
        <v>8337</v>
      </c>
      <c r="S2418" s="12">
        <f>(((I2418/60)/60)/24)+DATE(1970,1,1)+(-8/24)</f>
        <v>42077.291666666664</v>
      </c>
      <c r="T2418" s="12">
        <f>(((J2418/60)/60)/24)+DATE(1970,1,1)+(-8/24)</f>
        <v>42019.404432870368</v>
      </c>
      <c r="U2418" s="8">
        <f t="shared" si="38"/>
        <v>57.887233796296641</v>
      </c>
    </row>
    <row r="2419" spans="1:21" ht="11.75" customHeight="1" x14ac:dyDescent="0.4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E2419/D2419*100%</f>
        <v>0</v>
      </c>
      <c r="P2419" s="9" t="str">
        <f>IFERROR(ROUND(E2419/L2419,0),0)&amp;" "&amp;H2419</f>
        <v>0 USD</v>
      </c>
      <c r="Q2419" t="s">
        <v>8336</v>
      </c>
      <c r="R2419" t="s">
        <v>8337</v>
      </c>
      <c r="S2419" s="12">
        <f>(((I2419/60)/60)/24)+DATE(1970,1,1)+(-8/24)</f>
        <v>41861.550775462958</v>
      </c>
      <c r="T2419" s="12">
        <f>(((J2419/60)/60)/24)+DATE(1970,1,1)+(-8/24)</f>
        <v>41831.550775462958</v>
      </c>
      <c r="U2419" s="8">
        <f t="shared" si="38"/>
        <v>30</v>
      </c>
    </row>
    <row r="2420" spans="1:21" ht="11.75" customHeight="1" x14ac:dyDescent="0.4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E2420/D2420*100%</f>
        <v>2.0000000000000001E-4</v>
      </c>
      <c r="P2420" s="9" t="str">
        <f>IFERROR(ROUND(E2420/L2420,0),0)&amp;" "&amp;H2420</f>
        <v>1 USD</v>
      </c>
      <c r="Q2420" t="s">
        <v>8336</v>
      </c>
      <c r="R2420" t="s">
        <v>8337</v>
      </c>
      <c r="S2420" s="12">
        <f>(((I2420/60)/60)/24)+DATE(1970,1,1)+(-8/24)</f>
        <v>42087.481990740744</v>
      </c>
      <c r="T2420" s="12">
        <f>(((J2420/60)/60)/24)+DATE(1970,1,1)+(-8/24)</f>
        <v>42027.523657407401</v>
      </c>
      <c r="U2420" s="8">
        <f t="shared" si="38"/>
        <v>59.958333333343035</v>
      </c>
    </row>
    <row r="2421" spans="1:21" ht="11.75" customHeight="1" x14ac:dyDescent="0.4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E2421/D2421*100%</f>
        <v>0</v>
      </c>
      <c r="P2421" s="9" t="str">
        <f>IFERROR(ROUND(E2421/L2421,0),0)&amp;" "&amp;H2421</f>
        <v>0 USD</v>
      </c>
      <c r="Q2421" t="s">
        <v>8336</v>
      </c>
      <c r="R2421" t="s">
        <v>8337</v>
      </c>
      <c r="S2421" s="12">
        <f>(((I2421/60)/60)/24)+DATE(1970,1,1)+(-8/24)</f>
        <v>42053.404965277768</v>
      </c>
      <c r="T2421" s="12">
        <f>(((J2421/60)/60)/24)+DATE(1970,1,1)+(-8/24)</f>
        <v>41993.404965277768</v>
      </c>
      <c r="U2421" s="8">
        <f t="shared" si="38"/>
        <v>60</v>
      </c>
    </row>
    <row r="2422" spans="1:21" ht="11.75" customHeight="1" x14ac:dyDescent="0.4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E2422/D2422*100%</f>
        <v>0.14825133372851215</v>
      </c>
      <c r="P2422" s="9" t="str">
        <f>IFERROR(ROUND(E2422/L2422,0),0)&amp;" "&amp;H2422</f>
        <v>69 USD</v>
      </c>
      <c r="Q2422" t="s">
        <v>8336</v>
      </c>
      <c r="R2422" t="s">
        <v>8337</v>
      </c>
      <c r="S2422" s="12">
        <f>(((I2422/60)/60)/24)+DATE(1970,1,1)+(-8/24)</f>
        <v>41952.737210648142</v>
      </c>
      <c r="T2422" s="12">
        <f>(((J2422/60)/60)/24)+DATE(1970,1,1)+(-8/24)</f>
        <v>41892.695543981477</v>
      </c>
      <c r="U2422" s="8">
        <f t="shared" si="38"/>
        <v>60.041666666664241</v>
      </c>
    </row>
    <row r="2423" spans="1:21" ht="11.75" customHeight="1" x14ac:dyDescent="0.4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E2423/D2423*100%</f>
        <v>1.6666666666666666E-4</v>
      </c>
      <c r="P2423" s="9" t="str">
        <f>IFERROR(ROUND(E2423/L2423,0),0)&amp;" "&amp;H2423</f>
        <v>1 USD</v>
      </c>
      <c r="Q2423" t="s">
        <v>8336</v>
      </c>
      <c r="R2423" t="s">
        <v>8337</v>
      </c>
      <c r="S2423" s="12">
        <f>(((I2423/60)/60)/24)+DATE(1970,1,1)+(-8/24)</f>
        <v>42056.354120370372</v>
      </c>
      <c r="T2423" s="12">
        <f>(((J2423/60)/60)/24)+DATE(1970,1,1)+(-8/24)</f>
        <v>42026.354120370372</v>
      </c>
      <c r="U2423" s="8">
        <f t="shared" si="38"/>
        <v>30</v>
      </c>
    </row>
    <row r="2424" spans="1:21" ht="11.75" customHeight="1" x14ac:dyDescent="0.4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E2424/D2424*100%</f>
        <v>2E-3</v>
      </c>
      <c r="P2424" s="9" t="str">
        <f>IFERROR(ROUND(E2424/L2424,0),0)&amp;" "&amp;H2424</f>
        <v>1 USD</v>
      </c>
      <c r="Q2424" t="s">
        <v>8336</v>
      </c>
      <c r="R2424" t="s">
        <v>8337</v>
      </c>
      <c r="S2424" s="12">
        <f>(((I2424/60)/60)/24)+DATE(1970,1,1)+(-8/24)</f>
        <v>42074.349953703706</v>
      </c>
      <c r="T2424" s="12">
        <f>(((J2424/60)/60)/24)+DATE(1970,1,1)+(-8/24)</f>
        <v>42044.391620370363</v>
      </c>
      <c r="U2424" s="8">
        <f t="shared" si="38"/>
        <v>29.958333333343035</v>
      </c>
    </row>
    <row r="2425" spans="1:21" ht="11.75" customHeight="1" x14ac:dyDescent="0.4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E2425/D2425*100%</f>
        <v>1.3333333333333334E-4</v>
      </c>
      <c r="P2425" s="9" t="str">
        <f>IFERROR(ROUND(E2425/L2425,0),0)&amp;" "&amp;H2425</f>
        <v>8 USD</v>
      </c>
      <c r="Q2425" t="s">
        <v>8336</v>
      </c>
      <c r="R2425" t="s">
        <v>8337</v>
      </c>
      <c r="S2425" s="12">
        <f>(((I2425/60)/60)/24)+DATE(1970,1,1)+(-8/24)</f>
        <v>42004.371412037035</v>
      </c>
      <c r="T2425" s="12">
        <f>(((J2425/60)/60)/24)+DATE(1970,1,1)+(-8/24)</f>
        <v>41974.371412037035</v>
      </c>
      <c r="U2425" s="8">
        <f t="shared" si="38"/>
        <v>30</v>
      </c>
    </row>
    <row r="2426" spans="1:21" ht="11.75" customHeight="1" x14ac:dyDescent="0.4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E2426/D2426*100%</f>
        <v>1.24E-2</v>
      </c>
      <c r="P2426" s="9" t="str">
        <f>IFERROR(ROUND(E2426/L2426,0),0)&amp;" "&amp;H2426</f>
        <v>34 USD</v>
      </c>
      <c r="Q2426" t="s">
        <v>8336</v>
      </c>
      <c r="R2426" t="s">
        <v>8337</v>
      </c>
      <c r="S2426" s="12">
        <f>(((I2426/60)/60)/24)+DATE(1970,1,1)+(-8/24)</f>
        <v>41939.559120370366</v>
      </c>
      <c r="T2426" s="12">
        <f>(((J2426/60)/60)/24)+DATE(1970,1,1)+(-8/24)</f>
        <v>41909.559120370366</v>
      </c>
      <c r="U2426" s="8">
        <f t="shared" si="38"/>
        <v>30</v>
      </c>
    </row>
    <row r="2427" spans="1:21" ht="11.75" customHeight="1" x14ac:dyDescent="0.4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E2427/D2427*100%</f>
        <v>2.8571428571428574E-4</v>
      </c>
      <c r="P2427" s="9" t="str">
        <f>IFERROR(ROUND(E2427/L2427,0),0)&amp;" "&amp;H2427</f>
        <v>1 USD</v>
      </c>
      <c r="Q2427" t="s">
        <v>8336</v>
      </c>
      <c r="R2427" t="s">
        <v>8337</v>
      </c>
      <c r="S2427" s="12">
        <f>(((I2427/60)/60)/24)+DATE(1970,1,1)+(-8/24)</f>
        <v>42517.586111111108</v>
      </c>
      <c r="T2427" s="12">
        <f>(((J2427/60)/60)/24)+DATE(1970,1,1)+(-8/24)</f>
        <v>42502.580428240741</v>
      </c>
      <c r="U2427" s="8">
        <f t="shared" si="38"/>
        <v>15.005682870367309</v>
      </c>
    </row>
    <row r="2428" spans="1:21" ht="11.75" customHeight="1" x14ac:dyDescent="0.4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E2428/D2428*100%</f>
        <v>0</v>
      </c>
      <c r="P2428" s="9" t="str">
        <f>IFERROR(ROUND(E2428/L2428,0),0)&amp;" "&amp;H2428</f>
        <v>0 USD</v>
      </c>
      <c r="Q2428" t="s">
        <v>8336</v>
      </c>
      <c r="R2428" t="s">
        <v>8337</v>
      </c>
      <c r="S2428" s="12">
        <f>(((I2428/60)/60)/24)+DATE(1970,1,1)+(-8/24)</f>
        <v>42223.836712962955</v>
      </c>
      <c r="T2428" s="12">
        <f>(((J2428/60)/60)/24)+DATE(1970,1,1)+(-8/24)</f>
        <v>42163.836712962955</v>
      </c>
      <c r="U2428" s="8">
        <f t="shared" si="38"/>
        <v>60</v>
      </c>
    </row>
    <row r="2429" spans="1:21" ht="11.75" customHeight="1" x14ac:dyDescent="0.4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E2429/D2429*100%</f>
        <v>2.0000000000000002E-5</v>
      </c>
      <c r="P2429" s="9" t="str">
        <f>IFERROR(ROUND(E2429/L2429,0),0)&amp;" "&amp;H2429</f>
        <v>1 USD</v>
      </c>
      <c r="Q2429" t="s">
        <v>8336</v>
      </c>
      <c r="R2429" t="s">
        <v>8337</v>
      </c>
      <c r="S2429" s="12">
        <f>(((I2429/60)/60)/24)+DATE(1970,1,1)+(-8/24)</f>
        <v>42451.943668981483</v>
      </c>
      <c r="T2429" s="12">
        <f>(((J2429/60)/60)/24)+DATE(1970,1,1)+(-8/24)</f>
        <v>42411.98533564814</v>
      </c>
      <c r="U2429" s="8">
        <f t="shared" si="38"/>
        <v>39.958333333343035</v>
      </c>
    </row>
    <row r="2430" spans="1:21" ht="11.75" customHeight="1" x14ac:dyDescent="0.4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E2430/D2430*100%</f>
        <v>2.8571428571428571E-5</v>
      </c>
      <c r="P2430" s="9" t="str">
        <f>IFERROR(ROUND(E2430/L2430,0),0)&amp;" "&amp;H2430</f>
        <v>1 USD</v>
      </c>
      <c r="Q2430" t="s">
        <v>8336</v>
      </c>
      <c r="R2430" t="s">
        <v>8337</v>
      </c>
      <c r="S2430" s="12">
        <f>(((I2430/60)/60)/24)+DATE(1970,1,1)+(-8/24)</f>
        <v>42075.409155092588</v>
      </c>
      <c r="T2430" s="12">
        <f>(((J2430/60)/60)/24)+DATE(1970,1,1)+(-8/24)</f>
        <v>42045.450821759259</v>
      </c>
      <c r="U2430" s="8">
        <f t="shared" si="38"/>
        <v>29.958333333328483</v>
      </c>
    </row>
    <row r="2431" spans="1:21" ht="11.75" customHeight="1" x14ac:dyDescent="0.4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E2431/D2431*100%</f>
        <v>1.4321428571428572E-2</v>
      </c>
      <c r="P2431" s="9" t="str">
        <f>IFERROR(ROUND(E2431/L2431,0),0)&amp;" "&amp;H2431</f>
        <v>501 NOK</v>
      </c>
      <c r="Q2431" t="s">
        <v>8336</v>
      </c>
      <c r="R2431" t="s">
        <v>8337</v>
      </c>
      <c r="S2431" s="12">
        <f>(((I2431/60)/60)/24)+DATE(1970,1,1)+(-8/24)</f>
        <v>42771.363888888889</v>
      </c>
      <c r="T2431" s="12">
        <f>(((J2431/60)/60)/24)+DATE(1970,1,1)+(-8/24)</f>
        <v>42734.545902777776</v>
      </c>
      <c r="U2431" s="8">
        <f t="shared" si="38"/>
        <v>36.817986111112987</v>
      </c>
    </row>
    <row r="2432" spans="1:21" ht="11.75" customHeight="1" x14ac:dyDescent="0.4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E2432/D2432*100%</f>
        <v>7.0000000000000001E-3</v>
      </c>
      <c r="P2432" s="9" t="str">
        <f>IFERROR(ROUND(E2432/L2432,0),0)&amp;" "&amp;H2432</f>
        <v>11 USD</v>
      </c>
      <c r="Q2432" t="s">
        <v>8336</v>
      </c>
      <c r="R2432" t="s">
        <v>8337</v>
      </c>
      <c r="S2432" s="12">
        <f>(((I2432/60)/60)/24)+DATE(1970,1,1)+(-8/24)</f>
        <v>42411.797499999993</v>
      </c>
      <c r="T2432" s="12">
        <f>(((J2432/60)/60)/24)+DATE(1970,1,1)+(-8/24)</f>
        <v>42381.797499999993</v>
      </c>
      <c r="U2432" s="8">
        <f t="shared" si="38"/>
        <v>30</v>
      </c>
    </row>
    <row r="2433" spans="1:21" ht="11.75" customHeight="1" x14ac:dyDescent="0.4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E2433/D2433*100%</f>
        <v>2.0000000000000002E-5</v>
      </c>
      <c r="P2433" s="9" t="str">
        <f>IFERROR(ROUND(E2433/L2433,0),0)&amp;" "&amp;H2433</f>
        <v>1 USD</v>
      </c>
      <c r="Q2433" t="s">
        <v>8336</v>
      </c>
      <c r="R2433" t="s">
        <v>8337</v>
      </c>
      <c r="S2433" s="12">
        <f>(((I2433/60)/60)/24)+DATE(1970,1,1)+(-8/24)</f>
        <v>42548.766354166662</v>
      </c>
      <c r="T2433" s="12">
        <f>(((J2433/60)/60)/24)+DATE(1970,1,1)+(-8/24)</f>
        <v>42488.766354166662</v>
      </c>
      <c r="U2433" s="8">
        <f t="shared" si="38"/>
        <v>60</v>
      </c>
    </row>
    <row r="2434" spans="1:21" ht="11.75" customHeight="1" x14ac:dyDescent="0.4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E2434/D2434*100%</f>
        <v>1.4285714285714287E-4</v>
      </c>
      <c r="P2434" s="9" t="str">
        <f>IFERROR(ROUND(E2434/L2434,0),0)&amp;" "&amp;H2434</f>
        <v>1 USD</v>
      </c>
      <c r="Q2434" t="s">
        <v>8336</v>
      </c>
      <c r="R2434" t="s">
        <v>8337</v>
      </c>
      <c r="S2434" s="12">
        <f>(((I2434/60)/60)/24)+DATE(1970,1,1)+(-8/24)</f>
        <v>42070.885381944441</v>
      </c>
      <c r="T2434" s="12">
        <f>(((J2434/60)/60)/24)+DATE(1970,1,1)+(-8/24)</f>
        <v>42040.885381944441</v>
      </c>
      <c r="U2434" s="8">
        <f t="shared" si="38"/>
        <v>30</v>
      </c>
    </row>
    <row r="2435" spans="1:21" ht="11.75" customHeight="1" x14ac:dyDescent="0.4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E2435/D2435*100%</f>
        <v>0</v>
      </c>
      <c r="P2435" s="9" t="str">
        <f>IFERROR(ROUND(E2435/L2435,0),0)&amp;" "&amp;H2435</f>
        <v>0 USD</v>
      </c>
      <c r="Q2435" t="s">
        <v>8336</v>
      </c>
      <c r="R2435" t="s">
        <v>8337</v>
      </c>
      <c r="S2435" s="12">
        <f>(((I2435/60)/60)/24)+DATE(1970,1,1)+(-8/24)</f>
        <v>42427.566469907404</v>
      </c>
      <c r="T2435" s="12">
        <f>(((J2435/60)/60)/24)+DATE(1970,1,1)+(-8/24)</f>
        <v>42397.566469907404</v>
      </c>
      <c r="U2435" s="8">
        <f t="shared" si="38"/>
        <v>30</v>
      </c>
    </row>
    <row r="2436" spans="1:21" ht="11.75" customHeight="1" x14ac:dyDescent="0.4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E2436/D2436*100%</f>
        <v>1.2999999999999999E-3</v>
      </c>
      <c r="P2436" s="9" t="str">
        <f>IFERROR(ROUND(E2436/L2436,0),0)&amp;" "&amp;H2436</f>
        <v>13 USD</v>
      </c>
      <c r="Q2436" t="s">
        <v>8336</v>
      </c>
      <c r="R2436" t="s">
        <v>8337</v>
      </c>
      <c r="S2436" s="12">
        <f>(((I2436/60)/60)/24)+DATE(1970,1,1)+(-8/24)</f>
        <v>42219.852708333325</v>
      </c>
      <c r="T2436" s="12">
        <f>(((J2436/60)/60)/24)+DATE(1970,1,1)+(-8/24)</f>
        <v>42179.852708333325</v>
      </c>
      <c r="U2436" s="8">
        <f t="shared" si="38"/>
        <v>40</v>
      </c>
    </row>
    <row r="2437" spans="1:21" ht="11.75" customHeight="1" x14ac:dyDescent="0.4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E2437/D2437*100%</f>
        <v>4.8960000000000002E-3</v>
      </c>
      <c r="P2437" s="9" t="str">
        <f>IFERROR(ROUND(E2437/L2437,0),0)&amp;" "&amp;H2437</f>
        <v>306 SEK</v>
      </c>
      <c r="Q2437" t="s">
        <v>8336</v>
      </c>
      <c r="R2437" t="s">
        <v>8337</v>
      </c>
      <c r="S2437" s="12">
        <f>(((I2437/60)/60)/24)+DATE(1970,1,1)+(-8/24)</f>
        <v>42281.944282407399</v>
      </c>
      <c r="T2437" s="12">
        <f>(((J2437/60)/60)/24)+DATE(1970,1,1)+(-8/24)</f>
        <v>42251.944282407399</v>
      </c>
      <c r="U2437" s="8">
        <f t="shared" si="38"/>
        <v>30</v>
      </c>
    </row>
    <row r="2438" spans="1:21" ht="11.75" customHeight="1" x14ac:dyDescent="0.4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E2438/D2438*100%</f>
        <v>3.8461538461538462E-4</v>
      </c>
      <c r="P2438" s="9" t="str">
        <f>IFERROR(ROUND(E2438/L2438,0),0)&amp;" "&amp;H2438</f>
        <v>23 CAD</v>
      </c>
      <c r="Q2438" t="s">
        <v>8336</v>
      </c>
      <c r="R2438" t="s">
        <v>8337</v>
      </c>
      <c r="S2438" s="12">
        <f>(((I2438/60)/60)/24)+DATE(1970,1,1)+(-8/24)</f>
        <v>42398.282060185178</v>
      </c>
      <c r="T2438" s="12">
        <f>(((J2438/60)/60)/24)+DATE(1970,1,1)+(-8/24)</f>
        <v>42338.282060185178</v>
      </c>
      <c r="U2438" s="8">
        <f t="shared" si="38"/>
        <v>60</v>
      </c>
    </row>
    <row r="2439" spans="1:21" ht="11.75" customHeight="1" x14ac:dyDescent="0.4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E2439/D2439*100%</f>
        <v>0</v>
      </c>
      <c r="P2439" s="9" t="str">
        <f>IFERROR(ROUND(E2439/L2439,0),0)&amp;" "&amp;H2439</f>
        <v>0 USD</v>
      </c>
      <c r="Q2439" t="s">
        <v>8336</v>
      </c>
      <c r="R2439" t="s">
        <v>8337</v>
      </c>
      <c r="S2439" s="12">
        <f>(((I2439/60)/60)/24)+DATE(1970,1,1)+(-8/24)</f>
        <v>42080.416666666664</v>
      </c>
      <c r="T2439" s="12">
        <f>(((J2439/60)/60)/24)+DATE(1970,1,1)+(-8/24)</f>
        <v>42031.631805555553</v>
      </c>
      <c r="U2439" s="8">
        <f t="shared" si="38"/>
        <v>48.78486111111124</v>
      </c>
    </row>
    <row r="2440" spans="1:21" ht="11.75" customHeight="1" x14ac:dyDescent="0.4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E2440/D2440*100%</f>
        <v>3.3333333333333335E-3</v>
      </c>
      <c r="P2440" s="9" t="str">
        <f>IFERROR(ROUND(E2440/L2440,0),0)&amp;" "&amp;H2440</f>
        <v>50 USD</v>
      </c>
      <c r="Q2440" t="s">
        <v>8336</v>
      </c>
      <c r="R2440" t="s">
        <v>8337</v>
      </c>
      <c r="S2440" s="12">
        <f>(((I2440/60)/60)/24)+DATE(1970,1,1)+(-8/24)</f>
        <v>42345.623402777775</v>
      </c>
      <c r="T2440" s="12">
        <f>(((J2440/60)/60)/24)+DATE(1970,1,1)+(-8/24)</f>
        <v>42285.581736111104</v>
      </c>
      <c r="U2440" s="8">
        <f t="shared" si="38"/>
        <v>60.041666666671517</v>
      </c>
    </row>
    <row r="2441" spans="1:21" ht="11.75" customHeight="1" x14ac:dyDescent="0.4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E2441/D2441*100%</f>
        <v>0</v>
      </c>
      <c r="P2441" s="9" t="str">
        <f>IFERROR(ROUND(E2441/L2441,0),0)&amp;" "&amp;H2441</f>
        <v>0 USD</v>
      </c>
      <c r="Q2441" t="s">
        <v>8336</v>
      </c>
      <c r="R2441" t="s">
        <v>8337</v>
      </c>
      <c r="S2441" s="12">
        <f>(((I2441/60)/60)/24)+DATE(1970,1,1)+(-8/24)</f>
        <v>42295.485289351847</v>
      </c>
      <c r="T2441" s="12">
        <f>(((J2441/60)/60)/24)+DATE(1970,1,1)+(-8/24)</f>
        <v>42265.485289351847</v>
      </c>
      <c r="U2441" s="8">
        <f t="shared" si="38"/>
        <v>30</v>
      </c>
    </row>
    <row r="2442" spans="1:21" ht="11.75" customHeight="1" x14ac:dyDescent="0.4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E2442/D2442*100%</f>
        <v>2E-3</v>
      </c>
      <c r="P2442" s="9" t="str">
        <f>IFERROR(ROUND(E2442/L2442,0),0)&amp;" "&amp;H2442</f>
        <v>5 EUR</v>
      </c>
      <c r="Q2442" t="s">
        <v>8336</v>
      </c>
      <c r="R2442" t="s">
        <v>8337</v>
      </c>
      <c r="S2442" s="12">
        <f>(((I2442/60)/60)/24)+DATE(1970,1,1)+(-8/24)</f>
        <v>42413.566122685181</v>
      </c>
      <c r="T2442" s="12">
        <f>(((J2442/60)/60)/24)+DATE(1970,1,1)+(-8/24)</f>
        <v>42383.566122685181</v>
      </c>
      <c r="U2442" s="8">
        <f t="shared" si="38"/>
        <v>30</v>
      </c>
    </row>
    <row r="2443" spans="1:21" ht="11.75" customHeight="1" x14ac:dyDescent="0.4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E2443/D2443*100%</f>
        <v>1.0788</v>
      </c>
      <c r="P2443" s="9" t="str">
        <f>IFERROR(ROUND(E2443/L2443,0),0)&amp;" "&amp;H2443</f>
        <v>74 USD</v>
      </c>
      <c r="Q2443" t="s">
        <v>8336</v>
      </c>
      <c r="R2443" t="s">
        <v>8352</v>
      </c>
      <c r="S2443" s="12">
        <f>(((I2443/60)/60)/24)+DATE(1970,1,1)+(-8/24)</f>
        <v>42207.874305555553</v>
      </c>
      <c r="T2443" s="12">
        <f>(((J2443/60)/60)/24)+DATE(1970,1,1)+(-8/24)</f>
        <v>42186.792291666665</v>
      </c>
      <c r="U2443" s="8">
        <f t="shared" si="38"/>
        <v>21.082013888888469</v>
      </c>
    </row>
    <row r="2444" spans="1:21" ht="11.75" customHeight="1" x14ac:dyDescent="0.4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E2444/D2444*100%</f>
        <v>1.2594166666666666</v>
      </c>
      <c r="P2444" s="9" t="str">
        <f>IFERROR(ROUND(E2444/L2444,0),0)&amp;" "&amp;H2444</f>
        <v>81 USD</v>
      </c>
      <c r="Q2444" t="s">
        <v>8336</v>
      </c>
      <c r="R2444" t="s">
        <v>8352</v>
      </c>
      <c r="S2444" s="12">
        <f>(((I2444/60)/60)/24)+DATE(1970,1,1)+(-8/24)</f>
        <v>42082.291990740741</v>
      </c>
      <c r="T2444" s="12">
        <f>(((J2444/60)/60)/24)+DATE(1970,1,1)+(-8/24)</f>
        <v>42052.333657407398</v>
      </c>
      <c r="U2444" s="8">
        <f t="shared" si="38"/>
        <v>29.958333333343035</v>
      </c>
    </row>
    <row r="2445" spans="1:21" ht="11.75" customHeight="1" x14ac:dyDescent="0.4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E2445/D2445*100%</f>
        <v>2.0251494999999999</v>
      </c>
      <c r="P2445" s="9" t="str">
        <f>IFERROR(ROUND(E2445/L2445,0),0)&amp;" "&amp;H2445</f>
        <v>130 USD</v>
      </c>
      <c r="Q2445" t="s">
        <v>8336</v>
      </c>
      <c r="R2445" t="s">
        <v>8352</v>
      </c>
      <c r="S2445" s="12">
        <f>(((I2445/60)/60)/24)+DATE(1970,1,1)+(-8/24)</f>
        <v>41866.291921296295</v>
      </c>
      <c r="T2445" s="12">
        <f>(((J2445/60)/60)/24)+DATE(1970,1,1)+(-8/24)</f>
        <v>41836.291921296295</v>
      </c>
      <c r="U2445" s="8">
        <f t="shared" si="38"/>
        <v>30</v>
      </c>
    </row>
    <row r="2446" spans="1:21" ht="11.75" customHeight="1" x14ac:dyDescent="0.4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E2446/D2446*100%</f>
        <v>1.0860000000000001</v>
      </c>
      <c r="P2446" s="9" t="str">
        <f>IFERROR(ROUND(E2446/L2446,0),0)&amp;" "&amp;H2446</f>
        <v>53 USD</v>
      </c>
      <c r="Q2446" t="s">
        <v>8336</v>
      </c>
      <c r="R2446" t="s">
        <v>8352</v>
      </c>
      <c r="S2446" s="12">
        <f>(((I2446/60)/60)/24)+DATE(1970,1,1)+(-8/24)</f>
        <v>42515.42119212963</v>
      </c>
      <c r="T2446" s="12">
        <f>(((J2446/60)/60)/24)+DATE(1970,1,1)+(-8/24)</f>
        <v>42485.42119212963</v>
      </c>
      <c r="U2446" s="8">
        <f t="shared" si="38"/>
        <v>30</v>
      </c>
    </row>
    <row r="2447" spans="1:21" ht="11.75" customHeight="1" x14ac:dyDescent="0.4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E2447/D2447*100%</f>
        <v>1.728</v>
      </c>
      <c r="P2447" s="9" t="str">
        <f>IFERROR(ROUND(E2447/L2447,0),0)&amp;" "&amp;H2447</f>
        <v>75 USD</v>
      </c>
      <c r="Q2447" t="s">
        <v>8336</v>
      </c>
      <c r="R2447" t="s">
        <v>8352</v>
      </c>
      <c r="S2447" s="12">
        <f>(((I2447/60)/60)/24)+DATE(1970,1,1)+(-8/24)</f>
        <v>42272.856724537036</v>
      </c>
      <c r="T2447" s="12">
        <f>(((J2447/60)/60)/24)+DATE(1970,1,1)+(-8/24)</f>
        <v>42242.856724537036</v>
      </c>
      <c r="U2447" s="8">
        <f t="shared" si="38"/>
        <v>30</v>
      </c>
    </row>
    <row r="2448" spans="1:21" ht="11.75" customHeight="1" x14ac:dyDescent="0.4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E2448/D2448*100%</f>
        <v>1.6798</v>
      </c>
      <c r="P2448" s="9" t="str">
        <f>IFERROR(ROUND(E2448/L2448,0),0)&amp;" "&amp;H2448</f>
        <v>76 USD</v>
      </c>
      <c r="Q2448" t="s">
        <v>8336</v>
      </c>
      <c r="R2448" t="s">
        <v>8352</v>
      </c>
      <c r="S2448" s="12">
        <f>(((I2448/60)/60)/24)+DATE(1970,1,1)+(-8/24)</f>
        <v>42700.311006944445</v>
      </c>
      <c r="T2448" s="12">
        <f>(((J2448/60)/60)/24)+DATE(1970,1,1)+(-8/24)</f>
        <v>42670.269340277773</v>
      </c>
      <c r="U2448" s="8">
        <f t="shared" si="38"/>
        <v>30.041666666671517</v>
      </c>
    </row>
    <row r="2449" spans="1:21" ht="11.75" customHeight="1" x14ac:dyDescent="0.4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E2449/D2449*100%</f>
        <v>4.2720000000000002</v>
      </c>
      <c r="P2449" s="9" t="str">
        <f>IFERROR(ROUND(E2449/L2449,0),0)&amp;" "&amp;H2449</f>
        <v>32 USD</v>
      </c>
      <c r="Q2449" t="s">
        <v>8336</v>
      </c>
      <c r="R2449" t="s">
        <v>8352</v>
      </c>
      <c r="S2449" s="12">
        <f>(((I2449/60)/60)/24)+DATE(1970,1,1)+(-8/24)</f>
        <v>42685.833333333336</v>
      </c>
      <c r="T2449" s="12">
        <f>(((J2449/60)/60)/24)+DATE(1970,1,1)+(-8/24)</f>
        <v>42654.13649305555</v>
      </c>
      <c r="U2449" s="8">
        <f t="shared" si="38"/>
        <v>31.696840277785668</v>
      </c>
    </row>
    <row r="2450" spans="1:21" ht="11.75" customHeight="1" x14ac:dyDescent="0.4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E2450/D2450*100%</f>
        <v>1.075</v>
      </c>
      <c r="P2450" s="9" t="str">
        <f>IFERROR(ROUND(E2450/L2450,0),0)&amp;" "&amp;H2450</f>
        <v>48 USD</v>
      </c>
      <c r="Q2450" t="s">
        <v>8336</v>
      </c>
      <c r="R2450" t="s">
        <v>8352</v>
      </c>
      <c r="S2450" s="12">
        <f>(((I2450/60)/60)/24)+DATE(1970,1,1)+(-8/24)</f>
        <v>42612.9</v>
      </c>
      <c r="T2450" s="12">
        <f>(((J2450/60)/60)/24)+DATE(1970,1,1)+(-8/24)</f>
        <v>42606.982789351845</v>
      </c>
      <c r="U2450" s="8">
        <f t="shared" si="38"/>
        <v>5.9172106481564697</v>
      </c>
    </row>
    <row r="2451" spans="1:21" ht="11.75" customHeight="1" x14ac:dyDescent="0.4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E2451/D2451*100%</f>
        <v>1.08</v>
      </c>
      <c r="P2451" s="9" t="str">
        <f>IFERROR(ROUND(E2451/L2451,0),0)&amp;" "&amp;H2451</f>
        <v>90 USD</v>
      </c>
      <c r="Q2451" t="s">
        <v>8336</v>
      </c>
      <c r="R2451" t="s">
        <v>8352</v>
      </c>
      <c r="S2451" s="12">
        <f>(((I2451/60)/60)/24)+DATE(1970,1,1)+(-8/24)</f>
        <v>41972.850868055553</v>
      </c>
      <c r="T2451" s="12">
        <f>(((J2451/60)/60)/24)+DATE(1970,1,1)+(-8/24)</f>
        <v>41942.809201388889</v>
      </c>
      <c r="U2451" s="8">
        <f t="shared" si="38"/>
        <v>30.041666666664241</v>
      </c>
    </row>
    <row r="2452" spans="1:21" ht="11.75" customHeight="1" x14ac:dyDescent="0.4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E2452/D2452*100%</f>
        <v>1.0153353333333335</v>
      </c>
      <c r="P2452" s="9" t="str">
        <f>IFERROR(ROUND(E2452/L2452,0),0)&amp;" "&amp;H2452</f>
        <v>149 USD</v>
      </c>
      <c r="Q2452" t="s">
        <v>8336</v>
      </c>
      <c r="R2452" t="s">
        <v>8352</v>
      </c>
      <c r="S2452" s="12">
        <f>(((I2452/60)/60)/24)+DATE(1970,1,1)+(-8/24)</f>
        <v>41939.799305555556</v>
      </c>
      <c r="T2452" s="12">
        <f>(((J2452/60)/60)/24)+DATE(1970,1,1)+(-8/24)</f>
        <v>41901.739074074074</v>
      </c>
      <c r="U2452" s="8">
        <f t="shared" si="38"/>
        <v>38.060231481482333</v>
      </c>
    </row>
    <row r="2453" spans="1:21" ht="11.75" customHeight="1" x14ac:dyDescent="0.4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E2453/D2453*100%</f>
        <v>1.1545000000000001</v>
      </c>
      <c r="P2453" s="9" t="str">
        <f>IFERROR(ROUND(E2453/L2453,0),0)&amp;" "&amp;H2453</f>
        <v>62 USD</v>
      </c>
      <c r="Q2453" t="s">
        <v>8336</v>
      </c>
      <c r="R2453" t="s">
        <v>8352</v>
      </c>
      <c r="S2453" s="12">
        <f>(((I2453/60)/60)/24)+DATE(1970,1,1)+(-8/24)</f>
        <v>42799.575115740743</v>
      </c>
      <c r="T2453" s="12">
        <f>(((J2453/60)/60)/24)+DATE(1970,1,1)+(-8/24)</f>
        <v>42779.575115740743</v>
      </c>
      <c r="U2453" s="8">
        <f t="shared" si="38"/>
        <v>20</v>
      </c>
    </row>
    <row r="2454" spans="1:21" ht="11.75" customHeight="1" x14ac:dyDescent="0.4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E2454/D2454*100%</f>
        <v>1.335</v>
      </c>
      <c r="P2454" s="9" t="str">
        <f>IFERROR(ROUND(E2454/L2454,0),0)&amp;" "&amp;H2454</f>
        <v>53 USD</v>
      </c>
      <c r="Q2454" t="s">
        <v>8336</v>
      </c>
      <c r="R2454" t="s">
        <v>8352</v>
      </c>
      <c r="S2454" s="12">
        <f>(((I2454/60)/60)/24)+DATE(1970,1,1)+(-8/24)</f>
        <v>42367.624999999993</v>
      </c>
      <c r="T2454" s="12">
        <f>(((J2454/60)/60)/24)+DATE(1970,1,1)+(-8/24)</f>
        <v>42338.510416666664</v>
      </c>
      <c r="U2454" s="8">
        <f t="shared" si="38"/>
        <v>29.114583333328483</v>
      </c>
    </row>
    <row r="2455" spans="1:21" ht="11.75" customHeight="1" x14ac:dyDescent="0.4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E2455/D2455*100%</f>
        <v>1.5469999999999999</v>
      </c>
      <c r="P2455" s="9" t="str">
        <f>IFERROR(ROUND(E2455/L2455,0),0)&amp;" "&amp;H2455</f>
        <v>69 USD</v>
      </c>
      <c r="Q2455" t="s">
        <v>8336</v>
      </c>
      <c r="R2455" t="s">
        <v>8352</v>
      </c>
      <c r="S2455" s="12">
        <f>(((I2455/60)/60)/24)+DATE(1970,1,1)+(-8/24)</f>
        <v>42768.358900462961</v>
      </c>
      <c r="T2455" s="12">
        <f>(((J2455/60)/60)/24)+DATE(1970,1,1)+(-8/24)</f>
        <v>42738.358900462961</v>
      </c>
      <c r="U2455" s="8">
        <f t="shared" si="38"/>
        <v>30</v>
      </c>
    </row>
    <row r="2456" spans="1:21" ht="11.75" customHeight="1" x14ac:dyDescent="0.4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E2456/D2456*100%</f>
        <v>1.0084571428571429</v>
      </c>
      <c r="P2456" s="9" t="str">
        <f>IFERROR(ROUND(E2456/L2456,0),0)&amp;" "&amp;H2456</f>
        <v>272 USD</v>
      </c>
      <c r="Q2456" t="s">
        <v>8336</v>
      </c>
      <c r="R2456" t="s">
        <v>8352</v>
      </c>
      <c r="S2456" s="12">
        <f>(((I2456/60)/60)/24)+DATE(1970,1,1)+(-8/24)</f>
        <v>42804.86814814814</v>
      </c>
      <c r="T2456" s="12">
        <f>(((J2456/60)/60)/24)+DATE(1970,1,1)+(-8/24)</f>
        <v>42769.86814814814</v>
      </c>
      <c r="U2456" s="8">
        <f t="shared" si="38"/>
        <v>35</v>
      </c>
    </row>
    <row r="2457" spans="1:21" ht="11.75" customHeight="1" x14ac:dyDescent="0.4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E2457/D2457*100%</f>
        <v>1.82</v>
      </c>
      <c r="P2457" s="9" t="str">
        <f>IFERROR(ROUND(E2457/L2457,0),0)&amp;" "&amp;H2457</f>
        <v>34 USD</v>
      </c>
      <c r="Q2457" t="s">
        <v>8336</v>
      </c>
      <c r="R2457" t="s">
        <v>8352</v>
      </c>
      <c r="S2457" s="12">
        <f>(((I2457/60)/60)/24)+DATE(1970,1,1)+(-8/24)</f>
        <v>42480.448495370372</v>
      </c>
      <c r="T2457" s="12">
        <f>(((J2457/60)/60)/24)+DATE(1970,1,1)+(-8/24)</f>
        <v>42452.448495370372</v>
      </c>
      <c r="U2457" s="8">
        <f t="shared" ref="U2457:U2520" si="39">S2457-T2457</f>
        <v>28</v>
      </c>
    </row>
    <row r="2458" spans="1:21" ht="11.75" customHeight="1" x14ac:dyDescent="0.4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E2458/D2458*100%</f>
        <v>1.8086666666666666</v>
      </c>
      <c r="P2458" s="9" t="str">
        <f>IFERROR(ROUND(E2458/L2458,0),0)&amp;" "&amp;H2458</f>
        <v>40 USD</v>
      </c>
      <c r="Q2458" t="s">
        <v>8336</v>
      </c>
      <c r="R2458" t="s">
        <v>8352</v>
      </c>
      <c r="S2458" s="12">
        <f>(((I2458/60)/60)/24)+DATE(1970,1,1)+(-8/24)</f>
        <v>42791.627766203703</v>
      </c>
      <c r="T2458" s="12">
        <f>(((J2458/60)/60)/24)+DATE(1970,1,1)+(-8/24)</f>
        <v>42761.627766203703</v>
      </c>
      <c r="U2458" s="8">
        <f t="shared" si="39"/>
        <v>30</v>
      </c>
    </row>
    <row r="2459" spans="1:21" ht="11.75" customHeight="1" x14ac:dyDescent="0.4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E2459/D2459*100%</f>
        <v>1.0230434782608695</v>
      </c>
      <c r="P2459" s="9" t="str">
        <f>IFERROR(ROUND(E2459/L2459,0),0)&amp;" "&amp;H2459</f>
        <v>190 USD</v>
      </c>
      <c r="Q2459" t="s">
        <v>8336</v>
      </c>
      <c r="R2459" t="s">
        <v>8352</v>
      </c>
      <c r="S2459" s="12">
        <f>(((I2459/60)/60)/24)+DATE(1970,1,1)+(-8/24)</f>
        <v>42453.227500000001</v>
      </c>
      <c r="T2459" s="12">
        <f>(((J2459/60)/60)/24)+DATE(1970,1,1)+(-8/24)</f>
        <v>42423.269166666665</v>
      </c>
      <c r="U2459" s="8">
        <f t="shared" si="39"/>
        <v>29.958333333335759</v>
      </c>
    </row>
    <row r="2460" spans="1:21" ht="11.75" customHeight="1" x14ac:dyDescent="0.4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E2460/D2460*100%</f>
        <v>1.1017999999999999</v>
      </c>
      <c r="P2460" s="9" t="str">
        <f>IFERROR(ROUND(E2460/L2460,0),0)&amp;" "&amp;H2460</f>
        <v>69 USD</v>
      </c>
      <c r="Q2460" t="s">
        <v>8336</v>
      </c>
      <c r="R2460" t="s">
        <v>8352</v>
      </c>
      <c r="S2460" s="12">
        <f>(((I2460/60)/60)/24)+DATE(1970,1,1)+(-8/24)</f>
        <v>42530.458333333336</v>
      </c>
      <c r="T2460" s="12">
        <f>(((J2460/60)/60)/24)+DATE(1970,1,1)+(-8/24)</f>
        <v>42495.538402777776</v>
      </c>
      <c r="U2460" s="8">
        <f t="shared" si="39"/>
        <v>34.919930555559404</v>
      </c>
    </row>
    <row r="2461" spans="1:21" ht="11.75" customHeight="1" x14ac:dyDescent="0.4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E2461/D2461*100%</f>
        <v>1.0225</v>
      </c>
      <c r="P2461" s="9" t="str">
        <f>IFERROR(ROUND(E2461/L2461,0),0)&amp;" "&amp;H2461</f>
        <v>109 USD</v>
      </c>
      <c r="Q2461" t="s">
        <v>8336</v>
      </c>
      <c r="R2461" t="s">
        <v>8352</v>
      </c>
      <c r="S2461" s="12">
        <f>(((I2461/60)/60)/24)+DATE(1970,1,1)+(-8/24)</f>
        <v>42452.262557870366</v>
      </c>
      <c r="T2461" s="12">
        <f>(((J2461/60)/60)/24)+DATE(1970,1,1)+(-8/24)</f>
        <v>42407.304224537038</v>
      </c>
      <c r="U2461" s="8">
        <f t="shared" si="39"/>
        <v>44.958333333328483</v>
      </c>
    </row>
    <row r="2462" spans="1:21" ht="11.75" customHeight="1" x14ac:dyDescent="0.4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E2462/D2462*100%</f>
        <v>1.0078823529411765</v>
      </c>
      <c r="P2462" s="9" t="str">
        <f>IFERROR(ROUND(E2462/L2462,0),0)&amp;" "&amp;H2462</f>
        <v>126 USD</v>
      </c>
      <c r="Q2462" t="s">
        <v>8336</v>
      </c>
      <c r="R2462" t="s">
        <v>8352</v>
      </c>
      <c r="S2462" s="12">
        <f>(((I2462/60)/60)/24)+DATE(1970,1,1)+(-8/24)</f>
        <v>42737.845138888886</v>
      </c>
      <c r="T2462" s="12">
        <f>(((J2462/60)/60)/24)+DATE(1970,1,1)+(-8/24)</f>
        <v>42703.853784722225</v>
      </c>
      <c r="U2462" s="8">
        <f t="shared" si="39"/>
        <v>33.99135416666104</v>
      </c>
    </row>
    <row r="2463" spans="1:21" ht="11.75" customHeight="1" x14ac:dyDescent="0.4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E2463/D2463*100%</f>
        <v>1.038</v>
      </c>
      <c r="P2463" s="9" t="str">
        <f>IFERROR(ROUND(E2463/L2463,0),0)&amp;" "&amp;H2463</f>
        <v>91 USD</v>
      </c>
      <c r="Q2463" t="s">
        <v>8325</v>
      </c>
      <c r="R2463" t="s">
        <v>8329</v>
      </c>
      <c r="S2463" s="12">
        <f>(((I2463/60)/60)/24)+DATE(1970,1,1)+(-8/24)</f>
        <v>40816.791666666664</v>
      </c>
      <c r="T2463" s="12">
        <f>(((J2463/60)/60)/24)+DATE(1970,1,1)+(-8/24)</f>
        <v>40783.679363425923</v>
      </c>
      <c r="U2463" s="8">
        <f t="shared" si="39"/>
        <v>33.112303240741312</v>
      </c>
    </row>
    <row r="2464" spans="1:21" ht="11.75" customHeight="1" x14ac:dyDescent="0.4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E2464/D2464*100%</f>
        <v>1.1070833333333334</v>
      </c>
      <c r="P2464" s="9" t="str">
        <f>IFERROR(ROUND(E2464/L2464,0),0)&amp;" "&amp;H2464</f>
        <v>29 USD</v>
      </c>
      <c r="Q2464" t="s">
        <v>8325</v>
      </c>
      <c r="R2464" t="s">
        <v>8329</v>
      </c>
      <c r="S2464" s="12">
        <f>(((I2464/60)/60)/24)+DATE(1970,1,1)+(-8/24)</f>
        <v>41108.852962962963</v>
      </c>
      <c r="T2464" s="12">
        <f>(((J2464/60)/60)/24)+DATE(1970,1,1)+(-8/24)</f>
        <v>41088.852962962963</v>
      </c>
      <c r="U2464" s="8">
        <f t="shared" si="39"/>
        <v>20</v>
      </c>
    </row>
    <row r="2465" spans="1:21" ht="11.75" customHeight="1" x14ac:dyDescent="0.4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E2465/D2465*100%</f>
        <v>1.1625000000000001</v>
      </c>
      <c r="P2465" s="9" t="str">
        <f>IFERROR(ROUND(E2465/L2465,0),0)&amp;" "&amp;H2465</f>
        <v>31 USD</v>
      </c>
      <c r="Q2465" t="s">
        <v>8325</v>
      </c>
      <c r="R2465" t="s">
        <v>8329</v>
      </c>
      <c r="S2465" s="12">
        <f>(((I2465/60)/60)/24)+DATE(1970,1,1)+(-8/24)</f>
        <v>41380.458333333328</v>
      </c>
      <c r="T2465" s="12">
        <f>(((J2465/60)/60)/24)+DATE(1970,1,1)+(-8/24)</f>
        <v>41340.778067129628</v>
      </c>
      <c r="U2465" s="8">
        <f t="shared" si="39"/>
        <v>39.680266203700739</v>
      </c>
    </row>
    <row r="2466" spans="1:21" ht="11.75" customHeight="1" x14ac:dyDescent="0.4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E2466/D2466*100%</f>
        <v>1.111</v>
      </c>
      <c r="P2466" s="9" t="str">
        <f>IFERROR(ROUND(E2466/L2466,0),0)&amp;" "&amp;H2466</f>
        <v>52 CAD</v>
      </c>
      <c r="Q2466" t="s">
        <v>8325</v>
      </c>
      <c r="R2466" t="s">
        <v>8329</v>
      </c>
      <c r="S2466" s="12">
        <f>(((I2466/60)/60)/24)+DATE(1970,1,1)+(-8/24)</f>
        <v>42277.478472222218</v>
      </c>
      <c r="T2466" s="12">
        <f>(((J2466/60)/60)/24)+DATE(1970,1,1)+(-8/24)</f>
        <v>42248.567094907405</v>
      </c>
      <c r="U2466" s="8">
        <f t="shared" si="39"/>
        <v>28.911377314812853</v>
      </c>
    </row>
    <row r="2467" spans="1:21" ht="11.75" customHeight="1" x14ac:dyDescent="0.4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E2467/D2467*100%</f>
        <v>1.8014285714285714</v>
      </c>
      <c r="P2467" s="9" t="str">
        <f>IFERROR(ROUND(E2467/L2467,0),0)&amp;" "&amp;H2467</f>
        <v>26 USD</v>
      </c>
      <c r="Q2467" t="s">
        <v>8325</v>
      </c>
      <c r="R2467" t="s">
        <v>8329</v>
      </c>
      <c r="S2467" s="12">
        <f>(((I2467/60)/60)/24)+DATE(1970,1,1)+(-8/24)</f>
        <v>41175.385972222219</v>
      </c>
      <c r="T2467" s="12">
        <f>(((J2467/60)/60)/24)+DATE(1970,1,1)+(-8/24)</f>
        <v>41145.385972222219</v>
      </c>
      <c r="U2467" s="8">
        <f t="shared" si="39"/>
        <v>30</v>
      </c>
    </row>
    <row r="2468" spans="1:21" ht="11.75" customHeight="1" x14ac:dyDescent="0.4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E2468/D2468*100%</f>
        <v>1</v>
      </c>
      <c r="P2468" s="9" t="str">
        <f>IFERROR(ROUND(E2468/L2468,0),0)&amp;" "&amp;H2468</f>
        <v>48 USD</v>
      </c>
      <c r="Q2468" t="s">
        <v>8325</v>
      </c>
      <c r="R2468" t="s">
        <v>8329</v>
      </c>
      <c r="S2468" s="12">
        <f>(((I2468/60)/60)/24)+DATE(1970,1,1)+(-8/24)</f>
        <v>41402.769131944442</v>
      </c>
      <c r="T2468" s="12">
        <f>(((J2468/60)/60)/24)+DATE(1970,1,1)+(-8/24)</f>
        <v>41372.769131944442</v>
      </c>
      <c r="U2468" s="8">
        <f t="shared" si="39"/>
        <v>30</v>
      </c>
    </row>
    <row r="2469" spans="1:21" ht="11.75" customHeight="1" x14ac:dyDescent="0.4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E2469/D2469*100%</f>
        <v>1.1850000000000001</v>
      </c>
      <c r="P2469" s="9" t="str">
        <f>IFERROR(ROUND(E2469/L2469,0),0)&amp;" "&amp;H2469</f>
        <v>28 USD</v>
      </c>
      <c r="Q2469" t="s">
        <v>8325</v>
      </c>
      <c r="R2469" t="s">
        <v>8329</v>
      </c>
      <c r="S2469" s="12">
        <f>(((I2469/60)/60)/24)+DATE(1970,1,1)+(-8/24)</f>
        <v>41039.375</v>
      </c>
      <c r="T2469" s="12">
        <f>(((J2469/60)/60)/24)+DATE(1970,1,1)+(-8/24)</f>
        <v>41025.540868055556</v>
      </c>
      <c r="U2469" s="8">
        <f t="shared" si="39"/>
        <v>13.83413194444438</v>
      </c>
    </row>
    <row r="2470" spans="1:21" ht="11.75" customHeight="1" x14ac:dyDescent="0.4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E2470/D2470*100%</f>
        <v>1.0721700000000001</v>
      </c>
      <c r="P2470" s="9" t="str">
        <f>IFERROR(ROUND(E2470/L2470,0),0)&amp;" "&amp;H2470</f>
        <v>37 USD</v>
      </c>
      <c r="Q2470" t="s">
        <v>8325</v>
      </c>
      <c r="R2470" t="s">
        <v>8329</v>
      </c>
      <c r="S2470" s="12">
        <f>(((I2470/60)/60)/24)+DATE(1970,1,1)+(-8/24)</f>
        <v>41209.875</v>
      </c>
      <c r="T2470" s="12">
        <f>(((J2470/60)/60)/24)+DATE(1970,1,1)+(-8/24)</f>
        <v>41173.820844907401</v>
      </c>
      <c r="U2470" s="8">
        <f t="shared" si="39"/>
        <v>36.054155092599103</v>
      </c>
    </row>
    <row r="2471" spans="1:21" ht="11.75" customHeight="1" x14ac:dyDescent="0.4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E2471/D2471*100%</f>
        <v>1.1366666666666667</v>
      </c>
      <c r="P2471" s="9" t="str">
        <f>IFERROR(ROUND(E2471/L2471,0),0)&amp;" "&amp;H2471</f>
        <v>29 USD</v>
      </c>
      <c r="Q2471" t="s">
        <v>8325</v>
      </c>
      <c r="R2471" t="s">
        <v>8329</v>
      </c>
      <c r="S2471" s="12">
        <f>(((I2471/60)/60)/24)+DATE(1970,1,1)+(-8/24)</f>
        <v>40582.096400462957</v>
      </c>
      <c r="T2471" s="12">
        <f>(((J2471/60)/60)/24)+DATE(1970,1,1)+(-8/24)</f>
        <v>40557.096400462957</v>
      </c>
      <c r="U2471" s="8">
        <f t="shared" si="39"/>
        <v>25</v>
      </c>
    </row>
    <row r="2472" spans="1:21" ht="11.75" customHeight="1" x14ac:dyDescent="0.4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E2472/D2472*100%</f>
        <v>1.0316400000000001</v>
      </c>
      <c r="P2472" s="9" t="str">
        <f>IFERROR(ROUND(E2472/L2472,0),0)&amp;" "&amp;H2472</f>
        <v>29 USD</v>
      </c>
      <c r="Q2472" t="s">
        <v>8325</v>
      </c>
      <c r="R2472" t="s">
        <v>8329</v>
      </c>
      <c r="S2472" s="12">
        <f>(((I2472/60)/60)/24)+DATE(1970,1,1)+(-8/24)</f>
        <v>41052.741377314815</v>
      </c>
      <c r="T2472" s="12">
        <f>(((J2472/60)/60)/24)+DATE(1970,1,1)+(-8/24)</f>
        <v>41022.741377314815</v>
      </c>
      <c r="U2472" s="8">
        <f t="shared" si="39"/>
        <v>30</v>
      </c>
    </row>
    <row r="2473" spans="1:21" ht="11.75" customHeight="1" x14ac:dyDescent="0.4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E2473/D2473*100%</f>
        <v>1.28</v>
      </c>
      <c r="P2473" s="9" t="str">
        <f>IFERROR(ROUND(E2473/L2473,0),0)&amp;" "&amp;H2473</f>
        <v>38 USD</v>
      </c>
      <c r="Q2473" t="s">
        <v>8325</v>
      </c>
      <c r="R2473" t="s">
        <v>8329</v>
      </c>
      <c r="S2473" s="12">
        <f>(((I2473/60)/60)/24)+DATE(1970,1,1)+(-8/24)</f>
        <v>40933.659629629627</v>
      </c>
      <c r="T2473" s="12">
        <f>(((J2473/60)/60)/24)+DATE(1970,1,1)+(-8/24)</f>
        <v>40893.659629629627</v>
      </c>
      <c r="U2473" s="8">
        <f t="shared" si="39"/>
        <v>40</v>
      </c>
    </row>
    <row r="2474" spans="1:21" ht="11.75" customHeight="1" x14ac:dyDescent="0.4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E2474/D2474*100%</f>
        <v>1.3576026666666667</v>
      </c>
      <c r="P2474" s="9" t="str">
        <f>IFERROR(ROUND(E2474/L2474,0),0)&amp;" "&amp;H2474</f>
        <v>98 USD</v>
      </c>
      <c r="Q2474" t="s">
        <v>8325</v>
      </c>
      <c r="R2474" t="s">
        <v>8329</v>
      </c>
      <c r="S2474" s="12">
        <f>(((I2474/60)/60)/24)+DATE(1970,1,1)+(-8/24)</f>
        <v>40424.710416666661</v>
      </c>
      <c r="T2474" s="12">
        <f>(((J2474/60)/60)/24)+DATE(1970,1,1)+(-8/24)</f>
        <v>40353.782175925924</v>
      </c>
      <c r="U2474" s="8">
        <f t="shared" si="39"/>
        <v>70.928240740737238</v>
      </c>
    </row>
    <row r="2475" spans="1:21" ht="11.75" customHeight="1" x14ac:dyDescent="0.4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E2475/D2475*100%</f>
        <v>1</v>
      </c>
      <c r="P2475" s="9" t="str">
        <f>IFERROR(ROUND(E2475/L2475,0),0)&amp;" "&amp;H2475</f>
        <v>43 USD</v>
      </c>
      <c r="Q2475" t="s">
        <v>8325</v>
      </c>
      <c r="R2475" t="s">
        <v>8329</v>
      </c>
      <c r="S2475" s="12">
        <f>(((I2475/60)/60)/24)+DATE(1970,1,1)+(-8/24)</f>
        <v>41223.456817129627</v>
      </c>
      <c r="T2475" s="12">
        <f>(((J2475/60)/60)/24)+DATE(1970,1,1)+(-8/24)</f>
        <v>41193.415150462963</v>
      </c>
      <c r="U2475" s="8">
        <f t="shared" si="39"/>
        <v>30.041666666664241</v>
      </c>
    </row>
    <row r="2476" spans="1:21" ht="11.75" customHeight="1" x14ac:dyDescent="0.4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E2476/D2476*100%</f>
        <v>1.0000360000000001</v>
      </c>
      <c r="P2476" s="9" t="str">
        <f>IFERROR(ROUND(E2476/L2476,0),0)&amp;" "&amp;H2476</f>
        <v>132 USD</v>
      </c>
      <c r="Q2476" t="s">
        <v>8325</v>
      </c>
      <c r="R2476" t="s">
        <v>8329</v>
      </c>
      <c r="S2476" s="12">
        <f>(((I2476/60)/60)/24)+DATE(1970,1,1)+(-8/24)</f>
        <v>40461.67796296296</v>
      </c>
      <c r="T2476" s="12">
        <f>(((J2476/60)/60)/24)+DATE(1970,1,1)+(-8/24)</f>
        <v>40416.67796296296</v>
      </c>
      <c r="U2476" s="8">
        <f t="shared" si="39"/>
        <v>45</v>
      </c>
    </row>
    <row r="2477" spans="1:21" ht="11.75" customHeight="1" x14ac:dyDescent="0.4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E2477/D2477*100%</f>
        <v>1.0471999999999999</v>
      </c>
      <c r="P2477" s="9" t="str">
        <f>IFERROR(ROUND(E2477/L2477,0),0)&amp;" "&amp;H2477</f>
        <v>32 USD</v>
      </c>
      <c r="Q2477" t="s">
        <v>8325</v>
      </c>
      <c r="R2477" t="s">
        <v>8329</v>
      </c>
      <c r="S2477" s="12">
        <f>(((I2477/60)/60)/24)+DATE(1970,1,1)+(-8/24)</f>
        <v>40369.583333333328</v>
      </c>
      <c r="T2477" s="12">
        <f>(((J2477/60)/60)/24)+DATE(1970,1,1)+(-8/24)</f>
        <v>40309.954340277778</v>
      </c>
      <c r="U2477" s="8">
        <f t="shared" si="39"/>
        <v>59.628993055550382</v>
      </c>
    </row>
    <row r="2478" spans="1:21" ht="11.75" customHeight="1" x14ac:dyDescent="0.4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E2478/D2478*100%</f>
        <v>1.050225</v>
      </c>
      <c r="P2478" s="9" t="str">
        <f>IFERROR(ROUND(E2478/L2478,0),0)&amp;" "&amp;H2478</f>
        <v>61 USD</v>
      </c>
      <c r="Q2478" t="s">
        <v>8325</v>
      </c>
      <c r="R2478" t="s">
        <v>8329</v>
      </c>
      <c r="S2478" s="12">
        <f>(((I2478/60)/60)/24)+DATE(1970,1,1)+(-8/24)</f>
        <v>41946.036689814813</v>
      </c>
      <c r="T2478" s="12">
        <f>(((J2478/60)/60)/24)+DATE(1970,1,1)+(-8/24)</f>
        <v>41912.995023148142</v>
      </c>
      <c r="U2478" s="8">
        <f t="shared" si="39"/>
        <v>33.041666666671517</v>
      </c>
    </row>
    <row r="2479" spans="1:21" ht="11.75" customHeight="1" x14ac:dyDescent="0.4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E2479/D2479*100%</f>
        <v>1.7133333333333334</v>
      </c>
      <c r="P2479" s="9" t="str">
        <f>IFERROR(ROUND(E2479/L2479,0),0)&amp;" "&amp;H2479</f>
        <v>31 USD</v>
      </c>
      <c r="Q2479" t="s">
        <v>8325</v>
      </c>
      <c r="R2479" t="s">
        <v>8329</v>
      </c>
      <c r="S2479" s="12">
        <f>(((I2479/60)/60)/24)+DATE(1970,1,1)+(-8/24)</f>
        <v>41133.358159722222</v>
      </c>
      <c r="T2479" s="12">
        <f>(((J2479/60)/60)/24)+DATE(1970,1,1)+(-8/24)</f>
        <v>41088.358159722222</v>
      </c>
      <c r="U2479" s="8">
        <f t="shared" si="39"/>
        <v>45</v>
      </c>
    </row>
    <row r="2480" spans="1:21" ht="11.75" customHeight="1" x14ac:dyDescent="0.4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E2480/D2480*100%</f>
        <v>1.2749999999999999</v>
      </c>
      <c r="P2480" s="9" t="str">
        <f>IFERROR(ROUND(E2480/L2480,0),0)&amp;" "&amp;H2480</f>
        <v>129 USD</v>
      </c>
      <c r="Q2480" t="s">
        <v>8325</v>
      </c>
      <c r="R2480" t="s">
        <v>8329</v>
      </c>
      <c r="S2480" s="12">
        <f>(((I2480/60)/60)/24)+DATE(1970,1,1)+(-8/24)</f>
        <v>41287.617048611108</v>
      </c>
      <c r="T2480" s="12">
        <f>(((J2480/60)/60)/24)+DATE(1970,1,1)+(-8/24)</f>
        <v>41257.617048611108</v>
      </c>
      <c r="U2480" s="8">
        <f t="shared" si="39"/>
        <v>30</v>
      </c>
    </row>
    <row r="2481" spans="1:21" ht="11.75" customHeight="1" x14ac:dyDescent="0.4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E2481/D2481*100%</f>
        <v>1.3344333333333334</v>
      </c>
      <c r="P2481" s="9" t="str">
        <f>IFERROR(ROUND(E2481/L2481,0),0)&amp;" "&amp;H2481</f>
        <v>25 USD</v>
      </c>
      <c r="Q2481" t="s">
        <v>8325</v>
      </c>
      <c r="R2481" t="s">
        <v>8329</v>
      </c>
      <c r="S2481" s="12">
        <f>(((I2481/60)/60)/24)+DATE(1970,1,1)+(-8/24)</f>
        <v>41117.75</v>
      </c>
      <c r="T2481" s="12">
        <f>(((J2481/60)/60)/24)+DATE(1970,1,1)+(-8/24)</f>
        <v>41107.393449074072</v>
      </c>
      <c r="U2481" s="8">
        <f t="shared" si="39"/>
        <v>10.356550925927877</v>
      </c>
    </row>
    <row r="2482" spans="1:21" ht="11.75" customHeight="1" x14ac:dyDescent="0.4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E2482/D2482*100%</f>
        <v>1</v>
      </c>
      <c r="P2482" s="9" t="str">
        <f>IFERROR(ROUND(E2482/L2482,0),0)&amp;" "&amp;H2482</f>
        <v>250 USD</v>
      </c>
      <c r="Q2482" t="s">
        <v>8325</v>
      </c>
      <c r="R2482" t="s">
        <v>8329</v>
      </c>
      <c r="S2482" s="12">
        <f>(((I2482/60)/60)/24)+DATE(1970,1,1)+(-8/24)</f>
        <v>42287.602824074071</v>
      </c>
      <c r="T2482" s="12">
        <f>(((J2482/60)/60)/24)+DATE(1970,1,1)+(-8/24)</f>
        <v>42227.602824074071</v>
      </c>
      <c r="U2482" s="8">
        <f t="shared" si="39"/>
        <v>60</v>
      </c>
    </row>
    <row r="2483" spans="1:21" ht="11.75" customHeight="1" x14ac:dyDescent="0.4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E2483/D2483*100%</f>
        <v>1.1291099999999998</v>
      </c>
      <c r="P2483" s="9" t="str">
        <f>IFERROR(ROUND(E2483/L2483,0),0)&amp;" "&amp;H2483</f>
        <v>48 USD</v>
      </c>
      <c r="Q2483" t="s">
        <v>8325</v>
      </c>
      <c r="R2483" t="s">
        <v>8329</v>
      </c>
      <c r="S2483" s="12">
        <f>(((I2483/60)/60)/24)+DATE(1970,1,1)+(-8/24)</f>
        <v>41029.312592592592</v>
      </c>
      <c r="T2483" s="12">
        <f>(((J2483/60)/60)/24)+DATE(1970,1,1)+(-8/24)</f>
        <v>40999.312592592592</v>
      </c>
      <c r="U2483" s="8">
        <f t="shared" si="39"/>
        <v>30</v>
      </c>
    </row>
    <row r="2484" spans="1:21" ht="11.75" customHeight="1" x14ac:dyDescent="0.4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E2484/D2484*100%</f>
        <v>1.0009999999999999</v>
      </c>
      <c r="P2484" s="9" t="str">
        <f>IFERROR(ROUND(E2484/L2484,0),0)&amp;" "&amp;H2484</f>
        <v>40 USD</v>
      </c>
      <c r="Q2484" t="s">
        <v>8325</v>
      </c>
      <c r="R2484" t="s">
        <v>8329</v>
      </c>
      <c r="S2484" s="12">
        <f>(((I2484/60)/60)/24)+DATE(1970,1,1)+(-8/24)</f>
        <v>40756.448877314811</v>
      </c>
      <c r="T2484" s="12">
        <f>(((J2484/60)/60)/24)+DATE(1970,1,1)+(-8/24)</f>
        <v>40711.448877314811</v>
      </c>
      <c r="U2484" s="8">
        <f t="shared" si="39"/>
        <v>45</v>
      </c>
    </row>
    <row r="2485" spans="1:21" ht="11.75" customHeight="1" x14ac:dyDescent="0.4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E2485/D2485*100%</f>
        <v>1.1372727272727272</v>
      </c>
      <c r="P2485" s="9" t="str">
        <f>IFERROR(ROUND(E2485/L2485,0),0)&amp;" "&amp;H2485</f>
        <v>66 USD</v>
      </c>
      <c r="Q2485" t="s">
        <v>8325</v>
      </c>
      <c r="R2485" t="s">
        <v>8329</v>
      </c>
      <c r="S2485" s="12">
        <f>(((I2485/60)/60)/24)+DATE(1970,1,1)+(-8/24)</f>
        <v>41030.375034722223</v>
      </c>
      <c r="T2485" s="12">
        <f>(((J2485/60)/60)/24)+DATE(1970,1,1)+(-8/24)</f>
        <v>40970.416701388887</v>
      </c>
      <c r="U2485" s="8">
        <f t="shared" si="39"/>
        <v>59.958333333335759</v>
      </c>
    </row>
    <row r="2486" spans="1:21" ht="11.75" customHeight="1" x14ac:dyDescent="0.4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E2486/D2486*100%</f>
        <v>1.1931742857142855</v>
      </c>
      <c r="P2486" s="9" t="str">
        <f>IFERROR(ROUND(E2486/L2486,0),0)&amp;" "&amp;H2486</f>
        <v>46 USD</v>
      </c>
      <c r="Q2486" t="s">
        <v>8325</v>
      </c>
      <c r="R2486" t="s">
        <v>8329</v>
      </c>
      <c r="S2486" s="12">
        <f>(((I2486/60)/60)/24)+DATE(1970,1,1)+(-8/24)</f>
        <v>40801.583368055552</v>
      </c>
      <c r="T2486" s="12">
        <f>(((J2486/60)/60)/24)+DATE(1970,1,1)+(-8/24)</f>
        <v>40771.583368055552</v>
      </c>
      <c r="U2486" s="8">
        <f t="shared" si="39"/>
        <v>30</v>
      </c>
    </row>
    <row r="2487" spans="1:21" ht="11.75" customHeight="1" x14ac:dyDescent="0.4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E2487/D2487*100%</f>
        <v>1.0325</v>
      </c>
      <c r="P2487" s="9" t="str">
        <f>IFERROR(ROUND(E2487/L2487,0),0)&amp;" "&amp;H2487</f>
        <v>50 USD</v>
      </c>
      <c r="Q2487" t="s">
        <v>8325</v>
      </c>
      <c r="R2487" t="s">
        <v>8329</v>
      </c>
      <c r="S2487" s="12">
        <f>(((I2487/60)/60)/24)+DATE(1970,1,1)+(-8/24)</f>
        <v>40828.665266203701</v>
      </c>
      <c r="T2487" s="12">
        <f>(((J2487/60)/60)/24)+DATE(1970,1,1)+(-8/24)</f>
        <v>40793.665266203701</v>
      </c>
      <c r="U2487" s="8">
        <f t="shared" si="39"/>
        <v>35</v>
      </c>
    </row>
    <row r="2488" spans="1:21" ht="11.75" customHeight="1" x14ac:dyDescent="0.4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E2488/D2488*100%</f>
        <v>2.6566666666666667</v>
      </c>
      <c r="P2488" s="9" t="str">
        <f>IFERROR(ROUND(E2488/L2488,0),0)&amp;" "&amp;H2488</f>
        <v>27 USD</v>
      </c>
      <c r="Q2488" t="s">
        <v>8325</v>
      </c>
      <c r="R2488" t="s">
        <v>8329</v>
      </c>
      <c r="S2488" s="12">
        <f>(((I2488/60)/60)/24)+DATE(1970,1,1)+(-8/24)</f>
        <v>41021.374722222223</v>
      </c>
      <c r="T2488" s="12">
        <f>(((J2488/60)/60)/24)+DATE(1970,1,1)+(-8/24)</f>
        <v>40991.374722222223</v>
      </c>
      <c r="U2488" s="8">
        <f t="shared" si="39"/>
        <v>30</v>
      </c>
    </row>
    <row r="2489" spans="1:21" ht="11.75" customHeight="1" x14ac:dyDescent="0.4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E2489/D2489*100%</f>
        <v>1.0005066666666667</v>
      </c>
      <c r="P2489" s="9" t="str">
        <f>IFERROR(ROUND(E2489/L2489,0),0)&amp;" "&amp;H2489</f>
        <v>39 USD</v>
      </c>
      <c r="Q2489" t="s">
        <v>8325</v>
      </c>
      <c r="R2489" t="s">
        <v>8329</v>
      </c>
      <c r="S2489" s="12">
        <f>(((I2489/60)/60)/24)+DATE(1970,1,1)+(-8/24)</f>
        <v>41055.749965277777</v>
      </c>
      <c r="T2489" s="12">
        <f>(((J2489/60)/60)/24)+DATE(1970,1,1)+(-8/24)</f>
        <v>41025.749965277777</v>
      </c>
      <c r="U2489" s="8">
        <f t="shared" si="39"/>
        <v>30</v>
      </c>
    </row>
    <row r="2490" spans="1:21" ht="11.75" customHeight="1" x14ac:dyDescent="0.4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E2490/D2490*100%</f>
        <v>1.0669999999999999</v>
      </c>
      <c r="P2490" s="9" t="str">
        <f>IFERROR(ROUND(E2490/L2490,0),0)&amp;" "&amp;H2490</f>
        <v>49 USD</v>
      </c>
      <c r="Q2490" t="s">
        <v>8325</v>
      </c>
      <c r="R2490" t="s">
        <v>8329</v>
      </c>
      <c r="S2490" s="12">
        <f>(((I2490/60)/60)/24)+DATE(1970,1,1)+(-8/24)</f>
        <v>40863.341527777775</v>
      </c>
      <c r="T2490" s="12">
        <f>(((J2490/60)/60)/24)+DATE(1970,1,1)+(-8/24)</f>
        <v>40833.299861111111</v>
      </c>
      <c r="U2490" s="8">
        <f t="shared" si="39"/>
        <v>30.041666666664241</v>
      </c>
    </row>
    <row r="2491" spans="1:21" ht="11.75" customHeight="1" x14ac:dyDescent="0.4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E2491/D2491*100%</f>
        <v>1.3367142857142857</v>
      </c>
      <c r="P2491" s="9" t="str">
        <f>IFERROR(ROUND(E2491/L2491,0),0)&amp;" "&amp;H2491</f>
        <v>62 USD</v>
      </c>
      <c r="Q2491" t="s">
        <v>8325</v>
      </c>
      <c r="R2491" t="s">
        <v>8329</v>
      </c>
      <c r="S2491" s="12">
        <f>(((I2491/60)/60)/24)+DATE(1970,1,1)+(-8/24)</f>
        <v>41403.356932870367</v>
      </c>
      <c r="T2491" s="12">
        <f>(((J2491/60)/60)/24)+DATE(1970,1,1)+(-8/24)</f>
        <v>41373.356932870367</v>
      </c>
      <c r="U2491" s="8">
        <f t="shared" si="39"/>
        <v>30</v>
      </c>
    </row>
    <row r="2492" spans="1:21" ht="11.75" customHeight="1" x14ac:dyDescent="0.4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E2492/D2492*100%</f>
        <v>1.214</v>
      </c>
      <c r="P2492" s="9" t="str">
        <f>IFERROR(ROUND(E2492/L2492,0),0)&amp;" "&amp;H2492</f>
        <v>38 USD</v>
      </c>
      <c r="Q2492" t="s">
        <v>8325</v>
      </c>
      <c r="R2492" t="s">
        <v>8329</v>
      </c>
      <c r="S2492" s="12">
        <f>(((I2492/60)/60)/24)+DATE(1970,1,1)+(-8/24)</f>
        <v>41082.894398148142</v>
      </c>
      <c r="T2492" s="12">
        <f>(((J2492/60)/60)/24)+DATE(1970,1,1)+(-8/24)</f>
        <v>41022.894398148142</v>
      </c>
      <c r="U2492" s="8">
        <f t="shared" si="39"/>
        <v>60</v>
      </c>
    </row>
    <row r="2493" spans="1:21" ht="11.75" customHeight="1" x14ac:dyDescent="0.4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E2493/D2493*100%</f>
        <v>1.032</v>
      </c>
      <c r="P2493" s="9" t="str">
        <f>IFERROR(ROUND(E2493/L2493,0),0)&amp;" "&amp;H2493</f>
        <v>52 USD</v>
      </c>
      <c r="Q2493" t="s">
        <v>8325</v>
      </c>
      <c r="R2493" t="s">
        <v>8329</v>
      </c>
      <c r="S2493" s="12">
        <f>(((I2493/60)/60)/24)+DATE(1970,1,1)+(-8/24)</f>
        <v>40558.743749999994</v>
      </c>
      <c r="T2493" s="12">
        <f>(((J2493/60)/60)/24)+DATE(1970,1,1)+(-8/24)</f>
        <v>40542.505949074075</v>
      </c>
      <c r="U2493" s="8">
        <f t="shared" si="39"/>
        <v>16.237800925919146</v>
      </c>
    </row>
    <row r="2494" spans="1:21" ht="11.75" customHeight="1" x14ac:dyDescent="0.4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E2494/D2494*100%</f>
        <v>1.25</v>
      </c>
      <c r="P2494" s="9" t="str">
        <f>IFERROR(ROUND(E2494/L2494,0),0)&amp;" "&amp;H2494</f>
        <v>28 USD</v>
      </c>
      <c r="Q2494" t="s">
        <v>8325</v>
      </c>
      <c r="R2494" t="s">
        <v>8329</v>
      </c>
      <c r="S2494" s="12">
        <f>(((I2494/60)/60)/24)+DATE(1970,1,1)+(-8/24)</f>
        <v>41076.082638888889</v>
      </c>
      <c r="T2494" s="12">
        <f>(((J2494/60)/60)/24)+DATE(1970,1,1)+(-8/24)</f>
        <v>41024.652638888889</v>
      </c>
      <c r="U2494" s="8">
        <f t="shared" si="39"/>
        <v>51.430000000000291</v>
      </c>
    </row>
    <row r="2495" spans="1:21" ht="11.75" customHeight="1" x14ac:dyDescent="0.4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E2495/D2495*100%</f>
        <v>1.2869999999999999</v>
      </c>
      <c r="P2495" s="9" t="str">
        <f>IFERROR(ROUND(E2495/L2495,0),0)&amp;" "&amp;H2495</f>
        <v>99 USD</v>
      </c>
      <c r="Q2495" t="s">
        <v>8325</v>
      </c>
      <c r="R2495" t="s">
        <v>8329</v>
      </c>
      <c r="S2495" s="12">
        <f>(((I2495/60)/60)/24)+DATE(1970,1,1)+(-8/24)</f>
        <v>41392.834953703699</v>
      </c>
      <c r="T2495" s="12">
        <f>(((J2495/60)/60)/24)+DATE(1970,1,1)+(-8/24)</f>
        <v>41347.834953703699</v>
      </c>
      <c r="U2495" s="8">
        <f t="shared" si="39"/>
        <v>45</v>
      </c>
    </row>
    <row r="2496" spans="1:21" ht="11.75" customHeight="1" x14ac:dyDescent="0.4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E2496/D2496*100%</f>
        <v>1.0100533333333332</v>
      </c>
      <c r="P2496" s="9" t="str">
        <f>IFERROR(ROUND(E2496/L2496,0),0)&amp;" "&amp;H2496</f>
        <v>39 USD</v>
      </c>
      <c r="Q2496" t="s">
        <v>8325</v>
      </c>
      <c r="R2496" t="s">
        <v>8329</v>
      </c>
      <c r="S2496" s="12">
        <f>(((I2496/60)/60)/24)+DATE(1970,1,1)+(-8/24)</f>
        <v>41052.311851851846</v>
      </c>
      <c r="T2496" s="12">
        <f>(((J2496/60)/60)/24)+DATE(1970,1,1)+(-8/24)</f>
        <v>41022.311851851846</v>
      </c>
      <c r="U2496" s="8">
        <f t="shared" si="39"/>
        <v>30</v>
      </c>
    </row>
    <row r="2497" spans="1:21" ht="11.75" customHeight="1" x14ac:dyDescent="0.4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E2497/D2497*100%</f>
        <v>1.2753666666666665</v>
      </c>
      <c r="P2497" s="9" t="str">
        <f>IFERROR(ROUND(E2497/L2497,0),0)&amp;" "&amp;H2497</f>
        <v>46 USD</v>
      </c>
      <c r="Q2497" t="s">
        <v>8325</v>
      </c>
      <c r="R2497" t="s">
        <v>8329</v>
      </c>
      <c r="S2497" s="12">
        <f>(((I2497/60)/60)/24)+DATE(1970,1,1)+(-8/24)</f>
        <v>41066.613136574073</v>
      </c>
      <c r="T2497" s="12">
        <f>(((J2497/60)/60)/24)+DATE(1970,1,1)+(-8/24)</f>
        <v>41036.613136574073</v>
      </c>
      <c r="U2497" s="8">
        <f t="shared" si="39"/>
        <v>30</v>
      </c>
    </row>
    <row r="2498" spans="1:21" ht="11.75" customHeight="1" x14ac:dyDescent="0.4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E2498/D2498*100%</f>
        <v>1</v>
      </c>
      <c r="P2498" s="9" t="str">
        <f>IFERROR(ROUND(E2498/L2498,0),0)&amp;" "&amp;H2498</f>
        <v>600 USD</v>
      </c>
      <c r="Q2498" t="s">
        <v>8325</v>
      </c>
      <c r="R2498" t="s">
        <v>8329</v>
      </c>
      <c r="S2498" s="12">
        <f>(((I2498/60)/60)/24)+DATE(1970,1,1)+(-8/24)</f>
        <v>41362.621435185181</v>
      </c>
      <c r="T2498" s="12">
        <f>(((J2498/60)/60)/24)+DATE(1970,1,1)+(-8/24)</f>
        <v>41327.663101851853</v>
      </c>
      <c r="U2498" s="8">
        <f t="shared" si="39"/>
        <v>34.958333333328483</v>
      </c>
    </row>
    <row r="2499" spans="1:21" ht="11.75" customHeight="1" x14ac:dyDescent="0.4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E2499/D2499*100%</f>
        <v>1.127715</v>
      </c>
      <c r="P2499" s="9" t="str">
        <f>IFERROR(ROUND(E2499/L2499,0),0)&amp;" "&amp;H2499</f>
        <v>81 USD</v>
      </c>
      <c r="Q2499" t="s">
        <v>8325</v>
      </c>
      <c r="R2499" t="s">
        <v>8329</v>
      </c>
      <c r="S2499" s="12">
        <f>(((I2499/60)/60)/24)+DATE(1970,1,1)+(-8/24)</f>
        <v>40760.545578703699</v>
      </c>
      <c r="T2499" s="12">
        <f>(((J2499/60)/60)/24)+DATE(1970,1,1)+(-8/24)</f>
        <v>40730.545578703699</v>
      </c>
      <c r="U2499" s="8">
        <f t="shared" si="39"/>
        <v>30</v>
      </c>
    </row>
    <row r="2500" spans="1:21" ht="11.75" customHeight="1" x14ac:dyDescent="0.4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E2500/D2500*100%</f>
        <v>1.056</v>
      </c>
      <c r="P2500" s="9" t="str">
        <f>IFERROR(ROUND(E2500/L2500,0),0)&amp;" "&amp;H2500</f>
        <v>53 USD</v>
      </c>
      <c r="Q2500" t="s">
        <v>8325</v>
      </c>
      <c r="R2500" t="s">
        <v>8329</v>
      </c>
      <c r="S2500" s="12">
        <f>(((I2500/60)/60)/24)+DATE(1970,1,1)+(-8/24)</f>
        <v>42031.634108796294</v>
      </c>
      <c r="T2500" s="12">
        <f>(((J2500/60)/60)/24)+DATE(1970,1,1)+(-8/24)</f>
        <v>42017.634108796294</v>
      </c>
      <c r="U2500" s="8">
        <f t="shared" si="39"/>
        <v>14</v>
      </c>
    </row>
    <row r="2501" spans="1:21" ht="11.75" customHeight="1" x14ac:dyDescent="0.4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E2501/D2501*100%</f>
        <v>2.0262500000000001</v>
      </c>
      <c r="P2501" s="9" t="str">
        <f>IFERROR(ROUND(E2501/L2501,0),0)&amp;" "&amp;H2501</f>
        <v>48 USD</v>
      </c>
      <c r="Q2501" t="s">
        <v>8325</v>
      </c>
      <c r="R2501" t="s">
        <v>8329</v>
      </c>
      <c r="S2501" s="12">
        <f>(((I2501/60)/60)/24)+DATE(1970,1,1)+(-8/24)</f>
        <v>41274.416666666664</v>
      </c>
      <c r="T2501" s="12">
        <f>(((J2501/60)/60)/24)+DATE(1970,1,1)+(-8/24)</f>
        <v>41226.315243055549</v>
      </c>
      <c r="U2501" s="8">
        <f t="shared" si="39"/>
        <v>48.101423611115024</v>
      </c>
    </row>
    <row r="2502" spans="1:21" ht="11.75" customHeight="1" x14ac:dyDescent="0.4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E2502/D2502*100%</f>
        <v>1.1333333333333333</v>
      </c>
      <c r="P2502" s="9" t="str">
        <f>IFERROR(ROUND(E2502/L2502,0),0)&amp;" "&amp;H2502</f>
        <v>23 USD</v>
      </c>
      <c r="Q2502" t="s">
        <v>8325</v>
      </c>
      <c r="R2502" t="s">
        <v>8329</v>
      </c>
      <c r="S2502" s="12">
        <f>(((I2502/60)/60)/24)+DATE(1970,1,1)+(-8/24)</f>
        <v>41083.439525462964</v>
      </c>
      <c r="T2502" s="12">
        <f>(((J2502/60)/60)/24)+DATE(1970,1,1)+(-8/24)</f>
        <v>41053.439525462964</v>
      </c>
      <c r="U2502" s="8">
        <f t="shared" si="39"/>
        <v>30</v>
      </c>
    </row>
    <row r="2503" spans="1:21" ht="11.75" customHeight="1" x14ac:dyDescent="0.4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E2503/D2503*100%</f>
        <v>2.5545454545454545E-2</v>
      </c>
      <c r="P2503" s="9" t="str">
        <f>IFERROR(ROUND(E2503/L2503,0),0)&amp;" "&amp;H2503</f>
        <v>40 CAD</v>
      </c>
      <c r="Q2503" t="s">
        <v>8336</v>
      </c>
      <c r="R2503" t="s">
        <v>8353</v>
      </c>
      <c r="S2503" s="12">
        <f>(((I2503/60)/60)/24)+DATE(1970,1,1)+(-8/24)</f>
        <v>42274.443333333329</v>
      </c>
      <c r="T2503" s="12">
        <f>(((J2503/60)/60)/24)+DATE(1970,1,1)+(-8/24)</f>
        <v>42244.443333333329</v>
      </c>
      <c r="U2503" s="8">
        <f t="shared" si="39"/>
        <v>30</v>
      </c>
    </row>
    <row r="2504" spans="1:21" ht="11.75" customHeight="1" x14ac:dyDescent="0.4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E2504/D2504*100%</f>
        <v>7.8181818181818181E-4</v>
      </c>
      <c r="P2504" s="9" t="str">
        <f>IFERROR(ROUND(E2504/L2504,0),0)&amp;" "&amp;H2504</f>
        <v>17 USD</v>
      </c>
      <c r="Q2504" t="s">
        <v>8336</v>
      </c>
      <c r="R2504" t="s">
        <v>8353</v>
      </c>
      <c r="S2504" s="12">
        <f>(((I2504/60)/60)/24)+DATE(1970,1,1)+(-8/24)</f>
        <v>41903.492106481477</v>
      </c>
      <c r="T2504" s="12">
        <f>(((J2504/60)/60)/24)+DATE(1970,1,1)+(-8/24)</f>
        <v>41858.492106481477</v>
      </c>
      <c r="U2504" s="8">
        <f t="shared" si="39"/>
        <v>45</v>
      </c>
    </row>
    <row r="2505" spans="1:21" ht="11.75" customHeight="1" x14ac:dyDescent="0.4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E2505/D2505*100%</f>
        <v>0</v>
      </c>
      <c r="P2505" s="9" t="str">
        <f>IFERROR(ROUND(E2505/L2505,0),0)&amp;" "&amp;H2505</f>
        <v>0 USD</v>
      </c>
      <c r="Q2505" t="s">
        <v>8336</v>
      </c>
      <c r="R2505" t="s">
        <v>8353</v>
      </c>
      <c r="S2505" s="12">
        <f>(((I2505/60)/60)/24)+DATE(1970,1,1)+(-8/24)</f>
        <v>42528.54583333333</v>
      </c>
      <c r="T2505" s="12">
        <f>(((J2505/60)/60)/24)+DATE(1970,1,1)+(-8/24)</f>
        <v>42498.566064814811</v>
      </c>
      <c r="U2505" s="8">
        <f t="shared" si="39"/>
        <v>29.97976851851854</v>
      </c>
    </row>
    <row r="2506" spans="1:21" ht="11.75" customHeight="1" x14ac:dyDescent="0.4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E2506/D2506*100%</f>
        <v>0</v>
      </c>
      <c r="P2506" s="9" t="str">
        <f>IFERROR(ROUND(E2506/L2506,0),0)&amp;" "&amp;H2506</f>
        <v>0 USD</v>
      </c>
      <c r="Q2506" t="s">
        <v>8336</v>
      </c>
      <c r="R2506" t="s">
        <v>8353</v>
      </c>
      <c r="S2506" s="12">
        <f>(((I2506/60)/60)/24)+DATE(1970,1,1)+(-8/24)</f>
        <v>41957.723773148151</v>
      </c>
      <c r="T2506" s="12">
        <f>(((J2506/60)/60)/24)+DATE(1970,1,1)+(-8/24)</f>
        <v>41927.682106481479</v>
      </c>
      <c r="U2506" s="8">
        <f t="shared" si="39"/>
        <v>30.041666666671517</v>
      </c>
    </row>
    <row r="2507" spans="1:21" ht="11.75" customHeight="1" x14ac:dyDescent="0.4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E2507/D2507*100%</f>
        <v>0</v>
      </c>
      <c r="P2507" s="9" t="str">
        <f>IFERROR(ROUND(E2507/L2507,0),0)&amp;" "&amp;H2507</f>
        <v>0 USD</v>
      </c>
      <c r="Q2507" t="s">
        <v>8336</v>
      </c>
      <c r="R2507" t="s">
        <v>8353</v>
      </c>
      <c r="S2507" s="12">
        <f>(((I2507/60)/60)/24)+DATE(1970,1,1)+(-8/24)</f>
        <v>42076.68074074074</v>
      </c>
      <c r="T2507" s="12">
        <f>(((J2507/60)/60)/24)+DATE(1970,1,1)+(-8/24)</f>
        <v>42046.722407407404</v>
      </c>
      <c r="U2507" s="8">
        <f t="shared" si="39"/>
        <v>29.958333333335759</v>
      </c>
    </row>
    <row r="2508" spans="1:21" ht="11.75" customHeight="1" x14ac:dyDescent="0.4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E2508/D2508*100%</f>
        <v>6.0000000000000001E-3</v>
      </c>
      <c r="P2508" s="9" t="str">
        <f>IFERROR(ROUND(E2508/L2508,0),0)&amp;" "&amp;H2508</f>
        <v>15 GBP</v>
      </c>
      <c r="Q2508" t="s">
        <v>8336</v>
      </c>
      <c r="R2508" t="s">
        <v>8353</v>
      </c>
      <c r="S2508" s="12">
        <f>(((I2508/60)/60)/24)+DATE(1970,1,1)+(-8/24)</f>
        <v>42280.541666666664</v>
      </c>
      <c r="T2508" s="12">
        <f>(((J2508/60)/60)/24)+DATE(1970,1,1)+(-8/24)</f>
        <v>42257.963761574072</v>
      </c>
      <c r="U2508" s="8">
        <f t="shared" si="39"/>
        <v>22.577905092592118</v>
      </c>
    </row>
    <row r="2509" spans="1:21" ht="11.75" customHeight="1" x14ac:dyDescent="0.4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E2509/D2509*100%</f>
        <v>0</v>
      </c>
      <c r="P2509" s="9" t="str">
        <f>IFERROR(ROUND(E2509/L2509,0),0)&amp;" "&amp;H2509</f>
        <v>0 USD</v>
      </c>
      <c r="Q2509" t="s">
        <v>8336</v>
      </c>
      <c r="R2509" t="s">
        <v>8353</v>
      </c>
      <c r="S2509" s="12">
        <f>(((I2509/60)/60)/24)+DATE(1970,1,1)+(-8/24)</f>
        <v>42134.739629629628</v>
      </c>
      <c r="T2509" s="12">
        <f>(((J2509/60)/60)/24)+DATE(1970,1,1)+(-8/24)</f>
        <v>42104.739629629628</v>
      </c>
      <c r="U2509" s="8">
        <f t="shared" si="39"/>
        <v>30</v>
      </c>
    </row>
    <row r="2510" spans="1:21" ht="11.75" customHeight="1" x14ac:dyDescent="0.4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E2510/D2510*100%</f>
        <v>0</v>
      </c>
      <c r="P2510" s="9" t="str">
        <f>IFERROR(ROUND(E2510/L2510,0),0)&amp;" "&amp;H2510</f>
        <v>0 USD</v>
      </c>
      <c r="Q2510" t="s">
        <v>8336</v>
      </c>
      <c r="R2510" t="s">
        <v>8353</v>
      </c>
      <c r="S2510" s="12">
        <f>(((I2510/60)/60)/24)+DATE(1970,1,1)+(-8/24)</f>
        <v>41865.618449074071</v>
      </c>
      <c r="T2510" s="12">
        <f>(((J2510/60)/60)/24)+DATE(1970,1,1)+(-8/24)</f>
        <v>41835.618449074071</v>
      </c>
      <c r="U2510" s="8">
        <f t="shared" si="39"/>
        <v>30</v>
      </c>
    </row>
    <row r="2511" spans="1:21" ht="11.75" customHeight="1" x14ac:dyDescent="0.4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E2511/D2511*100%</f>
        <v>1.0526315789473684E-2</v>
      </c>
      <c r="P2511" s="9" t="str">
        <f>IFERROR(ROUND(E2511/L2511,0),0)&amp;" "&amp;H2511</f>
        <v>36 GBP</v>
      </c>
      <c r="Q2511" t="s">
        <v>8336</v>
      </c>
      <c r="R2511" t="s">
        <v>8353</v>
      </c>
      <c r="S2511" s="12">
        <f>(((I2511/60)/60)/24)+DATE(1970,1,1)+(-8/24)</f>
        <v>42114.434594907405</v>
      </c>
      <c r="T2511" s="12">
        <f>(((J2511/60)/60)/24)+DATE(1970,1,1)+(-8/24)</f>
        <v>42058.476261574069</v>
      </c>
      <c r="U2511" s="8">
        <f t="shared" si="39"/>
        <v>55.958333333335759</v>
      </c>
    </row>
    <row r="2512" spans="1:21" ht="11.75" customHeight="1" x14ac:dyDescent="0.4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E2512/D2512*100%</f>
        <v>1.5E-3</v>
      </c>
      <c r="P2512" s="9" t="str">
        <f>IFERROR(ROUND(E2512/L2512,0),0)&amp;" "&amp;H2512</f>
        <v>38 USD</v>
      </c>
      <c r="Q2512" t="s">
        <v>8336</v>
      </c>
      <c r="R2512" t="s">
        <v>8353</v>
      </c>
      <c r="S2512" s="12">
        <f>(((I2512/60)/60)/24)+DATE(1970,1,1)+(-8/24)</f>
        <v>42138.66402777777</v>
      </c>
      <c r="T2512" s="12">
        <f>(((J2512/60)/60)/24)+DATE(1970,1,1)+(-8/24)</f>
        <v>42078.66402777777</v>
      </c>
      <c r="U2512" s="8">
        <f t="shared" si="39"/>
        <v>60</v>
      </c>
    </row>
    <row r="2513" spans="1:21" ht="11.75" customHeight="1" x14ac:dyDescent="0.4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E2513/D2513*100%</f>
        <v>0</v>
      </c>
      <c r="P2513" s="9" t="str">
        <f>IFERROR(ROUND(E2513/L2513,0),0)&amp;" "&amp;H2513</f>
        <v>0 GBP</v>
      </c>
      <c r="Q2513" t="s">
        <v>8336</v>
      </c>
      <c r="R2513" t="s">
        <v>8353</v>
      </c>
      <c r="S2513" s="12">
        <f>(((I2513/60)/60)/24)+DATE(1970,1,1)+(-8/24)</f>
        <v>42401.113576388881</v>
      </c>
      <c r="T2513" s="12">
        <f>(((J2513/60)/60)/24)+DATE(1970,1,1)+(-8/24)</f>
        <v>42371.113576388881</v>
      </c>
      <c r="U2513" s="8">
        <f t="shared" si="39"/>
        <v>30</v>
      </c>
    </row>
    <row r="2514" spans="1:21" ht="11.75" customHeight="1" x14ac:dyDescent="0.4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E2514/D2514*100%</f>
        <v>0</v>
      </c>
      <c r="P2514" s="9" t="str">
        <f>IFERROR(ROUND(E2514/L2514,0),0)&amp;" "&amp;H2514</f>
        <v>0 USD</v>
      </c>
      <c r="Q2514" t="s">
        <v>8336</v>
      </c>
      <c r="R2514" t="s">
        <v>8353</v>
      </c>
      <c r="S2514" s="12">
        <f>(((I2514/60)/60)/24)+DATE(1970,1,1)+(-8/24)</f>
        <v>41986.543530092589</v>
      </c>
      <c r="T2514" s="12">
        <f>(((J2514/60)/60)/24)+DATE(1970,1,1)+(-8/24)</f>
        <v>41971.543530092589</v>
      </c>
      <c r="U2514" s="8">
        <f t="shared" si="39"/>
        <v>15</v>
      </c>
    </row>
    <row r="2515" spans="1:21" ht="11.75" customHeight="1" x14ac:dyDescent="0.4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E2515/D2515*100%</f>
        <v>0</v>
      </c>
      <c r="P2515" s="9" t="str">
        <f>IFERROR(ROUND(E2515/L2515,0),0)&amp;" "&amp;H2515</f>
        <v>0 EUR</v>
      </c>
      <c r="Q2515" t="s">
        <v>8336</v>
      </c>
      <c r="R2515" t="s">
        <v>8353</v>
      </c>
      <c r="S2515" s="12">
        <f>(((I2515/60)/60)/24)+DATE(1970,1,1)+(-8/24)</f>
        <v>42791.673483796294</v>
      </c>
      <c r="T2515" s="12">
        <f>(((J2515/60)/60)/24)+DATE(1970,1,1)+(-8/24)</f>
        <v>42731.673483796294</v>
      </c>
      <c r="U2515" s="8">
        <f t="shared" si="39"/>
        <v>60</v>
      </c>
    </row>
    <row r="2516" spans="1:21" ht="11.75" customHeight="1" x14ac:dyDescent="0.4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E2516/D2516*100%</f>
        <v>1.7500000000000002E-2</v>
      </c>
      <c r="P2516" s="9" t="str">
        <f>IFERROR(ROUND(E2516/L2516,0),0)&amp;" "&amp;H2516</f>
        <v>53 USD</v>
      </c>
      <c r="Q2516" t="s">
        <v>8336</v>
      </c>
      <c r="R2516" t="s">
        <v>8353</v>
      </c>
      <c r="S2516" s="12">
        <f>(((I2516/60)/60)/24)+DATE(1970,1,1)+(-8/24)</f>
        <v>41871.056446759256</v>
      </c>
      <c r="T2516" s="12">
        <f>(((J2516/60)/60)/24)+DATE(1970,1,1)+(-8/24)</f>
        <v>41854.056446759256</v>
      </c>
      <c r="U2516" s="8">
        <f t="shared" si="39"/>
        <v>17</v>
      </c>
    </row>
    <row r="2517" spans="1:21" ht="11.75" customHeight="1" x14ac:dyDescent="0.4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E2517/D2517*100%</f>
        <v>0.186</v>
      </c>
      <c r="P2517" s="9" t="str">
        <f>IFERROR(ROUND(E2517/L2517,0),0)&amp;" "&amp;H2517</f>
        <v>78 USD</v>
      </c>
      <c r="Q2517" t="s">
        <v>8336</v>
      </c>
      <c r="R2517" t="s">
        <v>8353</v>
      </c>
      <c r="S2517" s="12">
        <f>(((I2517/60)/60)/24)+DATE(1970,1,1)+(-8/24)</f>
        <v>42057.50640046296</v>
      </c>
      <c r="T2517" s="12">
        <f>(((J2517/60)/60)/24)+DATE(1970,1,1)+(-8/24)</f>
        <v>42027.50640046296</v>
      </c>
      <c r="U2517" s="8">
        <f t="shared" si="39"/>
        <v>30</v>
      </c>
    </row>
    <row r="2518" spans="1:21" ht="11.75" customHeight="1" x14ac:dyDescent="0.4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E2518/D2518*100%</f>
        <v>0</v>
      </c>
      <c r="P2518" s="9" t="str">
        <f>IFERROR(ROUND(E2518/L2518,0),0)&amp;" "&amp;H2518</f>
        <v>0 USD</v>
      </c>
      <c r="Q2518" t="s">
        <v>8336</v>
      </c>
      <c r="R2518" t="s">
        <v>8353</v>
      </c>
      <c r="S2518" s="12">
        <f>(((I2518/60)/60)/24)+DATE(1970,1,1)+(-8/24)</f>
        <v>41972.361712962964</v>
      </c>
      <c r="T2518" s="12">
        <f>(((J2518/60)/60)/24)+DATE(1970,1,1)+(-8/24)</f>
        <v>41942.320046296292</v>
      </c>
      <c r="U2518" s="8">
        <f t="shared" si="39"/>
        <v>30.041666666671517</v>
      </c>
    </row>
    <row r="2519" spans="1:21" ht="11.75" customHeight="1" x14ac:dyDescent="0.4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E2519/D2519*100%</f>
        <v>9.8166666666666666E-2</v>
      </c>
      <c r="P2519" s="9" t="str">
        <f>IFERROR(ROUND(E2519/L2519,0),0)&amp;" "&amp;H2519</f>
        <v>54 CAD</v>
      </c>
      <c r="Q2519" t="s">
        <v>8336</v>
      </c>
      <c r="R2519" t="s">
        <v>8353</v>
      </c>
      <c r="S2519" s="12">
        <f>(((I2519/60)/60)/24)+DATE(1970,1,1)+(-8/24)</f>
        <v>42082.427430555552</v>
      </c>
      <c r="T2519" s="12">
        <f>(((J2519/60)/60)/24)+DATE(1970,1,1)+(-8/24)</f>
        <v>42052.469097222223</v>
      </c>
      <c r="U2519" s="8">
        <f t="shared" si="39"/>
        <v>29.958333333328483</v>
      </c>
    </row>
    <row r="2520" spans="1:21" ht="11.75" customHeight="1" x14ac:dyDescent="0.4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E2520/D2520*100%</f>
        <v>0</v>
      </c>
      <c r="P2520" s="9" t="str">
        <f>IFERROR(ROUND(E2520/L2520,0),0)&amp;" "&amp;H2520</f>
        <v>0 USD</v>
      </c>
      <c r="Q2520" t="s">
        <v>8336</v>
      </c>
      <c r="R2520" t="s">
        <v>8353</v>
      </c>
      <c r="S2520" s="12">
        <f>(((I2520/60)/60)/24)+DATE(1970,1,1)+(-8/24)</f>
        <v>41956.38921296296</v>
      </c>
      <c r="T2520" s="12">
        <f>(((J2520/60)/60)/24)+DATE(1970,1,1)+(-8/24)</f>
        <v>41926.347546296296</v>
      </c>
      <c r="U2520" s="8">
        <f t="shared" si="39"/>
        <v>30.041666666664241</v>
      </c>
    </row>
    <row r="2521" spans="1:21" ht="11.75" customHeight="1" x14ac:dyDescent="0.4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E2521/D2521*100%</f>
        <v>4.3333333333333331E-4</v>
      </c>
      <c r="P2521" s="9" t="str">
        <f>IFERROR(ROUND(E2521/L2521,0),0)&amp;" "&amp;H2521</f>
        <v>16 USD</v>
      </c>
      <c r="Q2521" t="s">
        <v>8336</v>
      </c>
      <c r="R2521" t="s">
        <v>8353</v>
      </c>
      <c r="S2521" s="12">
        <f>(((I2521/60)/60)/24)+DATE(1970,1,1)+(-8/24)</f>
        <v>41838.821805555555</v>
      </c>
      <c r="T2521" s="12">
        <f>(((J2521/60)/60)/24)+DATE(1970,1,1)+(-8/24)</f>
        <v>41808.821805555555</v>
      </c>
      <c r="U2521" s="8">
        <f t="shared" ref="U2521:U2584" si="40">S2521-T2521</f>
        <v>30</v>
      </c>
    </row>
    <row r="2522" spans="1:21" ht="11.75" customHeight="1" x14ac:dyDescent="0.4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E2522/D2522*100%</f>
        <v>0</v>
      </c>
      <c r="P2522" s="9" t="str">
        <f>IFERROR(ROUND(E2522/L2522,0),0)&amp;" "&amp;H2522</f>
        <v>0 USD</v>
      </c>
      <c r="Q2522" t="s">
        <v>8336</v>
      </c>
      <c r="R2522" t="s">
        <v>8353</v>
      </c>
      <c r="S2522" s="12">
        <f>(((I2522/60)/60)/24)+DATE(1970,1,1)+(-8/24)</f>
        <v>42658.472916666658</v>
      </c>
      <c r="T2522" s="12">
        <f>(((J2522/60)/60)/24)+DATE(1970,1,1)+(-8/24)</f>
        <v>42612.267187500001</v>
      </c>
      <c r="U2522" s="8">
        <f t="shared" si="40"/>
        <v>46.205729166656965</v>
      </c>
    </row>
    <row r="2523" spans="1:21" ht="11.75" customHeight="1" x14ac:dyDescent="0.4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E2523/D2523*100%</f>
        <v>1.0948792000000001</v>
      </c>
      <c r="P2523" s="9" t="str">
        <f>IFERROR(ROUND(E2523/L2523,0),0)&amp;" "&amp;H2523</f>
        <v>104 USD</v>
      </c>
      <c r="Q2523" t="s">
        <v>8325</v>
      </c>
      <c r="R2523" t="s">
        <v>8354</v>
      </c>
      <c r="S2523" s="12">
        <f>(((I2523/60)/60)/24)+DATE(1970,1,1)+(-8/24)</f>
        <v>42290.63450231481</v>
      </c>
      <c r="T2523" s="12">
        <f>(((J2523/60)/60)/24)+DATE(1970,1,1)+(-8/24)</f>
        <v>42269.63450231481</v>
      </c>
      <c r="U2523" s="8">
        <f t="shared" si="40"/>
        <v>21</v>
      </c>
    </row>
    <row r="2524" spans="1:21" ht="11.75" customHeight="1" x14ac:dyDescent="0.4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E2524/D2524*100%</f>
        <v>1</v>
      </c>
      <c r="P2524" s="9" t="str">
        <f>IFERROR(ROUND(E2524/L2524,0),0)&amp;" "&amp;H2524</f>
        <v>185 USD</v>
      </c>
      <c r="Q2524" t="s">
        <v>8325</v>
      </c>
      <c r="R2524" t="s">
        <v>8354</v>
      </c>
      <c r="S2524" s="12">
        <f>(((I2524/60)/60)/24)+DATE(1970,1,1)+(-8/24)</f>
        <v>42482.286111111105</v>
      </c>
      <c r="T2524" s="12">
        <f>(((J2524/60)/60)/24)+DATE(1970,1,1)+(-8/24)</f>
        <v>42460.240277777775</v>
      </c>
      <c r="U2524" s="8">
        <f t="shared" si="40"/>
        <v>22.045833333329938</v>
      </c>
    </row>
    <row r="2525" spans="1:21" ht="11.75" customHeight="1" x14ac:dyDescent="0.4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E2525/D2525*100%</f>
        <v>1.5644444444444445</v>
      </c>
      <c r="P2525" s="9" t="str">
        <f>IFERROR(ROUND(E2525/L2525,0),0)&amp;" "&amp;H2525</f>
        <v>54 USD</v>
      </c>
      <c r="Q2525" t="s">
        <v>8325</v>
      </c>
      <c r="R2525" t="s">
        <v>8354</v>
      </c>
      <c r="S2525" s="12">
        <f>(((I2525/60)/60)/24)+DATE(1970,1,1)+(-8/24)</f>
        <v>41960.683935185189</v>
      </c>
      <c r="T2525" s="12">
        <f>(((J2525/60)/60)/24)+DATE(1970,1,1)+(-8/24)</f>
        <v>41930.642268518517</v>
      </c>
      <c r="U2525" s="8">
        <f t="shared" si="40"/>
        <v>30.041666666671517</v>
      </c>
    </row>
    <row r="2526" spans="1:21" ht="11.75" customHeight="1" x14ac:dyDescent="0.4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E2526/D2526*100%</f>
        <v>1.016</v>
      </c>
      <c r="P2526" s="9" t="str">
        <f>IFERROR(ROUND(E2526/L2526,0),0)&amp;" "&amp;H2526</f>
        <v>177 USD</v>
      </c>
      <c r="Q2526" t="s">
        <v>8325</v>
      </c>
      <c r="R2526" t="s">
        <v>8354</v>
      </c>
      <c r="S2526" s="12">
        <f>(((I2526/60)/60)/24)+DATE(1970,1,1)+(-8/24)</f>
        <v>41993.854166666664</v>
      </c>
      <c r="T2526" s="12">
        <f>(((J2526/60)/60)/24)+DATE(1970,1,1)+(-8/24)</f>
        <v>41961.474039351851</v>
      </c>
      <c r="U2526" s="8">
        <f t="shared" si="40"/>
        <v>32.380127314812853</v>
      </c>
    </row>
    <row r="2527" spans="1:21" ht="11.75" customHeight="1" x14ac:dyDescent="0.4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E2527/D2527*100%</f>
        <v>1.00325</v>
      </c>
      <c r="P2527" s="9" t="str">
        <f>IFERROR(ROUND(E2527/L2527,0),0)&amp;" "&amp;H2527</f>
        <v>100 USD</v>
      </c>
      <c r="Q2527" t="s">
        <v>8325</v>
      </c>
      <c r="R2527" t="s">
        <v>8354</v>
      </c>
      <c r="S2527" s="12">
        <f>(((I2527/60)/60)/24)+DATE(1970,1,1)+(-8/24)</f>
        <v>41088.511238425926</v>
      </c>
      <c r="T2527" s="12">
        <f>(((J2527/60)/60)/24)+DATE(1970,1,1)+(-8/24)</f>
        <v>41058.511238425926</v>
      </c>
      <c r="U2527" s="8">
        <f t="shared" si="40"/>
        <v>30</v>
      </c>
    </row>
    <row r="2528" spans="1:21" ht="11.75" customHeight="1" x14ac:dyDescent="0.4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E2528/D2528*100%</f>
        <v>1.1294999999999999</v>
      </c>
      <c r="P2528" s="9" t="str">
        <f>IFERROR(ROUND(E2528/L2528,0),0)&amp;" "&amp;H2528</f>
        <v>137 USD</v>
      </c>
      <c r="Q2528" t="s">
        <v>8325</v>
      </c>
      <c r="R2528" t="s">
        <v>8354</v>
      </c>
      <c r="S2528" s="12">
        <f>(((I2528/60)/60)/24)+DATE(1970,1,1)+(-8/24)</f>
        <v>41980.874305555553</v>
      </c>
      <c r="T2528" s="12">
        <f>(((J2528/60)/60)/24)+DATE(1970,1,1)+(-8/24)</f>
        <v>41952.757800925923</v>
      </c>
      <c r="U2528" s="8">
        <f t="shared" si="40"/>
        <v>28.116504629630072</v>
      </c>
    </row>
    <row r="2529" spans="1:21" ht="11.75" customHeight="1" x14ac:dyDescent="0.4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E2529/D2529*100%</f>
        <v>1.02125</v>
      </c>
      <c r="P2529" s="9" t="str">
        <f>IFERROR(ROUND(E2529/L2529,0),0)&amp;" "&amp;H2529</f>
        <v>58 USD</v>
      </c>
      <c r="Q2529" t="s">
        <v>8325</v>
      </c>
      <c r="R2529" t="s">
        <v>8354</v>
      </c>
      <c r="S2529" s="12">
        <f>(((I2529/60)/60)/24)+DATE(1970,1,1)+(-8/24)</f>
        <v>41564.832638888889</v>
      </c>
      <c r="T2529" s="12">
        <f>(((J2529/60)/60)/24)+DATE(1970,1,1)+(-8/24)</f>
        <v>41546.417719907404</v>
      </c>
      <c r="U2529" s="8">
        <f t="shared" si="40"/>
        <v>18.414918981485243</v>
      </c>
    </row>
    <row r="2530" spans="1:21" ht="11.75" customHeight="1" x14ac:dyDescent="0.4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E2530/D2530*100%</f>
        <v>1.0724974999999999</v>
      </c>
      <c r="P2530" s="9" t="str">
        <f>IFERROR(ROUND(E2530/L2530,0),0)&amp;" "&amp;H2530</f>
        <v>53 GBP</v>
      </c>
      <c r="Q2530" t="s">
        <v>8325</v>
      </c>
      <c r="R2530" t="s">
        <v>8354</v>
      </c>
      <c r="S2530" s="12">
        <f>(((I2530/60)/60)/24)+DATE(1970,1,1)+(-8/24)</f>
        <v>42236.124999999993</v>
      </c>
      <c r="T2530" s="12">
        <f>(((J2530/60)/60)/24)+DATE(1970,1,1)+(-8/24)</f>
        <v>42217.501192129632</v>
      </c>
      <c r="U2530" s="8">
        <f t="shared" si="40"/>
        <v>18.623807870360906</v>
      </c>
    </row>
    <row r="2531" spans="1:21" ht="11.75" customHeight="1" x14ac:dyDescent="0.4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E2531/D2531*100%</f>
        <v>1.0428333333333333</v>
      </c>
      <c r="P2531" s="9" t="str">
        <f>IFERROR(ROUND(E2531/L2531,0),0)&amp;" "&amp;H2531</f>
        <v>82 USD</v>
      </c>
      <c r="Q2531" t="s">
        <v>8325</v>
      </c>
      <c r="R2531" t="s">
        <v>8354</v>
      </c>
      <c r="S2531" s="12">
        <f>(((I2531/60)/60)/24)+DATE(1970,1,1)+(-8/24)</f>
        <v>40992.705729166664</v>
      </c>
      <c r="T2531" s="12">
        <f>(((J2531/60)/60)/24)+DATE(1970,1,1)+(-8/24)</f>
        <v>40947.747395833328</v>
      </c>
      <c r="U2531" s="8">
        <f t="shared" si="40"/>
        <v>44.958333333335759</v>
      </c>
    </row>
    <row r="2532" spans="1:21" ht="11.75" customHeight="1" x14ac:dyDescent="0.4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E2532/D2532*100%</f>
        <v>1</v>
      </c>
      <c r="P2532" s="9" t="str">
        <f>IFERROR(ROUND(E2532/L2532,0),0)&amp;" "&amp;H2532</f>
        <v>135 USD</v>
      </c>
      <c r="Q2532" t="s">
        <v>8325</v>
      </c>
      <c r="R2532" t="s">
        <v>8354</v>
      </c>
      <c r="S2532" s="12">
        <f>(((I2532/60)/60)/24)+DATE(1970,1,1)+(-8/24)</f>
        <v>42113.868055555555</v>
      </c>
      <c r="T2532" s="12">
        <f>(((J2532/60)/60)/24)+DATE(1970,1,1)+(-8/24)</f>
        <v>42081.531307870369</v>
      </c>
      <c r="U2532" s="8">
        <f t="shared" si="40"/>
        <v>32.336747685185401</v>
      </c>
    </row>
    <row r="2533" spans="1:21" ht="11.75" customHeight="1" x14ac:dyDescent="0.4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E2533/D2533*100%</f>
        <v>1.004</v>
      </c>
      <c r="P2533" s="9" t="str">
        <f>IFERROR(ROUND(E2533/L2533,0),0)&amp;" "&amp;H2533</f>
        <v>74 USD</v>
      </c>
      <c r="Q2533" t="s">
        <v>8325</v>
      </c>
      <c r="R2533" t="s">
        <v>8354</v>
      </c>
      <c r="S2533" s="12">
        <f>(((I2533/60)/60)/24)+DATE(1970,1,1)+(-8/24)</f>
        <v>42230.832638888889</v>
      </c>
      <c r="T2533" s="12">
        <f>(((J2533/60)/60)/24)+DATE(1970,1,1)+(-8/24)</f>
        <v>42208.346689814811</v>
      </c>
      <c r="U2533" s="8">
        <f t="shared" si="40"/>
        <v>22.485949074078235</v>
      </c>
    </row>
    <row r="2534" spans="1:21" ht="11.75" customHeight="1" x14ac:dyDescent="0.4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E2534/D2534*100%</f>
        <v>1.26125</v>
      </c>
      <c r="P2534" s="9" t="str">
        <f>IFERROR(ROUND(E2534/L2534,0),0)&amp;" "&amp;H2534</f>
        <v>84 USD</v>
      </c>
      <c r="Q2534" t="s">
        <v>8325</v>
      </c>
      <c r="R2534" t="s">
        <v>8354</v>
      </c>
      <c r="S2534" s="12">
        <f>(((I2534/60)/60)/24)+DATE(1970,1,1)+(-8/24)</f>
        <v>41137.515810185185</v>
      </c>
      <c r="T2534" s="12">
        <f>(((J2534/60)/60)/24)+DATE(1970,1,1)+(-8/24)</f>
        <v>41107.515810185185</v>
      </c>
      <c r="U2534" s="8">
        <f t="shared" si="40"/>
        <v>30</v>
      </c>
    </row>
    <row r="2535" spans="1:21" ht="11.75" customHeight="1" x14ac:dyDescent="0.4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E2535/D2535*100%</f>
        <v>1.1066666666666667</v>
      </c>
      <c r="P2535" s="9" t="str">
        <f>IFERROR(ROUND(E2535/L2535,0),0)&amp;" "&amp;H2535</f>
        <v>61 USD</v>
      </c>
      <c r="Q2535" t="s">
        <v>8325</v>
      </c>
      <c r="R2535" t="s">
        <v>8354</v>
      </c>
      <c r="S2535" s="12">
        <f>(((I2535/60)/60)/24)+DATE(1970,1,1)+(-8/24)</f>
        <v>41334.417453703703</v>
      </c>
      <c r="T2535" s="12">
        <f>(((J2535/60)/60)/24)+DATE(1970,1,1)+(-8/24)</f>
        <v>41304.417951388888</v>
      </c>
      <c r="U2535" s="8">
        <f t="shared" si="40"/>
        <v>29.99950231481489</v>
      </c>
    </row>
    <row r="2536" spans="1:21" ht="11.75" customHeight="1" x14ac:dyDescent="0.4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E2536/D2536*100%</f>
        <v>1.05</v>
      </c>
      <c r="P2536" s="9" t="str">
        <f>IFERROR(ROUND(E2536/L2536,0),0)&amp;" "&amp;H2536</f>
        <v>150 USD</v>
      </c>
      <c r="Q2536" t="s">
        <v>8325</v>
      </c>
      <c r="R2536" t="s">
        <v>8354</v>
      </c>
      <c r="S2536" s="12">
        <f>(((I2536/60)/60)/24)+DATE(1970,1,1)+(-8/24)</f>
        <v>40178.916666666664</v>
      </c>
      <c r="T2536" s="12">
        <f>(((J2536/60)/60)/24)+DATE(1970,1,1)+(-8/24)</f>
        <v>40127.367037037038</v>
      </c>
      <c r="U2536" s="8">
        <f t="shared" si="40"/>
        <v>51.549629629625997</v>
      </c>
    </row>
    <row r="2537" spans="1:21" ht="11.75" customHeight="1" x14ac:dyDescent="0.4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E2537/D2537*100%</f>
        <v>1.03775</v>
      </c>
      <c r="P2537" s="9" t="str">
        <f>IFERROR(ROUND(E2537/L2537,0),0)&amp;" "&amp;H2537</f>
        <v>266 USD</v>
      </c>
      <c r="Q2537" t="s">
        <v>8325</v>
      </c>
      <c r="R2537" t="s">
        <v>8354</v>
      </c>
      <c r="S2537" s="12">
        <f>(((I2537/60)/60)/24)+DATE(1970,1,1)+(-8/24)</f>
        <v>41974.499363425923</v>
      </c>
      <c r="T2537" s="12">
        <f>(((J2537/60)/60)/24)+DATE(1970,1,1)+(-8/24)</f>
        <v>41943.457696759258</v>
      </c>
      <c r="U2537" s="8">
        <f t="shared" si="40"/>
        <v>31.041666666664241</v>
      </c>
    </row>
    <row r="2538" spans="1:21" ht="11.75" customHeight="1" x14ac:dyDescent="0.4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E2538/D2538*100%</f>
        <v>1.1599999999999999</v>
      </c>
      <c r="P2538" s="9" t="str">
        <f>IFERROR(ROUND(E2538/L2538,0),0)&amp;" "&amp;H2538</f>
        <v>7 USD</v>
      </c>
      <c r="Q2538" t="s">
        <v>8325</v>
      </c>
      <c r="R2538" t="s">
        <v>8354</v>
      </c>
      <c r="S2538" s="12">
        <f>(((I2538/60)/60)/24)+DATE(1970,1,1)+(-8/24)</f>
        <v>41484.77275462963</v>
      </c>
      <c r="T2538" s="12">
        <f>(((J2538/60)/60)/24)+DATE(1970,1,1)+(-8/24)</f>
        <v>41463.77275462963</v>
      </c>
      <c r="U2538" s="8">
        <f t="shared" si="40"/>
        <v>21</v>
      </c>
    </row>
    <row r="2539" spans="1:21" ht="11.75" customHeight="1" x14ac:dyDescent="0.4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E2539/D2539*100%</f>
        <v>1.1000000000000001</v>
      </c>
      <c r="P2539" s="9" t="str">
        <f>IFERROR(ROUND(E2539/L2539,0),0)&amp;" "&amp;H2539</f>
        <v>100 USD</v>
      </c>
      <c r="Q2539" t="s">
        <v>8325</v>
      </c>
      <c r="R2539" t="s">
        <v>8354</v>
      </c>
      <c r="S2539" s="12">
        <f>(((I2539/60)/60)/24)+DATE(1970,1,1)+(-8/24)</f>
        <v>40756.315451388888</v>
      </c>
      <c r="T2539" s="12">
        <f>(((J2539/60)/60)/24)+DATE(1970,1,1)+(-8/24)</f>
        <v>40696.315451388888</v>
      </c>
      <c r="U2539" s="8">
        <f t="shared" si="40"/>
        <v>60</v>
      </c>
    </row>
    <row r="2540" spans="1:21" ht="11.75" customHeight="1" x14ac:dyDescent="0.4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E2540/D2540*100%</f>
        <v>1.130176111111111</v>
      </c>
      <c r="P2540" s="9" t="str">
        <f>IFERROR(ROUND(E2540/L2540,0),0)&amp;" "&amp;H2540</f>
        <v>110 USD</v>
      </c>
      <c r="Q2540" t="s">
        <v>8325</v>
      </c>
      <c r="R2540" t="s">
        <v>8354</v>
      </c>
      <c r="S2540" s="12">
        <f>(((I2540/60)/60)/24)+DATE(1970,1,1)+(-8/24)</f>
        <v>41328.874305555553</v>
      </c>
      <c r="T2540" s="12">
        <f>(((J2540/60)/60)/24)+DATE(1970,1,1)+(-8/24)</f>
        <v>41298.176631944443</v>
      </c>
      <c r="U2540" s="8">
        <f t="shared" si="40"/>
        <v>30.697673611110076</v>
      </c>
    </row>
    <row r="2541" spans="1:21" ht="11.75" customHeight="1" x14ac:dyDescent="0.4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E2541/D2541*100%</f>
        <v>1.0024999999999999</v>
      </c>
      <c r="P2541" s="9" t="str">
        <f>IFERROR(ROUND(E2541/L2541,0),0)&amp;" "&amp;H2541</f>
        <v>170 USD</v>
      </c>
      <c r="Q2541" t="s">
        <v>8325</v>
      </c>
      <c r="R2541" t="s">
        <v>8354</v>
      </c>
      <c r="S2541" s="12">
        <f>(((I2541/60)/60)/24)+DATE(1970,1,1)+(-8/24)</f>
        <v>42037.568888888891</v>
      </c>
      <c r="T2541" s="12">
        <f>(((J2541/60)/60)/24)+DATE(1970,1,1)+(-8/24)</f>
        <v>41977.568888888891</v>
      </c>
      <c r="U2541" s="8">
        <f t="shared" si="40"/>
        <v>60</v>
      </c>
    </row>
    <row r="2542" spans="1:21" ht="11.75" customHeight="1" x14ac:dyDescent="0.4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E2542/D2542*100%</f>
        <v>1.034</v>
      </c>
      <c r="P2542" s="9" t="str">
        <f>IFERROR(ROUND(E2542/L2542,0),0)&amp;" "&amp;H2542</f>
        <v>96 USD</v>
      </c>
      <c r="Q2542" t="s">
        <v>8325</v>
      </c>
      <c r="R2542" t="s">
        <v>8354</v>
      </c>
      <c r="S2542" s="12">
        <f>(((I2542/60)/60)/24)+DATE(1970,1,1)+(-8/24)</f>
        <v>40845.341678240737</v>
      </c>
      <c r="T2542" s="12">
        <f>(((J2542/60)/60)/24)+DATE(1970,1,1)+(-8/24)</f>
        <v>40785.341678240737</v>
      </c>
      <c r="U2542" s="8">
        <f t="shared" si="40"/>
        <v>60</v>
      </c>
    </row>
    <row r="2543" spans="1:21" ht="11.75" customHeight="1" x14ac:dyDescent="0.4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E2543/D2543*100%</f>
        <v>1.0702857142857143</v>
      </c>
      <c r="P2543" s="9" t="str">
        <f>IFERROR(ROUND(E2543/L2543,0),0)&amp;" "&amp;H2543</f>
        <v>59 GBP</v>
      </c>
      <c r="Q2543" t="s">
        <v>8325</v>
      </c>
      <c r="R2543" t="s">
        <v>8354</v>
      </c>
      <c r="S2543" s="12">
        <f>(((I2543/60)/60)/24)+DATE(1970,1,1)+(-8/24)</f>
        <v>41543.115949074068</v>
      </c>
      <c r="T2543" s="12">
        <f>(((J2543/60)/60)/24)+DATE(1970,1,1)+(-8/24)</f>
        <v>41483.115949074068</v>
      </c>
      <c r="U2543" s="8">
        <f t="shared" si="40"/>
        <v>60</v>
      </c>
    </row>
    <row r="2544" spans="1:21" ht="11.75" customHeight="1" x14ac:dyDescent="0.4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E2544/D2544*100%</f>
        <v>1.0357142857142858</v>
      </c>
      <c r="P2544" s="9" t="str">
        <f>IFERROR(ROUND(E2544/L2544,0),0)&amp;" "&amp;H2544</f>
        <v>56 USD</v>
      </c>
      <c r="Q2544" t="s">
        <v>8325</v>
      </c>
      <c r="R2544" t="s">
        <v>8354</v>
      </c>
      <c r="S2544" s="12">
        <f>(((I2544/60)/60)/24)+DATE(1970,1,1)+(-8/24)</f>
        <v>41547.832638888889</v>
      </c>
      <c r="T2544" s="12">
        <f>(((J2544/60)/60)/24)+DATE(1970,1,1)+(-8/24)</f>
        <v>41509.093252314815</v>
      </c>
      <c r="U2544" s="8">
        <f t="shared" si="40"/>
        <v>38.73938657407416</v>
      </c>
    </row>
    <row r="2545" spans="1:21" ht="11.75" customHeight="1" x14ac:dyDescent="0.4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E2545/D2545*100%</f>
        <v>1.5640000000000001</v>
      </c>
      <c r="P2545" s="9" t="str">
        <f>IFERROR(ROUND(E2545/L2545,0),0)&amp;" "&amp;H2545</f>
        <v>30 USD</v>
      </c>
      <c r="Q2545" t="s">
        <v>8325</v>
      </c>
      <c r="R2545" t="s">
        <v>8354</v>
      </c>
      <c r="S2545" s="12">
        <f>(((I2545/60)/60)/24)+DATE(1970,1,1)+(-8/24)</f>
        <v>40544.791666666664</v>
      </c>
      <c r="T2545" s="12">
        <f>(((J2545/60)/60)/24)+DATE(1970,1,1)+(-8/24)</f>
        <v>40513.774282407401</v>
      </c>
      <c r="U2545" s="8">
        <f t="shared" si="40"/>
        <v>31.017384259263054</v>
      </c>
    </row>
    <row r="2546" spans="1:21" ht="11.75" customHeight="1" x14ac:dyDescent="0.4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E2546/D2546*100%</f>
        <v>1.0082</v>
      </c>
      <c r="P2546" s="9" t="str">
        <f>IFERROR(ROUND(E2546/L2546,0),0)&amp;" "&amp;H2546</f>
        <v>88 USD</v>
      </c>
      <c r="Q2546" t="s">
        <v>8325</v>
      </c>
      <c r="R2546" t="s">
        <v>8354</v>
      </c>
      <c r="S2546" s="12">
        <f>(((I2546/60)/60)/24)+DATE(1970,1,1)+(-8/24)</f>
        <v>41098.1871412037</v>
      </c>
      <c r="T2546" s="12">
        <f>(((J2546/60)/60)/24)+DATE(1970,1,1)+(-8/24)</f>
        <v>41068.1871412037</v>
      </c>
      <c r="U2546" s="8">
        <f t="shared" si="40"/>
        <v>30</v>
      </c>
    </row>
    <row r="2547" spans="1:21" ht="11.75" customHeight="1" x14ac:dyDescent="0.4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E2547/D2547*100%</f>
        <v>1.9530000000000001</v>
      </c>
      <c r="P2547" s="9" t="str">
        <f>IFERROR(ROUND(E2547/L2547,0),0)&amp;" "&amp;H2547</f>
        <v>64 USD</v>
      </c>
      <c r="Q2547" t="s">
        <v>8325</v>
      </c>
      <c r="R2547" t="s">
        <v>8354</v>
      </c>
      <c r="S2547" s="12">
        <f>(((I2547/60)/60)/24)+DATE(1970,1,1)+(-8/24)</f>
        <v>42061.687499999993</v>
      </c>
      <c r="T2547" s="12">
        <f>(((J2547/60)/60)/24)+DATE(1970,1,1)+(-8/24)</f>
        <v>42026.804837962954</v>
      </c>
      <c r="U2547" s="8">
        <f t="shared" si="40"/>
        <v>34.882662037038244</v>
      </c>
    </row>
    <row r="2548" spans="1:21" ht="11.75" customHeight="1" x14ac:dyDescent="0.4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E2548/D2548*100%</f>
        <v>1.1171428571428572</v>
      </c>
      <c r="P2548" s="9" t="str">
        <f>IFERROR(ROUND(E2548/L2548,0),0)&amp;" "&amp;H2548</f>
        <v>60 USD</v>
      </c>
      <c r="Q2548" t="s">
        <v>8325</v>
      </c>
      <c r="R2548" t="s">
        <v>8354</v>
      </c>
      <c r="S2548" s="12">
        <f>(((I2548/60)/60)/24)+DATE(1970,1,1)+(-8/24)</f>
        <v>41551.875</v>
      </c>
      <c r="T2548" s="12">
        <f>(((J2548/60)/60)/24)+DATE(1970,1,1)+(-8/24)</f>
        <v>41524.525219907402</v>
      </c>
      <c r="U2548" s="8">
        <f t="shared" si="40"/>
        <v>27.349780092597939</v>
      </c>
    </row>
    <row r="2549" spans="1:21" ht="11.75" customHeight="1" x14ac:dyDescent="0.4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E2549/D2549*100%</f>
        <v>1.1985454545454546</v>
      </c>
      <c r="P2549" s="9" t="str">
        <f>IFERROR(ROUND(E2549/L2549,0),0)&amp;" "&amp;H2549</f>
        <v>49 USD</v>
      </c>
      <c r="Q2549" t="s">
        <v>8325</v>
      </c>
      <c r="R2549" t="s">
        <v>8354</v>
      </c>
      <c r="S2549" s="12">
        <f>(((I2549/60)/60)/24)+DATE(1970,1,1)+(-8/24)</f>
        <v>41003.398182870369</v>
      </c>
      <c r="T2549" s="12">
        <f>(((J2549/60)/60)/24)+DATE(1970,1,1)+(-8/24)</f>
        <v>40973.439849537033</v>
      </c>
      <c r="U2549" s="8">
        <f t="shared" si="40"/>
        <v>29.958333333335759</v>
      </c>
    </row>
    <row r="2550" spans="1:21" ht="11.75" customHeight="1" x14ac:dyDescent="0.4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E2550/D2550*100%</f>
        <v>1.0185</v>
      </c>
      <c r="P2550" s="9" t="str">
        <f>IFERROR(ROUND(E2550/L2550,0),0)&amp;" "&amp;H2550</f>
        <v>165 EUR</v>
      </c>
      <c r="Q2550" t="s">
        <v>8325</v>
      </c>
      <c r="R2550" t="s">
        <v>8354</v>
      </c>
      <c r="S2550" s="12">
        <f>(((I2550/60)/60)/24)+DATE(1970,1,1)+(-8/24)</f>
        <v>42642.852083333331</v>
      </c>
      <c r="T2550" s="12">
        <f>(((J2550/60)/60)/24)+DATE(1970,1,1)+(-8/24)</f>
        <v>42618.292094907411</v>
      </c>
      <c r="U2550" s="8">
        <f t="shared" si="40"/>
        <v>24.559988425920892</v>
      </c>
    </row>
    <row r="2551" spans="1:21" ht="11.75" customHeight="1" x14ac:dyDescent="0.4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E2551/D2551*100%</f>
        <v>1.0280254777070064</v>
      </c>
      <c r="P2551" s="9" t="str">
        <f>IFERROR(ROUND(E2551/L2551,0),0)&amp;" "&amp;H2551</f>
        <v>44 GBP</v>
      </c>
      <c r="Q2551" t="s">
        <v>8325</v>
      </c>
      <c r="R2551" t="s">
        <v>8354</v>
      </c>
      <c r="S2551" s="12">
        <f>(((I2551/60)/60)/24)+DATE(1970,1,1)+(-8/24)</f>
        <v>41425.375</v>
      </c>
      <c r="T2551" s="12">
        <f>(((J2551/60)/60)/24)+DATE(1970,1,1)+(-8/24)</f>
        <v>41390.424421296295</v>
      </c>
      <c r="U2551" s="8">
        <f t="shared" si="40"/>
        <v>34.950578703705105</v>
      </c>
    </row>
    <row r="2552" spans="1:21" ht="11.75" customHeight="1" x14ac:dyDescent="0.4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E2552/D2552*100%</f>
        <v>1.0084615384615385</v>
      </c>
      <c r="P2552" s="9" t="str">
        <f>IFERROR(ROUND(E2552/L2552,0),0)&amp;" "&amp;H2552</f>
        <v>44 USD</v>
      </c>
      <c r="Q2552" t="s">
        <v>8325</v>
      </c>
      <c r="R2552" t="s">
        <v>8354</v>
      </c>
      <c r="S2552" s="12">
        <f>(((I2552/60)/60)/24)+DATE(1970,1,1)+(-8/24)</f>
        <v>42284.832638888889</v>
      </c>
      <c r="T2552" s="12">
        <f>(((J2552/60)/60)/24)+DATE(1970,1,1)+(-8/24)</f>
        <v>42228.300995370366</v>
      </c>
      <c r="U2552" s="8">
        <f t="shared" si="40"/>
        <v>56.531643518523197</v>
      </c>
    </row>
    <row r="2553" spans="1:21" ht="11.75" customHeight="1" x14ac:dyDescent="0.4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E2553/D2553*100%</f>
        <v>1.0273469387755103</v>
      </c>
      <c r="P2553" s="9" t="str">
        <f>IFERROR(ROUND(E2553/L2553,0),0)&amp;" "&amp;H2553</f>
        <v>67 USD</v>
      </c>
      <c r="Q2553" t="s">
        <v>8325</v>
      </c>
      <c r="R2553" t="s">
        <v>8354</v>
      </c>
      <c r="S2553" s="12">
        <f>(((I2553/60)/60)/24)+DATE(1970,1,1)+(-8/24)</f>
        <v>40989.533333333333</v>
      </c>
      <c r="T2553" s="12">
        <f>(((J2553/60)/60)/24)+DATE(1970,1,1)+(-8/24)</f>
        <v>40960.918807870366</v>
      </c>
      <c r="U2553" s="8">
        <f t="shared" si="40"/>
        <v>28.614525462966412</v>
      </c>
    </row>
    <row r="2554" spans="1:21" ht="11.75" customHeight="1" x14ac:dyDescent="0.4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E2554/D2554*100%</f>
        <v>1.0649999999999999</v>
      </c>
      <c r="P2554" s="9" t="str">
        <f>IFERROR(ROUND(E2554/L2554,0),0)&amp;" "&amp;H2554</f>
        <v>178 USD</v>
      </c>
      <c r="Q2554" t="s">
        <v>8325</v>
      </c>
      <c r="R2554" t="s">
        <v>8354</v>
      </c>
      <c r="S2554" s="12">
        <f>(((I2554/60)/60)/24)+DATE(1970,1,1)+(-8/24)</f>
        <v>42799.476631944439</v>
      </c>
      <c r="T2554" s="12">
        <f>(((J2554/60)/60)/24)+DATE(1970,1,1)+(-8/24)</f>
        <v>42769.476631944439</v>
      </c>
      <c r="U2554" s="8">
        <f t="shared" si="40"/>
        <v>30</v>
      </c>
    </row>
    <row r="2555" spans="1:21" ht="11.75" customHeight="1" x14ac:dyDescent="0.4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E2555/D2555*100%</f>
        <v>1.5553333333333332</v>
      </c>
      <c r="P2555" s="9" t="str">
        <f>IFERROR(ROUND(E2555/L2555,0),0)&amp;" "&amp;H2555</f>
        <v>39 USD</v>
      </c>
      <c r="Q2555" t="s">
        <v>8325</v>
      </c>
      <c r="R2555" t="s">
        <v>8354</v>
      </c>
      <c r="S2555" s="12">
        <f>(((I2555/60)/60)/24)+DATE(1970,1,1)+(-8/24)</f>
        <v>41172.86582175926</v>
      </c>
      <c r="T2555" s="12">
        <f>(((J2555/60)/60)/24)+DATE(1970,1,1)+(-8/24)</f>
        <v>41112.86582175926</v>
      </c>
      <c r="U2555" s="8">
        <f t="shared" si="40"/>
        <v>60</v>
      </c>
    </row>
    <row r="2556" spans="1:21" ht="11.75" customHeight="1" x14ac:dyDescent="0.4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E2556/D2556*100%</f>
        <v>1.228</v>
      </c>
      <c r="P2556" s="9" t="str">
        <f>IFERROR(ROUND(E2556/L2556,0),0)&amp;" "&amp;H2556</f>
        <v>55 USD</v>
      </c>
      <c r="Q2556" t="s">
        <v>8325</v>
      </c>
      <c r="R2556" t="s">
        <v>8354</v>
      </c>
      <c r="S2556" s="12">
        <f>(((I2556/60)/60)/24)+DATE(1970,1,1)+(-8/24)</f>
        <v>42155.832638888889</v>
      </c>
      <c r="T2556" s="12">
        <f>(((J2556/60)/60)/24)+DATE(1970,1,1)+(-8/24)</f>
        <v>42124.744942129626</v>
      </c>
      <c r="U2556" s="8">
        <f t="shared" si="40"/>
        <v>31.087696759263054</v>
      </c>
    </row>
    <row r="2557" spans="1:21" ht="11.75" customHeight="1" x14ac:dyDescent="0.4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E2557/D2557*100%</f>
        <v>1.0734999999999999</v>
      </c>
      <c r="P2557" s="9" t="str">
        <f>IFERROR(ROUND(E2557/L2557,0),0)&amp;" "&amp;H2557</f>
        <v>61 USD</v>
      </c>
      <c r="Q2557" t="s">
        <v>8325</v>
      </c>
      <c r="R2557" t="s">
        <v>8354</v>
      </c>
      <c r="S2557" s="12">
        <f>(((I2557/60)/60)/24)+DATE(1970,1,1)+(-8/24)</f>
        <v>41057.32167824074</v>
      </c>
      <c r="T2557" s="12">
        <f>(((J2557/60)/60)/24)+DATE(1970,1,1)+(-8/24)</f>
        <v>41026.32167824074</v>
      </c>
      <c r="U2557" s="8">
        <f t="shared" si="40"/>
        <v>31</v>
      </c>
    </row>
    <row r="2558" spans="1:21" ht="11.75" customHeight="1" x14ac:dyDescent="0.4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E2558/D2558*100%</f>
        <v>1.0550335570469798</v>
      </c>
      <c r="P2558" s="9" t="str">
        <f>IFERROR(ROUND(E2558/L2558,0),0)&amp;" "&amp;H2558</f>
        <v>23 USD</v>
      </c>
      <c r="Q2558" t="s">
        <v>8325</v>
      </c>
      <c r="R2558" t="s">
        <v>8354</v>
      </c>
      <c r="S2558" s="12">
        <f>(((I2558/60)/60)/24)+DATE(1970,1,1)+(-8/24)</f>
        <v>41267.658067129625</v>
      </c>
      <c r="T2558" s="12">
        <f>(((J2558/60)/60)/24)+DATE(1970,1,1)+(-8/24)</f>
        <v>41222.658067129625</v>
      </c>
      <c r="U2558" s="8">
        <f t="shared" si="40"/>
        <v>45</v>
      </c>
    </row>
    <row r="2559" spans="1:21" ht="11.75" customHeight="1" x14ac:dyDescent="0.4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E2559/D2559*100%</f>
        <v>1.1844444444444444</v>
      </c>
      <c r="P2559" s="9" t="str">
        <f>IFERROR(ROUND(E2559/L2559,0),0)&amp;" "&amp;H2559</f>
        <v>30 GBP</v>
      </c>
      <c r="Q2559" t="s">
        <v>8325</v>
      </c>
      <c r="R2559" t="s">
        <v>8354</v>
      </c>
      <c r="S2559" s="12">
        <f>(((I2559/60)/60)/24)+DATE(1970,1,1)+(-8/24)</f>
        <v>41774.411874999998</v>
      </c>
      <c r="T2559" s="12">
        <f>(((J2559/60)/60)/24)+DATE(1970,1,1)+(-8/24)</f>
        <v>41744.411874999998</v>
      </c>
      <c r="U2559" s="8">
        <f t="shared" si="40"/>
        <v>30</v>
      </c>
    </row>
    <row r="2560" spans="1:21" ht="11.75" customHeight="1" x14ac:dyDescent="0.4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E2560/D2560*100%</f>
        <v>1.0888</v>
      </c>
      <c r="P2560" s="9" t="str">
        <f>IFERROR(ROUND(E2560/L2560,0),0)&amp;" "&amp;H2560</f>
        <v>76 AUD</v>
      </c>
      <c r="Q2560" t="s">
        <v>8325</v>
      </c>
      <c r="R2560" t="s">
        <v>8354</v>
      </c>
      <c r="S2560" s="12">
        <f>(((I2560/60)/60)/24)+DATE(1970,1,1)+(-8/24)</f>
        <v>42125.249305555553</v>
      </c>
      <c r="T2560" s="12">
        <f>(((J2560/60)/60)/24)+DATE(1970,1,1)+(-8/24)</f>
        <v>42093.526689814818</v>
      </c>
      <c r="U2560" s="8">
        <f t="shared" si="40"/>
        <v>31.722615740734909</v>
      </c>
    </row>
    <row r="2561" spans="1:21" ht="11.75" customHeight="1" x14ac:dyDescent="0.4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E2561/D2561*100%</f>
        <v>1.1125</v>
      </c>
      <c r="P2561" s="9" t="str">
        <f>IFERROR(ROUND(E2561/L2561,0),0)&amp;" "&amp;H2561</f>
        <v>36 USD</v>
      </c>
      <c r="Q2561" t="s">
        <v>8325</v>
      </c>
      <c r="R2561" t="s">
        <v>8354</v>
      </c>
      <c r="S2561" s="12">
        <f>(((I2561/60)/60)/24)+DATE(1970,1,1)+(-8/24)</f>
        <v>40862.484027777777</v>
      </c>
      <c r="T2561" s="12">
        <f>(((J2561/60)/60)/24)+DATE(1970,1,1)+(-8/24)</f>
        <v>40829.540324074071</v>
      </c>
      <c r="U2561" s="8">
        <f t="shared" si="40"/>
        <v>32.943703703705978</v>
      </c>
    </row>
    <row r="2562" spans="1:21" ht="11.75" customHeight="1" x14ac:dyDescent="0.4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E2562/D2562*100%</f>
        <v>1.0009999999999999</v>
      </c>
      <c r="P2562" s="9" t="str">
        <f>IFERROR(ROUND(E2562/L2562,0),0)&amp;" "&amp;H2562</f>
        <v>143 GBP</v>
      </c>
      <c r="Q2562" t="s">
        <v>8325</v>
      </c>
      <c r="R2562" t="s">
        <v>8354</v>
      </c>
      <c r="S2562" s="12">
        <f>(((I2562/60)/60)/24)+DATE(1970,1,1)+(-8/24)</f>
        <v>42069.617754629631</v>
      </c>
      <c r="T2562" s="12">
        <f>(((J2562/60)/60)/24)+DATE(1970,1,1)+(-8/24)</f>
        <v>42039.617754629631</v>
      </c>
      <c r="U2562" s="8">
        <f t="shared" si="40"/>
        <v>30</v>
      </c>
    </row>
    <row r="2563" spans="1:21" ht="11.75" customHeight="1" x14ac:dyDescent="0.4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E2563/D2563*100%</f>
        <v>0</v>
      </c>
      <c r="P2563" s="9" t="str">
        <f>IFERROR(ROUND(E2563/L2563,0),0)&amp;" "&amp;H2563</f>
        <v>0 CAD</v>
      </c>
      <c r="Q2563" t="s">
        <v>8336</v>
      </c>
      <c r="R2563" t="s">
        <v>8337</v>
      </c>
      <c r="S2563" s="12">
        <f>(((I2563/60)/60)/24)+DATE(1970,1,1)+(-8/24)</f>
        <v>42290.195474537039</v>
      </c>
      <c r="T2563" s="12">
        <f>(((J2563/60)/60)/24)+DATE(1970,1,1)+(-8/24)</f>
        <v>42260.195474537039</v>
      </c>
      <c r="U2563" s="8">
        <f t="shared" si="40"/>
        <v>30</v>
      </c>
    </row>
    <row r="2564" spans="1:21" ht="11.75" customHeight="1" x14ac:dyDescent="0.4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E2564/D2564*100%</f>
        <v>7.4999999999999997E-3</v>
      </c>
      <c r="P2564" s="9" t="str">
        <f>IFERROR(ROUND(E2564/L2564,0),0)&amp;" "&amp;H2564</f>
        <v>25 EUR</v>
      </c>
      <c r="Q2564" t="s">
        <v>8336</v>
      </c>
      <c r="R2564" t="s">
        <v>8337</v>
      </c>
      <c r="S2564" s="12">
        <f>(((I2564/60)/60)/24)+DATE(1970,1,1)+(-8/24)</f>
        <v>42654.191423611112</v>
      </c>
      <c r="T2564" s="12">
        <f>(((J2564/60)/60)/24)+DATE(1970,1,1)+(-8/24)</f>
        <v>42594.191423611112</v>
      </c>
      <c r="U2564" s="8">
        <f t="shared" si="40"/>
        <v>60</v>
      </c>
    </row>
    <row r="2565" spans="1:21" ht="11.75" customHeight="1" x14ac:dyDescent="0.4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E2565/D2565*100%</f>
        <v>0</v>
      </c>
      <c r="P2565" s="9" t="str">
        <f>IFERROR(ROUND(E2565/L2565,0),0)&amp;" "&amp;H2565</f>
        <v>0 USD</v>
      </c>
      <c r="Q2565" t="s">
        <v>8336</v>
      </c>
      <c r="R2565" t="s">
        <v>8337</v>
      </c>
      <c r="S2565" s="12">
        <f>(((I2565/60)/60)/24)+DATE(1970,1,1)+(-8/24)</f>
        <v>42214.806145833332</v>
      </c>
      <c r="T2565" s="12">
        <f>(((J2565/60)/60)/24)+DATE(1970,1,1)+(-8/24)</f>
        <v>42154.806145833332</v>
      </c>
      <c r="U2565" s="8">
        <f t="shared" si="40"/>
        <v>60</v>
      </c>
    </row>
    <row r="2566" spans="1:21" ht="11.75" customHeight="1" x14ac:dyDescent="0.4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E2566/D2566*100%</f>
        <v>0</v>
      </c>
      <c r="P2566" s="9" t="str">
        <f>IFERROR(ROUND(E2566/L2566,0),0)&amp;" "&amp;H2566</f>
        <v>0 CAD</v>
      </c>
      <c r="Q2566" t="s">
        <v>8336</v>
      </c>
      <c r="R2566" t="s">
        <v>8337</v>
      </c>
      <c r="S2566" s="12">
        <f>(((I2566/60)/60)/24)+DATE(1970,1,1)+(-8/24)</f>
        <v>41851.70716435185</v>
      </c>
      <c r="T2566" s="12">
        <f>(((J2566/60)/60)/24)+DATE(1970,1,1)+(-8/24)</f>
        <v>41821.70716435185</v>
      </c>
      <c r="U2566" s="8">
        <f t="shared" si="40"/>
        <v>30</v>
      </c>
    </row>
    <row r="2567" spans="1:21" ht="11.75" customHeight="1" x14ac:dyDescent="0.4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E2567/D2567*100%</f>
        <v>0.01</v>
      </c>
      <c r="P2567" s="9" t="str">
        <f>IFERROR(ROUND(E2567/L2567,0),0)&amp;" "&amp;H2567</f>
        <v>100 USD</v>
      </c>
      <c r="Q2567" t="s">
        <v>8336</v>
      </c>
      <c r="R2567" t="s">
        <v>8337</v>
      </c>
      <c r="S2567" s="12">
        <f>(((I2567/60)/60)/24)+DATE(1970,1,1)+(-8/24)</f>
        <v>42499.534722222219</v>
      </c>
      <c r="T2567" s="12">
        <f>(((J2567/60)/60)/24)+DATE(1970,1,1)+(-8/24)</f>
        <v>42440.317002314812</v>
      </c>
      <c r="U2567" s="8">
        <f t="shared" si="40"/>
        <v>59.217719907406718</v>
      </c>
    </row>
    <row r="2568" spans="1:21" ht="11.75" customHeight="1" x14ac:dyDescent="0.4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E2568/D2568*100%</f>
        <v>0</v>
      </c>
      <c r="P2568" s="9" t="str">
        <f>IFERROR(ROUND(E2568/L2568,0),0)&amp;" "&amp;H2568</f>
        <v>0 USD</v>
      </c>
      <c r="Q2568" t="s">
        <v>8336</v>
      </c>
      <c r="R2568" t="s">
        <v>8337</v>
      </c>
      <c r="S2568" s="12">
        <f>(((I2568/60)/60)/24)+DATE(1970,1,1)+(-8/24)</f>
        <v>41872.647546296292</v>
      </c>
      <c r="T2568" s="12">
        <f>(((J2568/60)/60)/24)+DATE(1970,1,1)+(-8/24)</f>
        <v>41842.647546296292</v>
      </c>
      <c r="U2568" s="8">
        <f t="shared" si="40"/>
        <v>30</v>
      </c>
    </row>
    <row r="2569" spans="1:21" ht="11.75" customHeight="1" x14ac:dyDescent="0.4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E2569/D2569*100%</f>
        <v>2.6666666666666666E-3</v>
      </c>
      <c r="P2569" s="9" t="str">
        <f>IFERROR(ROUND(E2569/L2569,0),0)&amp;" "&amp;H2569</f>
        <v>60 USD</v>
      </c>
      <c r="Q2569" t="s">
        <v>8336</v>
      </c>
      <c r="R2569" t="s">
        <v>8337</v>
      </c>
      <c r="S2569" s="12">
        <f>(((I2569/60)/60)/24)+DATE(1970,1,1)+(-8/24)</f>
        <v>42117.545578703699</v>
      </c>
      <c r="T2569" s="12">
        <f>(((J2569/60)/60)/24)+DATE(1970,1,1)+(-8/24)</f>
        <v>42087.545578703699</v>
      </c>
      <c r="U2569" s="8">
        <f t="shared" si="40"/>
        <v>30</v>
      </c>
    </row>
    <row r="2570" spans="1:21" ht="11.75" customHeight="1" x14ac:dyDescent="0.4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E2570/D2570*100%</f>
        <v>5.0000000000000001E-3</v>
      </c>
      <c r="P2570" s="9" t="str">
        <f>IFERROR(ROUND(E2570/L2570,0),0)&amp;" "&amp;H2570</f>
        <v>50 GBP</v>
      </c>
      <c r="Q2570" t="s">
        <v>8336</v>
      </c>
      <c r="R2570" t="s">
        <v>8337</v>
      </c>
      <c r="S2570" s="12">
        <f>(((I2570/60)/60)/24)+DATE(1970,1,1)+(-8/24)</f>
        <v>42614.33326388889</v>
      </c>
      <c r="T2570" s="12">
        <f>(((J2570/60)/60)/24)+DATE(1970,1,1)+(-8/24)</f>
        <v>42584.33326388889</v>
      </c>
      <c r="U2570" s="8">
        <f t="shared" si="40"/>
        <v>30</v>
      </c>
    </row>
    <row r="2571" spans="1:21" ht="11.75" customHeight="1" x14ac:dyDescent="0.4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E2571/D2571*100%</f>
        <v>2.2307692307692306E-2</v>
      </c>
      <c r="P2571" s="9" t="str">
        <f>IFERROR(ROUND(E2571/L2571,0),0)&amp;" "&amp;H2571</f>
        <v>73 USD</v>
      </c>
      <c r="Q2571" t="s">
        <v>8336</v>
      </c>
      <c r="R2571" t="s">
        <v>8337</v>
      </c>
      <c r="S2571" s="12">
        <f>(((I2571/60)/60)/24)+DATE(1970,1,1)+(-8/24)</f>
        <v>42263.772129629629</v>
      </c>
      <c r="T2571" s="12">
        <f>(((J2571/60)/60)/24)+DATE(1970,1,1)+(-8/24)</f>
        <v>42233.772129629629</v>
      </c>
      <c r="U2571" s="8">
        <f t="shared" si="40"/>
        <v>30</v>
      </c>
    </row>
    <row r="2572" spans="1:21" ht="11.75" customHeight="1" x14ac:dyDescent="0.4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E2572/D2572*100%</f>
        <v>8.4285714285714294E-3</v>
      </c>
      <c r="P2572" s="9" t="str">
        <f>IFERROR(ROUND(E2572/L2572,0),0)&amp;" "&amp;H2572</f>
        <v>30 USD</v>
      </c>
      <c r="Q2572" t="s">
        <v>8336</v>
      </c>
      <c r="R2572" t="s">
        <v>8337</v>
      </c>
      <c r="S2572" s="12">
        <f>(((I2572/60)/60)/24)+DATE(1970,1,1)+(-8/24)</f>
        <v>42774.569849537038</v>
      </c>
      <c r="T2572" s="12">
        <f>(((J2572/60)/60)/24)+DATE(1970,1,1)+(-8/24)</f>
        <v>42744.569849537038</v>
      </c>
      <c r="U2572" s="8">
        <f t="shared" si="40"/>
        <v>30</v>
      </c>
    </row>
    <row r="2573" spans="1:21" ht="11.75" customHeight="1" x14ac:dyDescent="0.4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E2573/D2573*100%</f>
        <v>2.5000000000000001E-3</v>
      </c>
      <c r="P2573" s="9" t="str">
        <f>IFERROR(ROUND(E2573/L2573,0),0)&amp;" "&amp;H2573</f>
        <v>63 AUD</v>
      </c>
      <c r="Q2573" t="s">
        <v>8336</v>
      </c>
      <c r="R2573" t="s">
        <v>8337</v>
      </c>
      <c r="S2573" s="12">
        <f>(((I2573/60)/60)/24)+DATE(1970,1,1)+(-8/24)</f>
        <v>42509.008344907408</v>
      </c>
      <c r="T2573" s="12">
        <f>(((J2573/60)/60)/24)+DATE(1970,1,1)+(-8/24)</f>
        <v>42449.008344907408</v>
      </c>
      <c r="U2573" s="8">
        <f t="shared" si="40"/>
        <v>60</v>
      </c>
    </row>
    <row r="2574" spans="1:21" ht="11.75" customHeight="1" x14ac:dyDescent="0.4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E2574/D2574*100%</f>
        <v>0</v>
      </c>
      <c r="P2574" s="9" t="str">
        <f>IFERROR(ROUND(E2574/L2574,0),0)&amp;" "&amp;H2574</f>
        <v>0 USD</v>
      </c>
      <c r="Q2574" t="s">
        <v>8336</v>
      </c>
      <c r="R2574" t="s">
        <v>8337</v>
      </c>
      <c r="S2574" s="12">
        <f>(((I2574/60)/60)/24)+DATE(1970,1,1)+(-8/24)</f>
        <v>42106.786076388882</v>
      </c>
      <c r="T2574" s="12">
        <f>(((J2574/60)/60)/24)+DATE(1970,1,1)+(-8/24)</f>
        <v>42076.786076388882</v>
      </c>
      <c r="U2574" s="8">
        <f t="shared" si="40"/>
        <v>30</v>
      </c>
    </row>
    <row r="2575" spans="1:21" ht="11.75" customHeight="1" x14ac:dyDescent="0.4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E2575/D2575*100%</f>
        <v>0</v>
      </c>
      <c r="P2575" s="9" t="str">
        <f>IFERROR(ROUND(E2575/L2575,0),0)&amp;" "&amp;H2575</f>
        <v>0 USD</v>
      </c>
      <c r="Q2575" t="s">
        <v>8336</v>
      </c>
      <c r="R2575" t="s">
        <v>8337</v>
      </c>
      <c r="S2575" s="12">
        <f>(((I2575/60)/60)/24)+DATE(1970,1,1)+(-8/24)</f>
        <v>41874.258668981478</v>
      </c>
      <c r="T2575" s="12">
        <f>(((J2575/60)/60)/24)+DATE(1970,1,1)+(-8/24)</f>
        <v>41829.258668981478</v>
      </c>
      <c r="U2575" s="8">
        <f t="shared" si="40"/>
        <v>45</v>
      </c>
    </row>
    <row r="2576" spans="1:21" ht="11.75" customHeight="1" x14ac:dyDescent="0.4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E2576/D2576*100%</f>
        <v>0</v>
      </c>
      <c r="P2576" s="9" t="str">
        <f>IFERROR(ROUND(E2576/L2576,0),0)&amp;" "&amp;H2576</f>
        <v>0 USD</v>
      </c>
      <c r="Q2576" t="s">
        <v>8336</v>
      </c>
      <c r="R2576" t="s">
        <v>8337</v>
      </c>
      <c r="S2576" s="12">
        <f>(((I2576/60)/60)/24)+DATE(1970,1,1)+(-8/24)</f>
        <v>42508.492418981477</v>
      </c>
      <c r="T2576" s="12">
        <f>(((J2576/60)/60)/24)+DATE(1970,1,1)+(-8/24)</f>
        <v>42487.492418981477</v>
      </c>
      <c r="U2576" s="8">
        <f t="shared" si="40"/>
        <v>21</v>
      </c>
    </row>
    <row r="2577" spans="1:21" ht="11.75" customHeight="1" x14ac:dyDescent="0.4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E2577/D2577*100%</f>
        <v>0</v>
      </c>
      <c r="P2577" s="9" t="str">
        <f>IFERROR(ROUND(E2577/L2577,0),0)&amp;" "&amp;H2577</f>
        <v>0 USD</v>
      </c>
      <c r="Q2577" t="s">
        <v>8336</v>
      </c>
      <c r="R2577" t="s">
        <v>8337</v>
      </c>
      <c r="S2577" s="12">
        <f>(((I2577/60)/60)/24)+DATE(1970,1,1)+(-8/24)</f>
        <v>42015.77539351851</v>
      </c>
      <c r="T2577" s="12">
        <f>(((J2577/60)/60)/24)+DATE(1970,1,1)+(-8/24)</f>
        <v>41985.77539351851</v>
      </c>
      <c r="U2577" s="8">
        <f t="shared" si="40"/>
        <v>30</v>
      </c>
    </row>
    <row r="2578" spans="1:21" ht="11.75" customHeight="1" x14ac:dyDescent="0.4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E2578/D2578*100%</f>
        <v>0</v>
      </c>
      <c r="P2578" s="9" t="str">
        <f>IFERROR(ROUND(E2578/L2578,0),0)&amp;" "&amp;H2578</f>
        <v>0 USD</v>
      </c>
      <c r="Q2578" t="s">
        <v>8336</v>
      </c>
      <c r="R2578" t="s">
        <v>8337</v>
      </c>
      <c r="S2578" s="12">
        <f>(((I2578/60)/60)/24)+DATE(1970,1,1)+(-8/24)</f>
        <v>42104.634803240733</v>
      </c>
      <c r="T2578" s="12">
        <f>(((J2578/60)/60)/24)+DATE(1970,1,1)+(-8/24)</f>
        <v>42059.676469907405</v>
      </c>
      <c r="U2578" s="8">
        <f t="shared" si="40"/>
        <v>44.958333333328483</v>
      </c>
    </row>
    <row r="2579" spans="1:21" ht="11.75" customHeight="1" x14ac:dyDescent="0.4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E2579/D2579*100%</f>
        <v>0</v>
      </c>
      <c r="P2579" s="9" t="str">
        <f>IFERROR(ROUND(E2579/L2579,0),0)&amp;" "&amp;H2579</f>
        <v>0 USD</v>
      </c>
      <c r="Q2579" t="s">
        <v>8336</v>
      </c>
      <c r="R2579" t="s">
        <v>8337</v>
      </c>
      <c r="S2579" s="12">
        <f>(((I2579/60)/60)/24)+DATE(1970,1,1)+(-8/24)</f>
        <v>41855.487233796295</v>
      </c>
      <c r="T2579" s="12">
        <f>(((J2579/60)/60)/24)+DATE(1970,1,1)+(-8/24)</f>
        <v>41830.487233796295</v>
      </c>
      <c r="U2579" s="8">
        <f t="shared" si="40"/>
        <v>25</v>
      </c>
    </row>
    <row r="2580" spans="1:21" ht="11.75" customHeight="1" x14ac:dyDescent="0.4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E2580/D2580*100%</f>
        <v>0</v>
      </c>
      <c r="P2580" s="9" t="str">
        <f>IFERROR(ROUND(E2580/L2580,0),0)&amp;" "&amp;H2580</f>
        <v>0 USD</v>
      </c>
      <c r="Q2580" t="s">
        <v>8336</v>
      </c>
      <c r="R2580" t="s">
        <v>8337</v>
      </c>
      <c r="S2580" s="12">
        <f>(((I2580/60)/60)/24)+DATE(1970,1,1)+(-8/24)</f>
        <v>42286.374999999993</v>
      </c>
      <c r="T2580" s="12">
        <f>(((J2580/60)/60)/24)+DATE(1970,1,1)+(-8/24)</f>
        <v>42237.689571759263</v>
      </c>
      <c r="U2580" s="8">
        <f t="shared" si="40"/>
        <v>48.685428240729379</v>
      </c>
    </row>
    <row r="2581" spans="1:21" ht="11.75" customHeight="1" x14ac:dyDescent="0.4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E2581/D2581*100%</f>
        <v>1.3849999999999999E-3</v>
      </c>
      <c r="P2581" s="9" t="str">
        <f>IFERROR(ROUND(E2581/L2581,0),0)&amp;" "&amp;H2581</f>
        <v>23 USD</v>
      </c>
      <c r="Q2581" t="s">
        <v>8336</v>
      </c>
      <c r="R2581" t="s">
        <v>8337</v>
      </c>
      <c r="S2581" s="12">
        <f>(((I2581/60)/60)/24)+DATE(1970,1,1)+(-8/24)</f>
        <v>41897.496562499997</v>
      </c>
      <c r="T2581" s="12">
        <f>(((J2581/60)/60)/24)+DATE(1970,1,1)+(-8/24)</f>
        <v>41837.496562499997</v>
      </c>
      <c r="U2581" s="8">
        <f t="shared" si="40"/>
        <v>60</v>
      </c>
    </row>
    <row r="2582" spans="1:21" ht="11.75" customHeight="1" x14ac:dyDescent="0.4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E2582/D2582*100%</f>
        <v>6.0000000000000001E-3</v>
      </c>
      <c r="P2582" s="9" t="str">
        <f>IFERROR(ROUND(E2582/L2582,0),0)&amp;" "&amp;H2582</f>
        <v>26 USD</v>
      </c>
      <c r="Q2582" t="s">
        <v>8336</v>
      </c>
      <c r="R2582" t="s">
        <v>8337</v>
      </c>
      <c r="S2582" s="12">
        <f>(((I2582/60)/60)/24)+DATE(1970,1,1)+(-8/24)</f>
        <v>42139.791666666664</v>
      </c>
      <c r="T2582" s="12">
        <f>(((J2582/60)/60)/24)+DATE(1970,1,1)+(-8/24)</f>
        <v>42109.993090277778</v>
      </c>
      <c r="U2582" s="8">
        <f t="shared" si="40"/>
        <v>29.798576388886431</v>
      </c>
    </row>
    <row r="2583" spans="1:21" ht="11.75" customHeight="1" x14ac:dyDescent="0.4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E2583/D2583*100%</f>
        <v>0.106</v>
      </c>
      <c r="P2583" s="9" t="str">
        <f>IFERROR(ROUND(E2583/L2583,0),0)&amp;" "&amp;H2583</f>
        <v>48 USD</v>
      </c>
      <c r="Q2583" t="s">
        <v>8336</v>
      </c>
      <c r="R2583" t="s">
        <v>8337</v>
      </c>
      <c r="S2583" s="12">
        <f>(((I2583/60)/60)/24)+DATE(1970,1,1)+(-8/24)</f>
        <v>42324.336782407401</v>
      </c>
      <c r="T2583" s="12">
        <f>(((J2583/60)/60)/24)+DATE(1970,1,1)+(-8/24)</f>
        <v>42294.295115740737</v>
      </c>
      <c r="U2583" s="8">
        <f t="shared" si="40"/>
        <v>30.041666666664241</v>
      </c>
    </row>
    <row r="2584" spans="1:21" ht="11.75" customHeight="1" x14ac:dyDescent="0.4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E2584/D2584*100%</f>
        <v>1.1111111111111112E-5</v>
      </c>
      <c r="P2584" s="9" t="str">
        <f>IFERROR(ROUND(E2584/L2584,0),0)&amp;" "&amp;H2584</f>
        <v>1 USD</v>
      </c>
      <c r="Q2584" t="s">
        <v>8336</v>
      </c>
      <c r="R2584" t="s">
        <v>8337</v>
      </c>
      <c r="S2584" s="12">
        <f>(((I2584/60)/60)/24)+DATE(1970,1,1)+(-8/24)</f>
        <v>42672.655486111107</v>
      </c>
      <c r="T2584" s="12">
        <f>(((J2584/60)/60)/24)+DATE(1970,1,1)+(-8/24)</f>
        <v>42642.655486111107</v>
      </c>
      <c r="U2584" s="8">
        <f t="shared" si="40"/>
        <v>30</v>
      </c>
    </row>
    <row r="2585" spans="1:21" ht="11.75" customHeight="1" x14ac:dyDescent="0.4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E2585/D2585*100%</f>
        <v>5.0000000000000001E-3</v>
      </c>
      <c r="P2585" s="9" t="str">
        <f>IFERROR(ROUND(E2585/L2585,0),0)&amp;" "&amp;H2585</f>
        <v>1 USD</v>
      </c>
      <c r="Q2585" t="s">
        <v>8336</v>
      </c>
      <c r="R2585" t="s">
        <v>8337</v>
      </c>
      <c r="S2585" s="12">
        <f>(((I2585/60)/60)/24)+DATE(1970,1,1)+(-8/24)</f>
        <v>42079.394444444442</v>
      </c>
      <c r="T2585" s="12">
        <f>(((J2585/60)/60)/24)+DATE(1970,1,1)+(-8/24)</f>
        <v>42019.436111111114</v>
      </c>
      <c r="U2585" s="8">
        <f t="shared" ref="U2585:U2648" si="41">S2585-T2585</f>
        <v>59.958333333328483</v>
      </c>
    </row>
    <row r="2586" spans="1:21" ht="11.75" customHeight="1" x14ac:dyDescent="0.4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E2586/D2586*100%</f>
        <v>0</v>
      </c>
      <c r="P2586" s="9" t="str">
        <f>IFERROR(ROUND(E2586/L2586,0),0)&amp;" "&amp;H2586</f>
        <v>0 USD</v>
      </c>
      <c r="Q2586" t="s">
        <v>8336</v>
      </c>
      <c r="R2586" t="s">
        <v>8337</v>
      </c>
      <c r="S2586" s="12">
        <f>(((I2586/60)/60)/24)+DATE(1970,1,1)+(-8/24)</f>
        <v>42169.839918981481</v>
      </c>
      <c r="T2586" s="12">
        <f>(((J2586/60)/60)/24)+DATE(1970,1,1)+(-8/24)</f>
        <v>42139.839918981481</v>
      </c>
      <c r="U2586" s="8">
        <f t="shared" si="41"/>
        <v>30</v>
      </c>
    </row>
    <row r="2587" spans="1:21" ht="11.75" customHeight="1" x14ac:dyDescent="0.4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E2587/D2587*100%</f>
        <v>1.6666666666666668E-3</v>
      </c>
      <c r="P2587" s="9" t="str">
        <f>IFERROR(ROUND(E2587/L2587,0),0)&amp;" "&amp;H2587</f>
        <v>50 USD</v>
      </c>
      <c r="Q2587" t="s">
        <v>8336</v>
      </c>
      <c r="R2587" t="s">
        <v>8337</v>
      </c>
      <c r="S2587" s="12">
        <f>(((I2587/60)/60)/24)+DATE(1970,1,1)+(-8/24)</f>
        <v>41825.629999999997</v>
      </c>
      <c r="T2587" s="12">
        <f>(((J2587/60)/60)/24)+DATE(1970,1,1)+(-8/24)</f>
        <v>41795.629999999997</v>
      </c>
      <c r="U2587" s="8">
        <f t="shared" si="41"/>
        <v>30</v>
      </c>
    </row>
    <row r="2588" spans="1:21" ht="11.75" customHeight="1" x14ac:dyDescent="0.4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E2588/D2588*100%</f>
        <v>1.6666666666666668E-3</v>
      </c>
      <c r="P2588" s="9" t="str">
        <f>IFERROR(ROUND(E2588/L2588,0),0)&amp;" "&amp;H2588</f>
        <v>5 GBP</v>
      </c>
      <c r="Q2588" t="s">
        <v>8336</v>
      </c>
      <c r="R2588" t="s">
        <v>8337</v>
      </c>
      <c r="S2588" s="12">
        <f>(((I2588/60)/60)/24)+DATE(1970,1,1)+(-8/24)</f>
        <v>42362.996944444443</v>
      </c>
      <c r="T2588" s="12">
        <f>(((J2588/60)/60)/24)+DATE(1970,1,1)+(-8/24)</f>
        <v>42332.996944444443</v>
      </c>
      <c r="U2588" s="8">
        <f t="shared" si="41"/>
        <v>30</v>
      </c>
    </row>
    <row r="2589" spans="1:21" ht="11.75" customHeight="1" x14ac:dyDescent="0.4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E2589/D2589*100%</f>
        <v>2.4340000000000001E-2</v>
      </c>
      <c r="P2589" s="9" t="str">
        <f>IFERROR(ROUND(E2589/L2589,0),0)&amp;" "&amp;H2589</f>
        <v>203 USD</v>
      </c>
      <c r="Q2589" t="s">
        <v>8336</v>
      </c>
      <c r="R2589" t="s">
        <v>8337</v>
      </c>
      <c r="S2589" s="12">
        <f>(((I2589/60)/60)/24)+DATE(1970,1,1)+(-8/24)</f>
        <v>42368.342048611106</v>
      </c>
      <c r="T2589" s="12">
        <f>(((J2589/60)/60)/24)+DATE(1970,1,1)+(-8/24)</f>
        <v>42338.342048611106</v>
      </c>
      <c r="U2589" s="8">
        <f t="shared" si="41"/>
        <v>30</v>
      </c>
    </row>
    <row r="2590" spans="1:21" ht="11.75" customHeight="1" x14ac:dyDescent="0.4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E2590/D2590*100%</f>
        <v>3.8833333333333331E-2</v>
      </c>
      <c r="P2590" s="9" t="str">
        <f>IFERROR(ROUND(E2590/L2590,0),0)&amp;" "&amp;H2590</f>
        <v>29 USD</v>
      </c>
      <c r="Q2590" t="s">
        <v>8336</v>
      </c>
      <c r="R2590" t="s">
        <v>8337</v>
      </c>
      <c r="S2590" s="12">
        <f>(((I2590/60)/60)/24)+DATE(1970,1,1)+(-8/24)</f>
        <v>42094.218055555553</v>
      </c>
      <c r="T2590" s="12">
        <f>(((J2590/60)/60)/24)+DATE(1970,1,1)+(-8/24)</f>
        <v>42042.342893518515</v>
      </c>
      <c r="U2590" s="8">
        <f t="shared" si="41"/>
        <v>51.875162037038535</v>
      </c>
    </row>
    <row r="2591" spans="1:21" ht="11.75" customHeight="1" x14ac:dyDescent="0.4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E2591/D2591*100%</f>
        <v>1E-4</v>
      </c>
      <c r="P2591" s="9" t="str">
        <f>IFERROR(ROUND(E2591/L2591,0),0)&amp;" "&amp;H2591</f>
        <v>5 DKK</v>
      </c>
      <c r="Q2591" t="s">
        <v>8336</v>
      </c>
      <c r="R2591" t="s">
        <v>8337</v>
      </c>
      <c r="S2591" s="12">
        <f>(((I2591/60)/60)/24)+DATE(1970,1,1)+(-8/24)</f>
        <v>42452.161192129628</v>
      </c>
      <c r="T2591" s="12">
        <f>(((J2591/60)/60)/24)+DATE(1970,1,1)+(-8/24)</f>
        <v>42422.202858796292</v>
      </c>
      <c r="U2591" s="8">
        <f t="shared" si="41"/>
        <v>29.958333333335759</v>
      </c>
    </row>
    <row r="2592" spans="1:21" ht="11.75" customHeight="1" x14ac:dyDescent="0.4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E2592/D2592*100%</f>
        <v>0</v>
      </c>
      <c r="P2592" s="9" t="str">
        <f>IFERROR(ROUND(E2592/L2592,0),0)&amp;" "&amp;H2592</f>
        <v>0 AUD</v>
      </c>
      <c r="Q2592" t="s">
        <v>8336</v>
      </c>
      <c r="R2592" t="s">
        <v>8337</v>
      </c>
      <c r="S2592" s="12">
        <f>(((I2592/60)/60)/24)+DATE(1970,1,1)+(-8/24)</f>
        <v>42395.255752314813</v>
      </c>
      <c r="T2592" s="12">
        <f>(((J2592/60)/60)/24)+DATE(1970,1,1)+(-8/24)</f>
        <v>42388.255752314813</v>
      </c>
      <c r="U2592" s="8">
        <f t="shared" si="41"/>
        <v>7</v>
      </c>
    </row>
    <row r="2593" spans="1:21" ht="11.75" customHeight="1" x14ac:dyDescent="0.4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E2593/D2593*100%</f>
        <v>1.7333333333333333E-2</v>
      </c>
      <c r="P2593" s="9" t="str">
        <f>IFERROR(ROUND(E2593/L2593,0),0)&amp;" "&amp;H2593</f>
        <v>13 USD</v>
      </c>
      <c r="Q2593" t="s">
        <v>8336</v>
      </c>
      <c r="R2593" t="s">
        <v>8337</v>
      </c>
      <c r="S2593" s="12">
        <f>(((I2593/60)/60)/24)+DATE(1970,1,1)+(-8/24)</f>
        <v>42442.531527777777</v>
      </c>
      <c r="T2593" s="12">
        <f>(((J2593/60)/60)/24)+DATE(1970,1,1)+(-8/24)</f>
        <v>42382.573194444441</v>
      </c>
      <c r="U2593" s="8">
        <f t="shared" si="41"/>
        <v>59.958333333335759</v>
      </c>
    </row>
    <row r="2594" spans="1:21" ht="11.75" customHeight="1" x14ac:dyDescent="0.4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E2594/D2594*100%</f>
        <v>1.6666666666666668E-3</v>
      </c>
      <c r="P2594" s="9" t="str">
        <f>IFERROR(ROUND(E2594/L2594,0),0)&amp;" "&amp;H2594</f>
        <v>50 USD</v>
      </c>
      <c r="Q2594" t="s">
        <v>8336</v>
      </c>
      <c r="R2594" t="s">
        <v>8337</v>
      </c>
      <c r="S2594" s="12">
        <f>(((I2594/60)/60)/24)+DATE(1970,1,1)+(-8/24)</f>
        <v>41917.467835648145</v>
      </c>
      <c r="T2594" s="12">
        <f>(((J2594/60)/60)/24)+DATE(1970,1,1)+(-8/24)</f>
        <v>41887.467835648145</v>
      </c>
      <c r="U2594" s="8">
        <f t="shared" si="41"/>
        <v>30</v>
      </c>
    </row>
    <row r="2595" spans="1:21" ht="11.75" customHeight="1" x14ac:dyDescent="0.4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E2595/D2595*100%</f>
        <v>0</v>
      </c>
      <c r="P2595" s="9" t="str">
        <f>IFERROR(ROUND(E2595/L2595,0),0)&amp;" "&amp;H2595</f>
        <v>0 USD</v>
      </c>
      <c r="Q2595" t="s">
        <v>8336</v>
      </c>
      <c r="R2595" t="s">
        <v>8337</v>
      </c>
      <c r="S2595" s="12">
        <f>(((I2595/60)/60)/24)+DATE(1970,1,1)+(-8/24)</f>
        <v>42119.511875000004</v>
      </c>
      <c r="T2595" s="12">
        <f>(((J2595/60)/60)/24)+DATE(1970,1,1)+(-8/24)</f>
        <v>42089.511875000004</v>
      </c>
      <c r="U2595" s="8">
        <f t="shared" si="41"/>
        <v>30</v>
      </c>
    </row>
    <row r="2596" spans="1:21" ht="11.75" customHeight="1" x14ac:dyDescent="0.4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E2596/D2596*100%</f>
        <v>1.2500000000000001E-5</v>
      </c>
      <c r="P2596" s="9" t="str">
        <f>IFERROR(ROUND(E2596/L2596,0),0)&amp;" "&amp;H2596</f>
        <v>1 USD</v>
      </c>
      <c r="Q2596" t="s">
        <v>8336</v>
      </c>
      <c r="R2596" t="s">
        <v>8337</v>
      </c>
      <c r="S2596" s="12">
        <f>(((I2596/60)/60)/24)+DATE(1970,1,1)+(-8/24)</f>
        <v>41858.634583333333</v>
      </c>
      <c r="T2596" s="12">
        <f>(((J2596/60)/60)/24)+DATE(1970,1,1)+(-8/24)</f>
        <v>41828.634583333333</v>
      </c>
      <c r="U2596" s="8">
        <f t="shared" si="41"/>
        <v>30</v>
      </c>
    </row>
    <row r="2597" spans="1:21" ht="11.75" customHeight="1" x14ac:dyDescent="0.4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E2597/D2597*100%</f>
        <v>0.12166666666666667</v>
      </c>
      <c r="P2597" s="9" t="str">
        <f>IFERROR(ROUND(E2597/L2597,0),0)&amp;" "&amp;H2597</f>
        <v>96 USD</v>
      </c>
      <c r="Q2597" t="s">
        <v>8336</v>
      </c>
      <c r="R2597" t="s">
        <v>8337</v>
      </c>
      <c r="S2597" s="12">
        <f>(((I2597/60)/60)/24)+DATE(1970,1,1)+(-8/24)</f>
        <v>42789.910879629628</v>
      </c>
      <c r="T2597" s="12">
        <f>(((J2597/60)/60)/24)+DATE(1970,1,1)+(-8/24)</f>
        <v>42759.910879629628</v>
      </c>
      <c r="U2597" s="8">
        <f t="shared" si="41"/>
        <v>30</v>
      </c>
    </row>
    <row r="2598" spans="1:21" ht="11.75" customHeight="1" x14ac:dyDescent="0.4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E2598/D2598*100%</f>
        <v>0.23588571428571428</v>
      </c>
      <c r="P2598" s="9" t="str">
        <f>IFERROR(ROUND(E2598/L2598,0),0)&amp;" "&amp;H2598</f>
        <v>306 CAD</v>
      </c>
      <c r="Q2598" t="s">
        <v>8336</v>
      </c>
      <c r="R2598" t="s">
        <v>8337</v>
      </c>
      <c r="S2598" s="12">
        <f>(((I2598/60)/60)/24)+DATE(1970,1,1)+(-8/24)</f>
        <v>41858.33112268518</v>
      </c>
      <c r="T2598" s="12">
        <f>(((J2598/60)/60)/24)+DATE(1970,1,1)+(-8/24)</f>
        <v>41828.33112268518</v>
      </c>
      <c r="U2598" s="8">
        <f t="shared" si="41"/>
        <v>30</v>
      </c>
    </row>
    <row r="2599" spans="1:21" ht="11.75" customHeight="1" x14ac:dyDescent="0.4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E2599/D2599*100%</f>
        <v>5.6666666666666664E-2</v>
      </c>
      <c r="P2599" s="9" t="str">
        <f>IFERROR(ROUND(E2599/L2599,0),0)&amp;" "&amp;H2599</f>
        <v>12 GBP</v>
      </c>
      <c r="Q2599" t="s">
        <v>8336</v>
      </c>
      <c r="R2599" t="s">
        <v>8337</v>
      </c>
      <c r="S2599" s="12">
        <f>(((I2599/60)/60)/24)+DATE(1970,1,1)+(-8/24)</f>
        <v>42540.008298611108</v>
      </c>
      <c r="T2599" s="12">
        <f>(((J2599/60)/60)/24)+DATE(1970,1,1)+(-8/24)</f>
        <v>42510.008298611108</v>
      </c>
      <c r="U2599" s="8">
        <f t="shared" si="41"/>
        <v>30</v>
      </c>
    </row>
    <row r="2600" spans="1:21" ht="11.75" customHeight="1" x14ac:dyDescent="0.4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E2600/D2600*100%</f>
        <v>0.39</v>
      </c>
      <c r="P2600" s="9" t="str">
        <f>IFERROR(ROUND(E2600/L2600,0),0)&amp;" "&amp;H2600</f>
        <v>84 USD</v>
      </c>
      <c r="Q2600" t="s">
        <v>8336</v>
      </c>
      <c r="R2600" t="s">
        <v>8337</v>
      </c>
      <c r="S2600" s="12">
        <f>(((I2600/60)/60)/24)+DATE(1970,1,1)+(-8/24)</f>
        <v>42270.506956018515</v>
      </c>
      <c r="T2600" s="12">
        <f>(((J2600/60)/60)/24)+DATE(1970,1,1)+(-8/24)</f>
        <v>42240.506956018515</v>
      </c>
      <c r="U2600" s="8">
        <f t="shared" si="41"/>
        <v>30</v>
      </c>
    </row>
    <row r="2601" spans="1:21" ht="11.75" customHeight="1" x14ac:dyDescent="0.4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E2601/D2601*100%</f>
        <v>9.9546510341776348E-3</v>
      </c>
      <c r="P2601" s="9" t="str">
        <f>IFERROR(ROUND(E2601/L2601,0),0)&amp;" "&amp;H2601</f>
        <v>18 USD</v>
      </c>
      <c r="Q2601" t="s">
        <v>8336</v>
      </c>
      <c r="R2601" t="s">
        <v>8337</v>
      </c>
      <c r="S2601" s="12">
        <f>(((I2601/60)/60)/24)+DATE(1970,1,1)+(-8/24)</f>
        <v>41854.420682870368</v>
      </c>
      <c r="T2601" s="12">
        <f>(((J2601/60)/60)/24)+DATE(1970,1,1)+(-8/24)</f>
        <v>41809.420682870368</v>
      </c>
      <c r="U2601" s="8">
        <f t="shared" si="41"/>
        <v>45</v>
      </c>
    </row>
    <row r="2602" spans="1:21" ht="11.75" customHeight="1" x14ac:dyDescent="0.4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E2602/D2602*100%</f>
        <v>6.9320000000000007E-2</v>
      </c>
      <c r="P2602" s="9" t="str">
        <f>IFERROR(ROUND(E2602/L2602,0),0)&amp;" "&amp;H2602</f>
        <v>116 USD</v>
      </c>
      <c r="Q2602" t="s">
        <v>8336</v>
      </c>
      <c r="R2602" t="s">
        <v>8337</v>
      </c>
      <c r="S2602" s="12">
        <f>(((I2602/60)/60)/24)+DATE(1970,1,1)+(-8/24)</f>
        <v>42454.525462962956</v>
      </c>
      <c r="T2602" s="12">
        <f>(((J2602/60)/60)/24)+DATE(1970,1,1)+(-8/24)</f>
        <v>42394.567129629628</v>
      </c>
      <c r="U2602" s="8">
        <f t="shared" si="41"/>
        <v>59.958333333328483</v>
      </c>
    </row>
    <row r="2603" spans="1:21" ht="11.75" customHeight="1" x14ac:dyDescent="0.4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E2603/D2603*100%</f>
        <v>6.6139999999999999</v>
      </c>
      <c r="P2603" s="9" t="str">
        <f>IFERROR(ROUND(E2603/L2603,0),0)&amp;" "&amp;H2603</f>
        <v>22 USD</v>
      </c>
      <c r="Q2603" t="s">
        <v>8319</v>
      </c>
      <c r="R2603" t="s">
        <v>8355</v>
      </c>
      <c r="S2603" s="12">
        <f>(((I2603/60)/60)/24)+DATE(1970,1,1)+(-8/24)</f>
        <v>41164.832638888889</v>
      </c>
      <c r="T2603" s="12">
        <f>(((J2603/60)/60)/24)+DATE(1970,1,1)+(-8/24)</f>
        <v>41150.56885416666</v>
      </c>
      <c r="U2603" s="8">
        <f t="shared" si="41"/>
        <v>14.263784722228593</v>
      </c>
    </row>
    <row r="2604" spans="1:21" ht="11.75" customHeight="1" x14ac:dyDescent="0.4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E2604/D2604*100%</f>
        <v>3.2609166666666667</v>
      </c>
      <c r="P2604" s="9" t="str">
        <f>IFERROR(ROUND(E2604/L2604,0),0)&amp;" "&amp;H2604</f>
        <v>80 USD</v>
      </c>
      <c r="Q2604" t="s">
        <v>8319</v>
      </c>
      <c r="R2604" t="s">
        <v>8355</v>
      </c>
      <c r="S2604" s="12">
        <f>(((I2604/60)/60)/24)+DATE(1970,1,1)+(-8/24)</f>
        <v>41955.555555555555</v>
      </c>
      <c r="T2604" s="12">
        <f>(((J2604/60)/60)/24)+DATE(1970,1,1)+(-8/24)</f>
        <v>41915.413981481477</v>
      </c>
      <c r="U2604" s="8">
        <f t="shared" si="41"/>
        <v>40.141574074077653</v>
      </c>
    </row>
    <row r="2605" spans="1:21" ht="11.75" customHeight="1" x14ac:dyDescent="0.4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E2605/D2605*100%</f>
        <v>1.0148571428571429</v>
      </c>
      <c r="P2605" s="9" t="str">
        <f>IFERROR(ROUND(E2605/L2605,0),0)&amp;" "&amp;H2605</f>
        <v>36 USD</v>
      </c>
      <c r="Q2605" t="s">
        <v>8319</v>
      </c>
      <c r="R2605" t="s">
        <v>8355</v>
      </c>
      <c r="S2605" s="12">
        <f>(((I2605/60)/60)/24)+DATE(1970,1,1)+(-8/24)</f>
        <v>41631.579328703701</v>
      </c>
      <c r="T2605" s="12">
        <f>(((J2605/60)/60)/24)+DATE(1970,1,1)+(-8/24)</f>
        <v>41617.579328703701</v>
      </c>
      <c r="U2605" s="8">
        <f t="shared" si="41"/>
        <v>14</v>
      </c>
    </row>
    <row r="2606" spans="1:21" ht="11.75" customHeight="1" x14ac:dyDescent="0.4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E2606/D2606*100%</f>
        <v>1.0421799999999999</v>
      </c>
      <c r="P2606" s="9" t="str">
        <f>IFERROR(ROUND(E2606/L2606,0),0)&amp;" "&amp;H2606</f>
        <v>65 USD</v>
      </c>
      <c r="Q2606" t="s">
        <v>8319</v>
      </c>
      <c r="R2606" t="s">
        <v>8355</v>
      </c>
      <c r="S2606" s="12">
        <f>(((I2606/60)/60)/24)+DATE(1970,1,1)+(-8/24)</f>
        <v>41027.717858796292</v>
      </c>
      <c r="T2606" s="12">
        <f>(((J2606/60)/60)/24)+DATE(1970,1,1)+(-8/24)</f>
        <v>40997.717858796292</v>
      </c>
      <c r="U2606" s="8">
        <f t="shared" si="41"/>
        <v>30</v>
      </c>
    </row>
    <row r="2607" spans="1:21" ht="11.75" customHeight="1" x14ac:dyDescent="0.4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E2607/D2607*100%</f>
        <v>1.0742157000000001</v>
      </c>
      <c r="P2607" s="9" t="str">
        <f>IFERROR(ROUND(E2607/L2607,0),0)&amp;" "&amp;H2607</f>
        <v>61 USD</v>
      </c>
      <c r="Q2607" t="s">
        <v>8319</v>
      </c>
      <c r="R2607" t="s">
        <v>8355</v>
      </c>
      <c r="S2607" s="12">
        <f>(((I2607/60)/60)/24)+DATE(1970,1,1)+(-8/24)</f>
        <v>42538.20821759259</v>
      </c>
      <c r="T2607" s="12">
        <f>(((J2607/60)/60)/24)+DATE(1970,1,1)+(-8/24)</f>
        <v>42508.20821759259</v>
      </c>
      <c r="U2607" s="8">
        <f t="shared" si="41"/>
        <v>30</v>
      </c>
    </row>
    <row r="2608" spans="1:21" ht="11.75" customHeight="1" x14ac:dyDescent="0.4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E2608/D2608*100%</f>
        <v>1.1005454545454545</v>
      </c>
      <c r="P2608" s="9" t="str">
        <f>IFERROR(ROUND(E2608/L2608,0),0)&amp;" "&amp;H2608</f>
        <v>31 USD</v>
      </c>
      <c r="Q2608" t="s">
        <v>8319</v>
      </c>
      <c r="R2608" t="s">
        <v>8355</v>
      </c>
      <c r="S2608" s="12">
        <f>(((I2608/60)/60)/24)+DATE(1970,1,1)+(-8/24)</f>
        <v>41758.379421296297</v>
      </c>
      <c r="T2608" s="12">
        <f>(((J2608/60)/60)/24)+DATE(1970,1,1)+(-8/24)</f>
        <v>41726.379421296297</v>
      </c>
      <c r="U2608" s="8">
        <f t="shared" si="41"/>
        <v>32</v>
      </c>
    </row>
    <row r="2609" spans="1:21" ht="11.75" customHeight="1" x14ac:dyDescent="0.4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E2609/D2609*100%</f>
        <v>4.077</v>
      </c>
      <c r="P2609" s="9" t="str">
        <f>IFERROR(ROUND(E2609/L2609,0),0)&amp;" "&amp;H2609</f>
        <v>82 USD</v>
      </c>
      <c r="Q2609" t="s">
        <v>8319</v>
      </c>
      <c r="R2609" t="s">
        <v>8355</v>
      </c>
      <c r="S2609" s="12">
        <f>(((I2609/60)/60)/24)+DATE(1970,1,1)+(-8/24)</f>
        <v>42227.749999999993</v>
      </c>
      <c r="T2609" s="12">
        <f>(((J2609/60)/60)/24)+DATE(1970,1,1)+(-8/24)</f>
        <v>42184.541342592587</v>
      </c>
      <c r="U2609" s="8">
        <f t="shared" si="41"/>
        <v>43.208657407405553</v>
      </c>
    </row>
    <row r="2610" spans="1:21" ht="11.75" customHeight="1" x14ac:dyDescent="0.4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E2610/D2610*100%</f>
        <v>2.2392500000000002</v>
      </c>
      <c r="P2610" s="9" t="str">
        <f>IFERROR(ROUND(E2610/L2610,0),0)&amp;" "&amp;H2610</f>
        <v>59 USD</v>
      </c>
      <c r="Q2610" t="s">
        <v>8319</v>
      </c>
      <c r="R2610" t="s">
        <v>8355</v>
      </c>
      <c r="S2610" s="12">
        <f>(((I2610/60)/60)/24)+DATE(1970,1,1)+(-8/24)</f>
        <v>42808.666666666664</v>
      </c>
      <c r="T2610" s="12">
        <f>(((J2610/60)/60)/24)+DATE(1970,1,1)+(-8/24)</f>
        <v>42767.468379629623</v>
      </c>
      <c r="U2610" s="8">
        <f t="shared" si="41"/>
        <v>41.198287037041155</v>
      </c>
    </row>
    <row r="2611" spans="1:21" ht="11.75" customHeight="1" x14ac:dyDescent="0.4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E2611/D2611*100%</f>
        <v>3.038011142857143</v>
      </c>
      <c r="P2611" s="9" t="str">
        <f>IFERROR(ROUND(E2611/L2611,0),0)&amp;" "&amp;H2611</f>
        <v>157 USD</v>
      </c>
      <c r="Q2611" t="s">
        <v>8319</v>
      </c>
      <c r="R2611" t="s">
        <v>8355</v>
      </c>
      <c r="S2611" s="12">
        <f>(((I2611/60)/60)/24)+DATE(1970,1,1)+(-8/24)</f>
        <v>41104.90452546296</v>
      </c>
      <c r="T2611" s="12">
        <f>(((J2611/60)/60)/24)+DATE(1970,1,1)+(-8/24)</f>
        <v>41074.90452546296</v>
      </c>
      <c r="U2611" s="8">
        <f t="shared" si="41"/>
        <v>30</v>
      </c>
    </row>
    <row r="2612" spans="1:21" ht="11.75" customHeight="1" x14ac:dyDescent="0.4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E2612/D2612*100%</f>
        <v>1.4132510432681749</v>
      </c>
      <c r="P2612" s="9" t="str">
        <f>IFERROR(ROUND(E2612/L2612,0),0)&amp;" "&amp;H2612</f>
        <v>56 USD</v>
      </c>
      <c r="Q2612" t="s">
        <v>8319</v>
      </c>
      <c r="R2612" t="s">
        <v>8355</v>
      </c>
      <c r="S2612" s="12">
        <f>(((I2612/60)/60)/24)+DATE(1970,1,1)+(-8/24)</f>
        <v>42603.957638888889</v>
      </c>
      <c r="T2612" s="12">
        <f>(((J2612/60)/60)/24)+DATE(1970,1,1)+(-8/24)</f>
        <v>42564.547743055555</v>
      </c>
      <c r="U2612" s="8">
        <f t="shared" si="41"/>
        <v>39.409895833334303</v>
      </c>
    </row>
    <row r="2613" spans="1:21" ht="11.75" customHeight="1" x14ac:dyDescent="0.4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E2613/D2613*100%</f>
        <v>27.906363636363636</v>
      </c>
      <c r="P2613" s="9" t="str">
        <f>IFERROR(ROUND(E2613/L2613,0),0)&amp;" "&amp;H2613</f>
        <v>84 EUR</v>
      </c>
      <c r="Q2613" t="s">
        <v>8319</v>
      </c>
      <c r="R2613" t="s">
        <v>8355</v>
      </c>
      <c r="S2613" s="12">
        <f>(((I2613/60)/60)/24)+DATE(1970,1,1)+(-8/24)</f>
        <v>42737.624305555553</v>
      </c>
      <c r="T2613" s="12">
        <f>(((J2613/60)/60)/24)+DATE(1970,1,1)+(-8/24)</f>
        <v>42704.002476851849</v>
      </c>
      <c r="U2613" s="8">
        <f t="shared" si="41"/>
        <v>33.621828703704523</v>
      </c>
    </row>
    <row r="2614" spans="1:21" ht="11.75" customHeight="1" x14ac:dyDescent="0.4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E2614/D2614*100%</f>
        <v>1.7176130000000001</v>
      </c>
      <c r="P2614" s="9" t="str">
        <f>IFERROR(ROUND(E2614/L2614,0),0)&amp;" "&amp;H2614</f>
        <v>58 USD</v>
      </c>
      <c r="Q2614" t="s">
        <v>8319</v>
      </c>
      <c r="R2614" t="s">
        <v>8355</v>
      </c>
      <c r="S2614" s="12">
        <f>(((I2614/60)/60)/24)+DATE(1970,1,1)+(-8/24)</f>
        <v>42012.809837962959</v>
      </c>
      <c r="T2614" s="12">
        <f>(((J2614/60)/60)/24)+DATE(1970,1,1)+(-8/24)</f>
        <v>41981.809837962959</v>
      </c>
      <c r="U2614" s="8">
        <f t="shared" si="41"/>
        <v>31</v>
      </c>
    </row>
    <row r="2615" spans="1:21" ht="11.75" customHeight="1" x14ac:dyDescent="0.4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E2615/D2615*100%</f>
        <v>1.0101333333333333</v>
      </c>
      <c r="P2615" s="9" t="str">
        <f>IFERROR(ROUND(E2615/L2615,0),0)&amp;" "&amp;H2615</f>
        <v>271 USD</v>
      </c>
      <c r="Q2615" t="s">
        <v>8319</v>
      </c>
      <c r="R2615" t="s">
        <v>8355</v>
      </c>
      <c r="S2615" s="12">
        <f>(((I2615/60)/60)/24)+DATE(1970,1,1)+(-8/24)</f>
        <v>41173.484884259255</v>
      </c>
      <c r="T2615" s="12">
        <f>(((J2615/60)/60)/24)+DATE(1970,1,1)+(-8/24)</f>
        <v>41143.484884259255</v>
      </c>
      <c r="U2615" s="8">
        <f t="shared" si="41"/>
        <v>30</v>
      </c>
    </row>
    <row r="2616" spans="1:21" ht="11.75" customHeight="1" x14ac:dyDescent="0.4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E2616/D2616*100%</f>
        <v>1.02</v>
      </c>
      <c r="P2616" s="9" t="str">
        <f>IFERROR(ROUND(E2616/L2616,0),0)&amp;" "&amp;H2616</f>
        <v>107 USD</v>
      </c>
      <c r="Q2616" t="s">
        <v>8319</v>
      </c>
      <c r="R2616" t="s">
        <v>8355</v>
      </c>
      <c r="S2616" s="12">
        <f>(((I2616/60)/60)/24)+DATE(1970,1,1)+(-8/24)</f>
        <v>41758.875</v>
      </c>
      <c r="T2616" s="12">
        <f>(((J2616/60)/60)/24)+DATE(1970,1,1)+(-8/24)</f>
        <v>41730.375138888885</v>
      </c>
      <c r="U2616" s="8">
        <f t="shared" si="41"/>
        <v>28.499861111115024</v>
      </c>
    </row>
    <row r="2617" spans="1:21" ht="11.75" customHeight="1" x14ac:dyDescent="0.4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E2617/D2617*100%</f>
        <v>1.6976511744127936</v>
      </c>
      <c r="P2617" s="9" t="str">
        <f>IFERROR(ROUND(E2617/L2617,0),0)&amp;" "&amp;H2617</f>
        <v>47 GBP</v>
      </c>
      <c r="Q2617" t="s">
        <v>8319</v>
      </c>
      <c r="R2617" t="s">
        <v>8355</v>
      </c>
      <c r="S2617" s="12">
        <f>(((I2617/60)/60)/24)+DATE(1970,1,1)+(-8/24)</f>
        <v>42490.166666666664</v>
      </c>
      <c r="T2617" s="12">
        <f>(((J2617/60)/60)/24)+DATE(1970,1,1)+(-8/24)</f>
        <v>42453.163935185185</v>
      </c>
      <c r="U2617" s="8">
        <f t="shared" si="41"/>
        <v>37.002731481479714</v>
      </c>
    </row>
    <row r="2618" spans="1:21" ht="11.75" customHeight="1" x14ac:dyDescent="0.4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E2618/D2618*100%</f>
        <v>1.14534</v>
      </c>
      <c r="P2618" s="9" t="str">
        <f>IFERROR(ROUND(E2618/L2618,0),0)&amp;" "&amp;H2618</f>
        <v>120 USD</v>
      </c>
      <c r="Q2618" t="s">
        <v>8319</v>
      </c>
      <c r="R2618" t="s">
        <v>8355</v>
      </c>
      <c r="S2618" s="12">
        <f>(((I2618/60)/60)/24)+DATE(1970,1,1)+(-8/24)</f>
        <v>42241.661215277774</v>
      </c>
      <c r="T2618" s="12">
        <f>(((J2618/60)/60)/24)+DATE(1970,1,1)+(-8/24)</f>
        <v>42211.661215277774</v>
      </c>
      <c r="U2618" s="8">
        <f t="shared" si="41"/>
        <v>30</v>
      </c>
    </row>
    <row r="2619" spans="1:21" ht="11.75" customHeight="1" x14ac:dyDescent="0.4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E2619/D2619*100%</f>
        <v>8.7759999999999998</v>
      </c>
      <c r="P2619" s="9" t="str">
        <f>IFERROR(ROUND(E2619/L2619,0),0)&amp;" "&amp;H2619</f>
        <v>28 USD</v>
      </c>
      <c r="Q2619" t="s">
        <v>8319</v>
      </c>
      <c r="R2619" t="s">
        <v>8355</v>
      </c>
      <c r="S2619" s="12">
        <f>(((I2619/60)/60)/24)+DATE(1970,1,1)+(-8/24)</f>
        <v>41932.541099537033</v>
      </c>
      <c r="T2619" s="12">
        <f>(((J2619/60)/60)/24)+DATE(1970,1,1)+(-8/24)</f>
        <v>41902.541099537033</v>
      </c>
      <c r="U2619" s="8">
        <f t="shared" si="41"/>
        <v>30</v>
      </c>
    </row>
    <row r="2620" spans="1:21" ht="11.75" customHeight="1" x14ac:dyDescent="0.4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E2620/D2620*100%</f>
        <v>1.0538666666666667</v>
      </c>
      <c r="P2620" s="9" t="str">
        <f>IFERROR(ROUND(E2620/L2620,0),0)&amp;" "&amp;H2620</f>
        <v>205 USD</v>
      </c>
      <c r="Q2620" t="s">
        <v>8319</v>
      </c>
      <c r="R2620" t="s">
        <v>8355</v>
      </c>
      <c r="S2620" s="12">
        <f>(((I2620/60)/60)/24)+DATE(1970,1,1)+(-8/24)</f>
        <v>42339.500706018516</v>
      </c>
      <c r="T2620" s="12">
        <f>(((J2620/60)/60)/24)+DATE(1970,1,1)+(-8/24)</f>
        <v>42279.459039351852</v>
      </c>
      <c r="U2620" s="8">
        <f t="shared" si="41"/>
        <v>60.041666666664241</v>
      </c>
    </row>
    <row r="2621" spans="1:21" ht="11.75" customHeight="1" x14ac:dyDescent="0.4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E2621/D2621*100%</f>
        <v>1.8839999999999999</v>
      </c>
      <c r="P2621" s="9" t="str">
        <f>IFERROR(ROUND(E2621/L2621,0),0)&amp;" "&amp;H2621</f>
        <v>36 USD</v>
      </c>
      <c r="Q2621" t="s">
        <v>8319</v>
      </c>
      <c r="R2621" t="s">
        <v>8355</v>
      </c>
      <c r="S2621" s="12">
        <f>(((I2621/60)/60)/24)+DATE(1970,1,1)+(-8/24)</f>
        <v>42300.124999999993</v>
      </c>
      <c r="T2621" s="12">
        <f>(((J2621/60)/60)/24)+DATE(1970,1,1)+(-8/24)</f>
        <v>42273.55097222222</v>
      </c>
      <c r="U2621" s="8">
        <f t="shared" si="41"/>
        <v>26.574027777773154</v>
      </c>
    </row>
    <row r="2622" spans="1:21" ht="11.75" customHeight="1" x14ac:dyDescent="0.4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E2622/D2622*100%</f>
        <v>1.436523076923077</v>
      </c>
      <c r="P2622" s="9" t="str">
        <f>IFERROR(ROUND(E2622/L2622,0),0)&amp;" "&amp;H2622</f>
        <v>75 AUD</v>
      </c>
      <c r="Q2622" t="s">
        <v>8319</v>
      </c>
      <c r="R2622" t="s">
        <v>8355</v>
      </c>
      <c r="S2622" s="12">
        <f>(((I2622/60)/60)/24)+DATE(1970,1,1)+(-8/24)</f>
        <v>42287.708333333336</v>
      </c>
      <c r="T2622" s="12">
        <f>(((J2622/60)/60)/24)+DATE(1970,1,1)+(-8/24)</f>
        <v>42250.833819444444</v>
      </c>
      <c r="U2622" s="8">
        <f t="shared" si="41"/>
        <v>36.87451388889167</v>
      </c>
    </row>
    <row r="2623" spans="1:21" ht="11.75" customHeight="1" x14ac:dyDescent="0.4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E2623/D2623*100%</f>
        <v>1.4588000000000001</v>
      </c>
      <c r="P2623" s="9" t="str">
        <f>IFERROR(ROUND(E2623/L2623,0),0)&amp;" "&amp;H2623</f>
        <v>47 USD</v>
      </c>
      <c r="Q2623" t="s">
        <v>8319</v>
      </c>
      <c r="R2623" t="s">
        <v>8355</v>
      </c>
      <c r="S2623" s="12">
        <f>(((I2623/60)/60)/24)+DATE(1970,1,1)+(-8/24)</f>
        <v>42145.414212962954</v>
      </c>
      <c r="T2623" s="12">
        <f>(((J2623/60)/60)/24)+DATE(1970,1,1)+(-8/24)</f>
        <v>42115.414212962954</v>
      </c>
      <c r="U2623" s="8">
        <f t="shared" si="41"/>
        <v>30</v>
      </c>
    </row>
    <row r="2624" spans="1:21" ht="11.75" customHeight="1" x14ac:dyDescent="0.4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E2624/D2624*100%</f>
        <v>1.3118399999999999</v>
      </c>
      <c r="P2624" s="9" t="str">
        <f>IFERROR(ROUND(E2624/L2624,0),0)&amp;" "&amp;H2624</f>
        <v>27 EUR</v>
      </c>
      <c r="Q2624" t="s">
        <v>8319</v>
      </c>
      <c r="R2624" t="s">
        <v>8355</v>
      </c>
      <c r="S2624" s="12">
        <f>(((I2624/60)/60)/24)+DATE(1970,1,1)+(-8/24)</f>
        <v>42734.409907407404</v>
      </c>
      <c r="T2624" s="12">
        <f>(((J2624/60)/60)/24)+DATE(1970,1,1)+(-8/24)</f>
        <v>42689.409907407404</v>
      </c>
      <c r="U2624" s="8">
        <f t="shared" si="41"/>
        <v>45</v>
      </c>
    </row>
    <row r="2625" spans="1:21" ht="11.75" customHeight="1" x14ac:dyDescent="0.4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E2625/D2625*100%</f>
        <v>1.1399999999999999</v>
      </c>
      <c r="P2625" s="9" t="str">
        <f>IFERROR(ROUND(E2625/L2625,0),0)&amp;" "&amp;H2625</f>
        <v>37 USD</v>
      </c>
      <c r="Q2625" t="s">
        <v>8319</v>
      </c>
      <c r="R2625" t="s">
        <v>8355</v>
      </c>
      <c r="S2625" s="12">
        <f>(((I2625/60)/60)/24)+DATE(1970,1,1)+(-8/24)</f>
        <v>42705.923217592594</v>
      </c>
      <c r="T2625" s="12">
        <f>(((J2625/60)/60)/24)+DATE(1970,1,1)+(-8/24)</f>
        <v>42691.923217592594</v>
      </c>
      <c r="U2625" s="8">
        <f t="shared" si="41"/>
        <v>14</v>
      </c>
    </row>
    <row r="2626" spans="1:21" ht="11.75" customHeight="1" x14ac:dyDescent="0.4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E2626/D2626*100%</f>
        <v>13.794206249999998</v>
      </c>
      <c r="P2626" s="9" t="str">
        <f>IFERROR(ROUND(E2626/L2626,0),0)&amp;" "&amp;H2626</f>
        <v>32 USD</v>
      </c>
      <c r="Q2626" t="s">
        <v>8319</v>
      </c>
      <c r="R2626" t="s">
        <v>8355</v>
      </c>
      <c r="S2626" s="12">
        <f>(((I2626/60)/60)/24)+DATE(1970,1,1)+(-8/24)</f>
        <v>41165.088217592594</v>
      </c>
      <c r="T2626" s="12">
        <f>(((J2626/60)/60)/24)+DATE(1970,1,1)+(-8/24)</f>
        <v>41144.088217592594</v>
      </c>
      <c r="U2626" s="8">
        <f t="shared" si="41"/>
        <v>21</v>
      </c>
    </row>
    <row r="2627" spans="1:21" ht="11.75" customHeight="1" x14ac:dyDescent="0.4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E2627/D2627*100%</f>
        <v>9.56</v>
      </c>
      <c r="P2627" s="9" t="str">
        <f>IFERROR(ROUND(E2627/L2627,0),0)&amp;" "&amp;H2627</f>
        <v>28 EUR</v>
      </c>
      <c r="Q2627" t="s">
        <v>8319</v>
      </c>
      <c r="R2627" t="s">
        <v>8355</v>
      </c>
      <c r="S2627" s="12">
        <f>(((I2627/60)/60)/24)+DATE(1970,1,1)+(-8/24)</f>
        <v>42683.518611111103</v>
      </c>
      <c r="T2627" s="12">
        <f>(((J2627/60)/60)/24)+DATE(1970,1,1)+(-8/24)</f>
        <v>42658.476944444446</v>
      </c>
      <c r="U2627" s="8">
        <f t="shared" si="41"/>
        <v>25.041666666656965</v>
      </c>
    </row>
    <row r="2628" spans="1:21" ht="11.75" customHeight="1" x14ac:dyDescent="0.4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E2628/D2628*100%</f>
        <v>1.1200000000000001</v>
      </c>
      <c r="P2628" s="9" t="str">
        <f>IFERROR(ROUND(E2628/L2628,0),0)&amp;" "&amp;H2628</f>
        <v>56 USD</v>
      </c>
      <c r="Q2628" t="s">
        <v>8319</v>
      </c>
      <c r="R2628" t="s">
        <v>8355</v>
      </c>
      <c r="S2628" s="12">
        <f>(((I2628/60)/60)/24)+DATE(1970,1,1)+(-8/24)</f>
        <v>42158.29478009259</v>
      </c>
      <c r="T2628" s="12">
        <f>(((J2628/60)/60)/24)+DATE(1970,1,1)+(-8/24)</f>
        <v>42128.29478009259</v>
      </c>
      <c r="U2628" s="8">
        <f t="shared" si="41"/>
        <v>30</v>
      </c>
    </row>
    <row r="2629" spans="1:21" ht="11.75" customHeight="1" x14ac:dyDescent="0.4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E2629/D2629*100%</f>
        <v>6.4666666666666668</v>
      </c>
      <c r="P2629" s="9" t="str">
        <f>IFERROR(ROUND(E2629/L2629,0),0)&amp;" "&amp;H2629</f>
        <v>22 USD</v>
      </c>
      <c r="Q2629" t="s">
        <v>8319</v>
      </c>
      <c r="R2629" t="s">
        <v>8355</v>
      </c>
      <c r="S2629" s="12">
        <f>(((I2629/60)/60)/24)+DATE(1970,1,1)+(-8/24)</f>
        <v>42334.53774305556</v>
      </c>
      <c r="T2629" s="12">
        <f>(((J2629/60)/60)/24)+DATE(1970,1,1)+(-8/24)</f>
        <v>42304.496076388888</v>
      </c>
      <c r="U2629" s="8">
        <f t="shared" si="41"/>
        <v>30.041666666671517</v>
      </c>
    </row>
    <row r="2630" spans="1:21" ht="11.75" customHeight="1" x14ac:dyDescent="0.4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E2630/D2630*100%</f>
        <v>1.1036948748510131</v>
      </c>
      <c r="P2630" s="9" t="str">
        <f>IFERROR(ROUND(E2630/L2630,0),0)&amp;" "&amp;H2630</f>
        <v>44 USD</v>
      </c>
      <c r="Q2630" t="s">
        <v>8319</v>
      </c>
      <c r="R2630" t="s">
        <v>8355</v>
      </c>
      <c r="S2630" s="12">
        <f>(((I2630/60)/60)/24)+DATE(1970,1,1)+(-8/24)</f>
        <v>41973.632719907408</v>
      </c>
      <c r="T2630" s="12">
        <f>(((J2630/60)/60)/24)+DATE(1970,1,1)+(-8/24)</f>
        <v>41953.632719907408</v>
      </c>
      <c r="U2630" s="8">
        <f t="shared" si="41"/>
        <v>20</v>
      </c>
    </row>
    <row r="2631" spans="1:21" ht="11.75" customHeight="1" x14ac:dyDescent="0.4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E2631/D2631*100%</f>
        <v>1.2774000000000001</v>
      </c>
      <c r="P2631" s="9" t="str">
        <f>IFERROR(ROUND(E2631/L2631,0),0)&amp;" "&amp;H2631</f>
        <v>64 GBP</v>
      </c>
      <c r="Q2631" t="s">
        <v>8319</v>
      </c>
      <c r="R2631" t="s">
        <v>8355</v>
      </c>
      <c r="S2631" s="12">
        <f>(((I2631/60)/60)/24)+DATE(1970,1,1)+(-8/24)</f>
        <v>42138.205115740733</v>
      </c>
      <c r="T2631" s="12">
        <f>(((J2631/60)/60)/24)+DATE(1970,1,1)+(-8/24)</f>
        <v>42108.205115740733</v>
      </c>
      <c r="U2631" s="8">
        <f t="shared" si="41"/>
        <v>30</v>
      </c>
    </row>
    <row r="2632" spans="1:21" ht="11.75" customHeight="1" x14ac:dyDescent="0.4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E2632/D2632*100%</f>
        <v>1.579</v>
      </c>
      <c r="P2632" s="9" t="str">
        <f>IFERROR(ROUND(E2632/L2632,0),0)&amp;" "&amp;H2632</f>
        <v>39 AUD</v>
      </c>
      <c r="Q2632" t="s">
        <v>8319</v>
      </c>
      <c r="R2632" t="s">
        <v>8355</v>
      </c>
      <c r="S2632" s="12">
        <f>(((I2632/60)/60)/24)+DATE(1970,1,1)+(-8/24)</f>
        <v>42551.083333333336</v>
      </c>
      <c r="T2632" s="12">
        <f>(((J2632/60)/60)/24)+DATE(1970,1,1)+(-8/24)</f>
        <v>42523.772129629629</v>
      </c>
      <c r="U2632" s="8">
        <f t="shared" si="41"/>
        <v>27.311203703706269</v>
      </c>
    </row>
    <row r="2633" spans="1:21" ht="11.75" customHeight="1" x14ac:dyDescent="0.4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E2633/D2633*100%</f>
        <v>1.1466525000000001</v>
      </c>
      <c r="P2633" s="9" t="str">
        <f>IFERROR(ROUND(E2633/L2633,0),0)&amp;" "&amp;H2633</f>
        <v>80 USD</v>
      </c>
      <c r="Q2633" t="s">
        <v>8319</v>
      </c>
      <c r="R2633" t="s">
        <v>8355</v>
      </c>
      <c r="S2633" s="12">
        <f>(((I2633/60)/60)/24)+DATE(1970,1,1)+(-8/24)</f>
        <v>42245.835960648146</v>
      </c>
      <c r="T2633" s="12">
        <f>(((J2633/60)/60)/24)+DATE(1970,1,1)+(-8/24)</f>
        <v>42217.835960648146</v>
      </c>
      <c r="U2633" s="8">
        <f t="shared" si="41"/>
        <v>28</v>
      </c>
    </row>
    <row r="2634" spans="1:21" ht="11.75" customHeight="1" x14ac:dyDescent="0.4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E2634/D2634*100%</f>
        <v>1.3700934579439252</v>
      </c>
      <c r="P2634" s="9" t="str">
        <f>IFERROR(ROUND(E2634/L2634,0),0)&amp;" "&amp;H2634</f>
        <v>35 USD</v>
      </c>
      <c r="Q2634" t="s">
        <v>8319</v>
      </c>
      <c r="R2634" t="s">
        <v>8355</v>
      </c>
      <c r="S2634" s="12">
        <f>(((I2634/60)/60)/24)+DATE(1970,1,1)+(-8/24)</f>
        <v>42518.728460648148</v>
      </c>
      <c r="T2634" s="12">
        <f>(((J2634/60)/60)/24)+DATE(1970,1,1)+(-8/24)</f>
        <v>42493.728460648148</v>
      </c>
      <c r="U2634" s="8">
        <f t="shared" si="41"/>
        <v>25</v>
      </c>
    </row>
    <row r="2635" spans="1:21" ht="11.75" customHeight="1" x14ac:dyDescent="0.4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E2635/D2635*100%</f>
        <v>3.5461999999999998</v>
      </c>
      <c r="P2635" s="9" t="str">
        <f>IFERROR(ROUND(E2635/L2635,0),0)&amp;" "&amp;H2635</f>
        <v>89 USD</v>
      </c>
      <c r="Q2635" t="s">
        <v>8319</v>
      </c>
      <c r="R2635" t="s">
        <v>8355</v>
      </c>
      <c r="S2635" s="12">
        <f>(((I2635/60)/60)/24)+DATE(1970,1,1)+(-8/24)</f>
        <v>41697.625</v>
      </c>
      <c r="T2635" s="12">
        <f>(((J2635/60)/60)/24)+DATE(1970,1,1)+(-8/24)</f>
        <v>41667.489953703705</v>
      </c>
      <c r="U2635" s="8">
        <f t="shared" si="41"/>
        <v>30.135046296294604</v>
      </c>
    </row>
    <row r="2636" spans="1:21" ht="11.75" customHeight="1" x14ac:dyDescent="0.4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E2636/D2636*100%</f>
        <v>1.0602150537634409</v>
      </c>
      <c r="P2636" s="9" t="str">
        <f>IFERROR(ROUND(E2636/L2636,0),0)&amp;" "&amp;H2636</f>
        <v>39 USD</v>
      </c>
      <c r="Q2636" t="s">
        <v>8319</v>
      </c>
      <c r="R2636" t="s">
        <v>8355</v>
      </c>
      <c r="S2636" s="12">
        <f>(((I2636/60)/60)/24)+DATE(1970,1,1)+(-8/24)</f>
        <v>42642.323159722226</v>
      </c>
      <c r="T2636" s="12">
        <f>(((J2636/60)/60)/24)+DATE(1970,1,1)+(-8/24)</f>
        <v>42612.323159722226</v>
      </c>
      <c r="U2636" s="8">
        <f t="shared" si="41"/>
        <v>30</v>
      </c>
    </row>
    <row r="2637" spans="1:21" ht="11.75" customHeight="1" x14ac:dyDescent="0.4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E2637/D2637*100%</f>
        <v>1</v>
      </c>
      <c r="P2637" s="9" t="str">
        <f>IFERROR(ROUND(E2637/L2637,0),0)&amp;" "&amp;H2637</f>
        <v>137 CAD</v>
      </c>
      <c r="Q2637" t="s">
        <v>8319</v>
      </c>
      <c r="R2637" t="s">
        <v>8355</v>
      </c>
      <c r="S2637" s="12">
        <f>(((I2637/60)/60)/24)+DATE(1970,1,1)+(-8/24)</f>
        <v>42072.575937499998</v>
      </c>
      <c r="T2637" s="12">
        <f>(((J2637/60)/60)/24)+DATE(1970,1,1)+(-8/24)</f>
        <v>42037.617604166669</v>
      </c>
      <c r="U2637" s="8">
        <f t="shared" si="41"/>
        <v>34.958333333328483</v>
      </c>
    </row>
    <row r="2638" spans="1:21" ht="11.75" customHeight="1" x14ac:dyDescent="0.4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E2638/D2638*100%</f>
        <v>1.873</v>
      </c>
      <c r="P2638" s="9" t="str">
        <f>IFERROR(ROUND(E2638/L2638,0),0)&amp;" "&amp;H2638</f>
        <v>37 USD</v>
      </c>
      <c r="Q2638" t="s">
        <v>8319</v>
      </c>
      <c r="R2638" t="s">
        <v>8355</v>
      </c>
      <c r="S2638" s="12">
        <f>(((I2638/60)/60)/24)+DATE(1970,1,1)+(-8/24)</f>
        <v>42658.708333333336</v>
      </c>
      <c r="T2638" s="12">
        <f>(((J2638/60)/60)/24)+DATE(1970,1,1)+(-8/24)</f>
        <v>42636.281412037039</v>
      </c>
      <c r="U2638" s="8">
        <f t="shared" si="41"/>
        <v>22.426921296297223</v>
      </c>
    </row>
    <row r="2639" spans="1:21" ht="11.75" customHeight="1" x14ac:dyDescent="0.4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E2639/D2639*100%</f>
        <v>1.6619999999999999</v>
      </c>
      <c r="P2639" s="9" t="str">
        <f>IFERROR(ROUND(E2639/L2639,0),0)&amp;" "&amp;H2639</f>
        <v>32 USD</v>
      </c>
      <c r="Q2639" t="s">
        <v>8319</v>
      </c>
      <c r="R2639" t="s">
        <v>8355</v>
      </c>
      <c r="S2639" s="12">
        <f>(((I2639/60)/60)/24)+DATE(1970,1,1)+(-8/24)</f>
        <v>42655.216145833336</v>
      </c>
      <c r="T2639" s="12">
        <f>(((J2639/60)/60)/24)+DATE(1970,1,1)+(-8/24)</f>
        <v>42639.216145833336</v>
      </c>
      <c r="U2639" s="8">
        <f t="shared" si="41"/>
        <v>16</v>
      </c>
    </row>
    <row r="2640" spans="1:21" ht="11.75" customHeight="1" x14ac:dyDescent="0.4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E2640/D2640*100%</f>
        <v>1.0172910662824208</v>
      </c>
      <c r="P2640" s="9" t="str">
        <f>IFERROR(ROUND(E2640/L2640,0),0)&amp;" "&amp;H2640</f>
        <v>25 USD</v>
      </c>
      <c r="Q2640" t="s">
        <v>8319</v>
      </c>
      <c r="R2640" t="s">
        <v>8355</v>
      </c>
      <c r="S2640" s="12">
        <f>(((I2640/60)/60)/24)+DATE(1970,1,1)+(-8/24)</f>
        <v>42019.57980324074</v>
      </c>
      <c r="T2640" s="12">
        <f>(((J2640/60)/60)/24)+DATE(1970,1,1)+(-8/24)</f>
        <v>41989.57980324074</v>
      </c>
      <c r="U2640" s="8">
        <f t="shared" si="41"/>
        <v>30</v>
      </c>
    </row>
    <row r="2641" spans="1:21" ht="11.75" customHeight="1" x14ac:dyDescent="0.4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E2641/D2641*100%</f>
        <v>1.64</v>
      </c>
      <c r="P2641" s="9" t="str">
        <f>IFERROR(ROUND(E2641/L2641,0),0)&amp;" "&amp;H2641</f>
        <v>10 GBP</v>
      </c>
      <c r="Q2641" t="s">
        <v>8319</v>
      </c>
      <c r="R2641" t="s">
        <v>8355</v>
      </c>
      <c r="S2641" s="12">
        <f>(((I2641/60)/60)/24)+DATE(1970,1,1)+(-8/24)</f>
        <v>42054.531805555554</v>
      </c>
      <c r="T2641" s="12">
        <f>(((J2641/60)/60)/24)+DATE(1970,1,1)+(-8/24)</f>
        <v>42024.531805555554</v>
      </c>
      <c r="U2641" s="8">
        <f t="shared" si="41"/>
        <v>30</v>
      </c>
    </row>
    <row r="2642" spans="1:21" ht="11.75" customHeight="1" x14ac:dyDescent="0.4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E2642/D2642*100%</f>
        <v>1.0566666666666666</v>
      </c>
      <c r="P2642" s="9" t="str">
        <f>IFERROR(ROUND(E2642/L2642,0),0)&amp;" "&amp;H2642</f>
        <v>46 USD</v>
      </c>
      <c r="Q2642" t="s">
        <v>8319</v>
      </c>
      <c r="R2642" t="s">
        <v>8355</v>
      </c>
      <c r="S2642" s="12">
        <f>(((I2642/60)/60)/24)+DATE(1970,1,1)+(-8/24)</f>
        <v>42162.827245370368</v>
      </c>
      <c r="T2642" s="12">
        <f>(((J2642/60)/60)/24)+DATE(1970,1,1)+(-8/24)</f>
        <v>42102.827245370368</v>
      </c>
      <c r="U2642" s="8">
        <f t="shared" si="41"/>
        <v>60</v>
      </c>
    </row>
    <row r="2643" spans="1:21" ht="11.75" customHeight="1" x14ac:dyDescent="0.4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E2643/D2643*100%</f>
        <v>0.01</v>
      </c>
      <c r="P2643" s="9" t="str">
        <f>IFERROR(ROUND(E2643/L2643,0),0)&amp;" "&amp;H2643</f>
        <v>15 USD</v>
      </c>
      <c r="Q2643" t="s">
        <v>8319</v>
      </c>
      <c r="R2643" t="s">
        <v>8355</v>
      </c>
      <c r="S2643" s="12">
        <f>(((I2643/60)/60)/24)+DATE(1970,1,1)+(-8/24)</f>
        <v>41897.506249999999</v>
      </c>
      <c r="T2643" s="12">
        <f>(((J2643/60)/60)/24)+DATE(1970,1,1)+(-8/24)</f>
        <v>41880.493784722217</v>
      </c>
      <c r="U2643" s="8">
        <f t="shared" si="41"/>
        <v>17.012465277781303</v>
      </c>
    </row>
    <row r="2644" spans="1:21" ht="11.75" customHeight="1" x14ac:dyDescent="0.4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E2644/D2644*100%</f>
        <v>0</v>
      </c>
      <c r="P2644" s="9" t="str">
        <f>IFERROR(ROUND(E2644/L2644,0),0)&amp;" "&amp;H2644</f>
        <v>0 EUR</v>
      </c>
      <c r="Q2644" t="s">
        <v>8319</v>
      </c>
      <c r="R2644" t="s">
        <v>8355</v>
      </c>
      <c r="S2644" s="12">
        <f>(((I2644/60)/60)/24)+DATE(1970,1,1)+(-8/24)</f>
        <v>42565.956249999996</v>
      </c>
      <c r="T2644" s="12">
        <f>(((J2644/60)/60)/24)+DATE(1970,1,1)+(-8/24)</f>
        <v>42535.91328703703</v>
      </c>
      <c r="U2644" s="8">
        <f t="shared" si="41"/>
        <v>30.042962962965248</v>
      </c>
    </row>
    <row r="2645" spans="1:21" ht="11.75" customHeight="1" x14ac:dyDescent="0.4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E2645/D2645*100%</f>
        <v>0.33559730999999998</v>
      </c>
      <c r="P2645" s="9" t="str">
        <f>IFERROR(ROUND(E2645/L2645,0),0)&amp;" "&amp;H2645</f>
        <v>224 USD</v>
      </c>
      <c r="Q2645" t="s">
        <v>8319</v>
      </c>
      <c r="R2645" t="s">
        <v>8355</v>
      </c>
      <c r="S2645" s="12">
        <f>(((I2645/60)/60)/24)+DATE(1970,1,1)+(-8/24)</f>
        <v>42724.999305555553</v>
      </c>
      <c r="T2645" s="12">
        <f>(((J2645/60)/60)/24)+DATE(1970,1,1)+(-8/24)</f>
        <v>42689.249016203699</v>
      </c>
      <c r="U2645" s="8">
        <f t="shared" si="41"/>
        <v>35.750289351854008</v>
      </c>
    </row>
    <row r="2646" spans="1:21" ht="11.75" customHeight="1" x14ac:dyDescent="0.4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E2646/D2646*100%</f>
        <v>2.053E-2</v>
      </c>
      <c r="P2646" s="9" t="str">
        <f>IFERROR(ROUND(E2646/L2646,0),0)&amp;" "&amp;H2646</f>
        <v>39 USD</v>
      </c>
      <c r="Q2646" t="s">
        <v>8319</v>
      </c>
      <c r="R2646" t="s">
        <v>8355</v>
      </c>
      <c r="S2646" s="12">
        <f>(((I2646/60)/60)/24)+DATE(1970,1,1)+(-8/24)</f>
        <v>42804.458738425928</v>
      </c>
      <c r="T2646" s="12">
        <f>(((J2646/60)/60)/24)+DATE(1970,1,1)+(-8/24)</f>
        <v>42774.458738425928</v>
      </c>
      <c r="U2646" s="8">
        <f t="shared" si="41"/>
        <v>30</v>
      </c>
    </row>
    <row r="2647" spans="1:21" ht="11.75" customHeight="1" x14ac:dyDescent="0.4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E2647/D2647*100%</f>
        <v>0.105</v>
      </c>
      <c r="P2647" s="9" t="str">
        <f>IFERROR(ROUND(E2647/L2647,0),0)&amp;" "&amp;H2647</f>
        <v>91 AUD</v>
      </c>
      <c r="Q2647" t="s">
        <v>8319</v>
      </c>
      <c r="R2647" t="s">
        <v>8355</v>
      </c>
      <c r="S2647" s="12">
        <f>(((I2647/60)/60)/24)+DATE(1970,1,1)+(-8/24)</f>
        <v>41951.550960648143</v>
      </c>
      <c r="T2647" s="12">
        <f>(((J2647/60)/60)/24)+DATE(1970,1,1)+(-8/24)</f>
        <v>41921.509293981479</v>
      </c>
      <c r="U2647" s="8">
        <f t="shared" si="41"/>
        <v>30.041666666664241</v>
      </c>
    </row>
    <row r="2648" spans="1:21" ht="11.75" customHeight="1" x14ac:dyDescent="0.4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E2648/D2648*100%</f>
        <v>8.4172839999999999E-2</v>
      </c>
      <c r="P2648" s="9" t="str">
        <f>IFERROR(ROUND(E2648/L2648,0),0)&amp;" "&amp;H2648</f>
        <v>79 USD</v>
      </c>
      <c r="Q2648" t="s">
        <v>8319</v>
      </c>
      <c r="R2648" t="s">
        <v>8355</v>
      </c>
      <c r="S2648" s="12">
        <f>(((I2648/60)/60)/24)+DATE(1970,1,1)+(-8/24)</f>
        <v>42255.97996527778</v>
      </c>
      <c r="T2648" s="12">
        <f>(((J2648/60)/60)/24)+DATE(1970,1,1)+(-8/24)</f>
        <v>42225.97996527778</v>
      </c>
      <c r="U2648" s="8">
        <f t="shared" si="41"/>
        <v>30</v>
      </c>
    </row>
    <row r="2649" spans="1:21" ht="11.75" customHeight="1" x14ac:dyDescent="0.4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E2649/D2649*100%</f>
        <v>1.44E-2</v>
      </c>
      <c r="P2649" s="9" t="str">
        <f>IFERROR(ROUND(E2649/L2649,0),0)&amp;" "&amp;H2649</f>
        <v>12 CAD</v>
      </c>
      <c r="Q2649" t="s">
        <v>8319</v>
      </c>
      <c r="R2649" t="s">
        <v>8355</v>
      </c>
      <c r="S2649" s="12">
        <f>(((I2649/60)/60)/24)+DATE(1970,1,1)+(-8/24)</f>
        <v>42229.928460648145</v>
      </c>
      <c r="T2649" s="12">
        <f>(((J2649/60)/60)/24)+DATE(1970,1,1)+(-8/24)</f>
        <v>42199.928460648145</v>
      </c>
      <c r="U2649" s="8">
        <f t="shared" ref="U2649:U2702" si="42">S2649-T2649</f>
        <v>30</v>
      </c>
    </row>
    <row r="2650" spans="1:21" ht="11.75" customHeight="1" x14ac:dyDescent="0.4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E2650/D2650*100%</f>
        <v>8.8333333333333337E-3</v>
      </c>
      <c r="P2650" s="9" t="str">
        <f>IFERROR(ROUND(E2650/L2650,0),0)&amp;" "&amp;H2650</f>
        <v>18 USD</v>
      </c>
      <c r="Q2650" t="s">
        <v>8319</v>
      </c>
      <c r="R2650" t="s">
        <v>8355</v>
      </c>
      <c r="S2650" s="12">
        <f>(((I2650/60)/60)/24)+DATE(1970,1,1)+(-8/24)</f>
        <v>42438.381481481476</v>
      </c>
      <c r="T2650" s="12">
        <f>(((J2650/60)/60)/24)+DATE(1970,1,1)+(-8/24)</f>
        <v>42408.381481481476</v>
      </c>
      <c r="U2650" s="8">
        <f t="shared" si="42"/>
        <v>30</v>
      </c>
    </row>
    <row r="2651" spans="1:21" ht="11.75" customHeight="1" x14ac:dyDescent="0.4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E2651/D2651*100%</f>
        <v>9.9200000000000004E-4</v>
      </c>
      <c r="P2651" s="9" t="str">
        <f>IFERROR(ROUND(E2651/L2651,0),0)&amp;" "&amp;H2651</f>
        <v>41 USD</v>
      </c>
      <c r="Q2651" t="s">
        <v>8319</v>
      </c>
      <c r="R2651" t="s">
        <v>8355</v>
      </c>
      <c r="S2651" s="12">
        <f>(((I2651/60)/60)/24)+DATE(1970,1,1)+(-8/24)</f>
        <v>42401.663668981484</v>
      </c>
      <c r="T2651" s="12">
        <f>(((J2651/60)/60)/24)+DATE(1970,1,1)+(-8/24)</f>
        <v>42341.663668981484</v>
      </c>
      <c r="U2651" s="8">
        <f t="shared" si="42"/>
        <v>60</v>
      </c>
    </row>
    <row r="2652" spans="1:21" ht="11.75" customHeight="1" x14ac:dyDescent="0.4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E2652/D2652*100%</f>
        <v>5.966666666666667E-3</v>
      </c>
      <c r="P2652" s="9" t="str">
        <f>IFERROR(ROUND(E2652/L2652,0),0)&amp;" "&amp;H2652</f>
        <v>72 USD</v>
      </c>
      <c r="Q2652" t="s">
        <v>8319</v>
      </c>
      <c r="R2652" t="s">
        <v>8355</v>
      </c>
      <c r="S2652" s="12">
        <f>(((I2652/60)/60)/24)+DATE(1970,1,1)+(-8/24)</f>
        <v>42725.291006944441</v>
      </c>
      <c r="T2652" s="12">
        <f>(((J2652/60)/60)/24)+DATE(1970,1,1)+(-8/24)</f>
        <v>42695.291006944441</v>
      </c>
      <c r="U2652" s="8">
        <f t="shared" si="42"/>
        <v>30</v>
      </c>
    </row>
    <row r="2653" spans="1:21" ht="11.75" customHeight="1" x14ac:dyDescent="0.4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E2653/D2653*100%</f>
        <v>1.8689285714285714E-2</v>
      </c>
      <c r="P2653" s="9" t="str">
        <f>IFERROR(ROUND(E2653/L2653,0),0)&amp;" "&amp;H2653</f>
        <v>308 USD</v>
      </c>
      <c r="Q2653" t="s">
        <v>8319</v>
      </c>
      <c r="R2653" t="s">
        <v>8355</v>
      </c>
      <c r="S2653" s="12">
        <f>(((I2653/60)/60)/24)+DATE(1970,1,1)+(-8/24)</f>
        <v>42355.472326388881</v>
      </c>
      <c r="T2653" s="12">
        <f>(((J2653/60)/60)/24)+DATE(1970,1,1)+(-8/24)</f>
        <v>42327.472326388881</v>
      </c>
      <c r="U2653" s="8">
        <f t="shared" si="42"/>
        <v>28</v>
      </c>
    </row>
    <row r="2654" spans="1:21" ht="11.75" customHeight="1" x14ac:dyDescent="0.4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E2654/D2654*100%</f>
        <v>8.8500000000000002E-3</v>
      </c>
      <c r="P2654" s="9" t="str">
        <f>IFERROR(ROUND(E2654/L2654,0),0)&amp;" "&amp;H2654</f>
        <v>80 AUD</v>
      </c>
      <c r="Q2654" t="s">
        <v>8319</v>
      </c>
      <c r="R2654" t="s">
        <v>8355</v>
      </c>
      <c r="S2654" s="12">
        <f>(((I2654/60)/60)/24)+DATE(1970,1,1)+(-8/24)</f>
        <v>41982.825520833336</v>
      </c>
      <c r="T2654" s="12">
        <f>(((J2654/60)/60)/24)+DATE(1970,1,1)+(-8/24)</f>
        <v>41952.825520833336</v>
      </c>
      <c r="U2654" s="8">
        <f t="shared" si="42"/>
        <v>30</v>
      </c>
    </row>
    <row r="2655" spans="1:21" ht="11.75" customHeight="1" x14ac:dyDescent="0.4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E2655/D2655*100%</f>
        <v>0.1152156862745098</v>
      </c>
      <c r="P2655" s="9" t="str">
        <f>IFERROR(ROUND(E2655/L2655,0),0)&amp;" "&amp;H2655</f>
        <v>84 USD</v>
      </c>
      <c r="Q2655" t="s">
        <v>8319</v>
      </c>
      <c r="R2655" t="s">
        <v>8355</v>
      </c>
      <c r="S2655" s="12">
        <f>(((I2655/60)/60)/24)+DATE(1970,1,1)+(-8/24)</f>
        <v>41802.833333333328</v>
      </c>
      <c r="T2655" s="12">
        <f>(((J2655/60)/60)/24)+DATE(1970,1,1)+(-8/24)</f>
        <v>41771.318599537037</v>
      </c>
      <c r="U2655" s="8">
        <f t="shared" si="42"/>
        <v>31.514733796291694</v>
      </c>
    </row>
    <row r="2656" spans="1:21" ht="11.75" customHeight="1" x14ac:dyDescent="0.4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E2656/D2656*100%</f>
        <v>5.1000000000000004E-4</v>
      </c>
      <c r="P2656" s="9" t="str">
        <f>IFERROR(ROUND(E2656/L2656,0),0)&amp;" "&amp;H2656</f>
        <v>9 USD</v>
      </c>
      <c r="Q2656" t="s">
        <v>8319</v>
      </c>
      <c r="R2656" t="s">
        <v>8355</v>
      </c>
      <c r="S2656" s="12">
        <f>(((I2656/60)/60)/24)+DATE(1970,1,1)+(-8/24)</f>
        <v>42115.225995370369</v>
      </c>
      <c r="T2656" s="12">
        <f>(((J2656/60)/60)/24)+DATE(1970,1,1)+(-8/24)</f>
        <v>42055.26766203704</v>
      </c>
      <c r="U2656" s="8">
        <f t="shared" si="42"/>
        <v>59.958333333328483</v>
      </c>
    </row>
    <row r="2657" spans="1:21" ht="11.75" customHeight="1" x14ac:dyDescent="0.4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E2657/D2657*100%</f>
        <v>0.21033333333333334</v>
      </c>
      <c r="P2657" s="9" t="str">
        <f>IFERROR(ROUND(E2657/L2657,0),0)&amp;" "&amp;H2657</f>
        <v>73 USD</v>
      </c>
      <c r="Q2657" t="s">
        <v>8319</v>
      </c>
      <c r="R2657" t="s">
        <v>8355</v>
      </c>
      <c r="S2657" s="12">
        <f>(((I2657/60)/60)/24)+DATE(1970,1,1)+(-8/24)</f>
        <v>42409.499999999993</v>
      </c>
      <c r="T2657" s="12">
        <f>(((J2657/60)/60)/24)+DATE(1970,1,1)+(-8/24)</f>
        <v>42381.532951388886</v>
      </c>
      <c r="U2657" s="8">
        <f t="shared" si="42"/>
        <v>27.967048611106293</v>
      </c>
    </row>
    <row r="2658" spans="1:21" ht="11.75" customHeight="1" x14ac:dyDescent="0.4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E2658/D2658*100%</f>
        <v>0.11436666666666667</v>
      </c>
      <c r="P2658" s="9" t="str">
        <f>IFERROR(ROUND(E2658/L2658,0),0)&amp;" "&amp;H2658</f>
        <v>113 USD</v>
      </c>
      <c r="Q2658" t="s">
        <v>8319</v>
      </c>
      <c r="R2658" t="s">
        <v>8355</v>
      </c>
      <c r="S2658" s="12">
        <f>(((I2658/60)/60)/24)+DATE(1970,1,1)+(-8/24)</f>
        <v>42806.458333333336</v>
      </c>
      <c r="T2658" s="12">
        <f>(((J2658/60)/60)/24)+DATE(1970,1,1)+(-8/24)</f>
        <v>42767.355185185181</v>
      </c>
      <c r="U2658" s="8">
        <f t="shared" si="42"/>
        <v>39.103148148155014</v>
      </c>
    </row>
    <row r="2659" spans="1:21" ht="11.75" customHeight="1" x14ac:dyDescent="0.4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E2659/D2659*100%</f>
        <v>0.18737933333333334</v>
      </c>
      <c r="P2659" s="9" t="str">
        <f>IFERROR(ROUND(E2659/L2659,0),0)&amp;" "&amp;H2659</f>
        <v>95 USD</v>
      </c>
      <c r="Q2659" t="s">
        <v>8319</v>
      </c>
      <c r="R2659" t="s">
        <v>8355</v>
      </c>
      <c r="S2659" s="12">
        <f>(((I2659/60)/60)/24)+DATE(1970,1,1)+(-8/24)</f>
        <v>42584.729166666664</v>
      </c>
      <c r="T2659" s="12">
        <f>(((J2659/60)/60)/24)+DATE(1970,1,1)+(-8/24)</f>
        <v>42551.595520833333</v>
      </c>
      <c r="U2659" s="8">
        <f t="shared" si="42"/>
        <v>33.133645833331684</v>
      </c>
    </row>
    <row r="2660" spans="1:21" ht="11.75" customHeight="1" x14ac:dyDescent="0.4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E2660/D2660*100%</f>
        <v>9.2857142857142856E-4</v>
      </c>
      <c r="P2660" s="9" t="str">
        <f>IFERROR(ROUND(E2660/L2660,0),0)&amp;" "&amp;H2660</f>
        <v>23 USD</v>
      </c>
      <c r="Q2660" t="s">
        <v>8319</v>
      </c>
      <c r="R2660" t="s">
        <v>8355</v>
      </c>
      <c r="S2660" s="12">
        <f>(((I2660/60)/60)/24)+DATE(1970,1,1)+(-8/24)</f>
        <v>42581.550856481481</v>
      </c>
      <c r="T2660" s="12">
        <f>(((J2660/60)/60)/24)+DATE(1970,1,1)+(-8/24)</f>
        <v>42551.550856481481</v>
      </c>
      <c r="U2660" s="8">
        <f t="shared" si="42"/>
        <v>30</v>
      </c>
    </row>
    <row r="2661" spans="1:21" ht="11.75" customHeight="1" x14ac:dyDescent="0.4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E2661/D2661*100%</f>
        <v>2.720408163265306E-2</v>
      </c>
      <c r="P2661" s="9" t="str">
        <f>IFERROR(ROUND(E2661/L2661,0),0)&amp;" "&amp;H2661</f>
        <v>133 USD</v>
      </c>
      <c r="Q2661" t="s">
        <v>8319</v>
      </c>
      <c r="R2661" t="s">
        <v>8355</v>
      </c>
      <c r="S2661" s="12">
        <f>(((I2661/60)/60)/24)+DATE(1970,1,1)+(-8/24)</f>
        <v>42111.736226851855</v>
      </c>
      <c r="T2661" s="12">
        <f>(((J2661/60)/60)/24)+DATE(1970,1,1)+(-8/24)</f>
        <v>42081.736226851855</v>
      </c>
      <c r="U2661" s="8">
        <f t="shared" si="42"/>
        <v>30</v>
      </c>
    </row>
    <row r="2662" spans="1:21" ht="11.75" customHeight="1" x14ac:dyDescent="0.4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E2662/D2662*100%</f>
        <v>9.5E-4</v>
      </c>
      <c r="P2662" s="9" t="str">
        <f>IFERROR(ROUND(E2662/L2662,0),0)&amp;" "&amp;H2662</f>
        <v>4 USD</v>
      </c>
      <c r="Q2662" t="s">
        <v>8319</v>
      </c>
      <c r="R2662" t="s">
        <v>8355</v>
      </c>
      <c r="S2662" s="12">
        <f>(((I2662/60)/60)/24)+DATE(1970,1,1)+(-8/24)</f>
        <v>42332.421504629623</v>
      </c>
      <c r="T2662" s="12">
        <f>(((J2662/60)/60)/24)+DATE(1970,1,1)+(-8/24)</f>
        <v>42272.379837962959</v>
      </c>
      <c r="U2662" s="8">
        <f t="shared" si="42"/>
        <v>60.041666666664241</v>
      </c>
    </row>
    <row r="2663" spans="1:21" ht="11.75" customHeight="1" x14ac:dyDescent="0.4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E2663/D2663*100%</f>
        <v>1.0289999999999999</v>
      </c>
      <c r="P2663" s="9" t="str">
        <f>IFERROR(ROUND(E2663/L2663,0),0)&amp;" "&amp;H2663</f>
        <v>86 USD</v>
      </c>
      <c r="Q2663" t="s">
        <v>8319</v>
      </c>
      <c r="R2663" t="s">
        <v>8356</v>
      </c>
      <c r="S2663" s="12">
        <f>(((I2663/60)/60)/24)+DATE(1970,1,1)+(-8/24)</f>
        <v>41572.625115740739</v>
      </c>
      <c r="T2663" s="12">
        <f>(((J2663/60)/60)/24)+DATE(1970,1,1)+(-8/24)</f>
        <v>41542.625115740739</v>
      </c>
      <c r="U2663" s="8">
        <f t="shared" si="42"/>
        <v>30</v>
      </c>
    </row>
    <row r="2664" spans="1:21" ht="11.75" customHeight="1" x14ac:dyDescent="0.4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E2664/D2664*100%</f>
        <v>1.0680000000000001</v>
      </c>
      <c r="P2664" s="9" t="str">
        <f>IFERROR(ROUND(E2664/L2664,0),0)&amp;" "&amp;H2664</f>
        <v>267 USD</v>
      </c>
      <c r="Q2664" t="s">
        <v>8319</v>
      </c>
      <c r="R2664" t="s">
        <v>8356</v>
      </c>
      <c r="S2664" s="12">
        <f>(((I2664/60)/60)/24)+DATE(1970,1,1)+(-8/24)</f>
        <v>42237.413344907407</v>
      </c>
      <c r="T2664" s="12">
        <f>(((J2664/60)/60)/24)+DATE(1970,1,1)+(-8/24)</f>
        <v>42207.413344907407</v>
      </c>
      <c r="U2664" s="8">
        <f t="shared" si="42"/>
        <v>30</v>
      </c>
    </row>
    <row r="2665" spans="1:21" ht="11.75" customHeight="1" x14ac:dyDescent="0.4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E2665/D2665*100%</f>
        <v>1.0459624999999999</v>
      </c>
      <c r="P2665" s="9" t="str">
        <f>IFERROR(ROUND(E2665/L2665,0),0)&amp;" "&amp;H2665</f>
        <v>374 CAD</v>
      </c>
      <c r="Q2665" t="s">
        <v>8319</v>
      </c>
      <c r="R2665" t="s">
        <v>8356</v>
      </c>
      <c r="S2665" s="12">
        <f>(((I2665/60)/60)/24)+DATE(1970,1,1)+(-8/24)</f>
        <v>42251.291666666664</v>
      </c>
      <c r="T2665" s="12">
        <f>(((J2665/60)/60)/24)+DATE(1970,1,1)+(-8/24)</f>
        <v>42222.28943287037</v>
      </c>
      <c r="U2665" s="8">
        <f t="shared" si="42"/>
        <v>29.002233796294604</v>
      </c>
    </row>
    <row r="2666" spans="1:21" ht="11.75" customHeight="1" x14ac:dyDescent="0.4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E2666/D2666*100%</f>
        <v>1.0342857142857143</v>
      </c>
      <c r="P2666" s="9" t="str">
        <f>IFERROR(ROUND(E2666/L2666,0),0)&amp;" "&amp;H2666</f>
        <v>174 USD</v>
      </c>
      <c r="Q2666" t="s">
        <v>8319</v>
      </c>
      <c r="R2666" t="s">
        <v>8356</v>
      </c>
      <c r="S2666" s="12">
        <f>(((I2666/60)/60)/24)+DATE(1970,1,1)+(-8/24)</f>
        <v>42346.957638888889</v>
      </c>
      <c r="T2666" s="12">
        <f>(((J2666/60)/60)/24)+DATE(1970,1,1)+(-8/24)</f>
        <v>42312.692094907405</v>
      </c>
      <c r="U2666" s="8">
        <f t="shared" si="42"/>
        <v>34.26554398148437</v>
      </c>
    </row>
    <row r="2667" spans="1:21" ht="11.75" customHeight="1" x14ac:dyDescent="0.4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E2667/D2667*100%</f>
        <v>1.2314285714285715</v>
      </c>
      <c r="P2667" s="9" t="str">
        <f>IFERROR(ROUND(E2667/L2667,0),0)&amp;" "&amp;H2667</f>
        <v>94 USD</v>
      </c>
      <c r="Q2667" t="s">
        <v>8319</v>
      </c>
      <c r="R2667" t="s">
        <v>8356</v>
      </c>
      <c r="S2667" s="12">
        <f>(((I2667/60)/60)/24)+DATE(1970,1,1)+(-8/24)</f>
        <v>42128.562199074069</v>
      </c>
      <c r="T2667" s="12">
        <f>(((J2667/60)/60)/24)+DATE(1970,1,1)+(-8/24)</f>
        <v>42083.562199074069</v>
      </c>
      <c r="U2667" s="8">
        <f t="shared" si="42"/>
        <v>45</v>
      </c>
    </row>
    <row r="2668" spans="1:21" ht="11.75" customHeight="1" x14ac:dyDescent="0.4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E2668/D2668*100%</f>
        <v>1.592951</v>
      </c>
      <c r="P2668" s="9" t="str">
        <f>IFERROR(ROUND(E2668/L2668,0),0)&amp;" "&amp;H2668</f>
        <v>77 USD</v>
      </c>
      <c r="Q2668" t="s">
        <v>8319</v>
      </c>
      <c r="R2668" t="s">
        <v>8356</v>
      </c>
      <c r="S2668" s="12">
        <f>(((I2668/60)/60)/24)+DATE(1970,1,1)+(-8/24)</f>
        <v>42272.541666666664</v>
      </c>
      <c r="T2668" s="12">
        <f>(((J2668/60)/60)/24)+DATE(1970,1,1)+(-8/24)</f>
        <v>42235.43100694444</v>
      </c>
      <c r="U2668" s="8">
        <f t="shared" si="42"/>
        <v>37.110659722224227</v>
      </c>
    </row>
    <row r="2669" spans="1:21" ht="11.75" customHeight="1" x14ac:dyDescent="0.4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E2669/D2669*100%</f>
        <v>1.1066666666666667</v>
      </c>
      <c r="P2669" s="9" t="str">
        <f>IFERROR(ROUND(E2669/L2669,0),0)&amp;" "&amp;H2669</f>
        <v>92 USD</v>
      </c>
      <c r="Q2669" t="s">
        <v>8319</v>
      </c>
      <c r="R2669" t="s">
        <v>8356</v>
      </c>
      <c r="S2669" s="12">
        <f>(((I2669/60)/60)/24)+DATE(1970,1,1)+(-8/24)</f>
        <v>42410.592777777776</v>
      </c>
      <c r="T2669" s="12">
        <f>(((J2669/60)/60)/24)+DATE(1970,1,1)+(-8/24)</f>
        <v>42380.592777777776</v>
      </c>
      <c r="U2669" s="8">
        <f t="shared" si="42"/>
        <v>30</v>
      </c>
    </row>
    <row r="2670" spans="1:21" ht="11.75" customHeight="1" x14ac:dyDescent="0.4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E2670/D2670*100%</f>
        <v>1.7070000000000001</v>
      </c>
      <c r="P2670" s="9" t="str">
        <f>IFERROR(ROUND(E2670/L2670,0),0)&amp;" "&amp;H2670</f>
        <v>61 CAD</v>
      </c>
      <c r="Q2670" t="s">
        <v>8319</v>
      </c>
      <c r="R2670" t="s">
        <v>8356</v>
      </c>
      <c r="S2670" s="12">
        <f>(((I2670/60)/60)/24)+DATE(1970,1,1)+(-8/24)</f>
        <v>42317.272222222215</v>
      </c>
      <c r="T2670" s="12">
        <f>(((J2670/60)/60)/24)+DATE(1970,1,1)+(-8/24)</f>
        <v>42275.255381944437</v>
      </c>
      <c r="U2670" s="8">
        <f t="shared" si="42"/>
        <v>42.016840277778101</v>
      </c>
    </row>
    <row r="2671" spans="1:21" ht="11.75" customHeight="1" x14ac:dyDescent="0.4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E2671/D2671*100%</f>
        <v>1.25125</v>
      </c>
      <c r="P2671" s="9" t="str">
        <f>IFERROR(ROUND(E2671/L2671,0),0)&amp;" "&amp;H2671</f>
        <v>91 USD</v>
      </c>
      <c r="Q2671" t="s">
        <v>8319</v>
      </c>
      <c r="R2671" t="s">
        <v>8356</v>
      </c>
      <c r="S2671" s="12">
        <f>(((I2671/60)/60)/24)+DATE(1970,1,1)+(-8/24)</f>
        <v>42378.702499999999</v>
      </c>
      <c r="T2671" s="12">
        <f>(((J2671/60)/60)/24)+DATE(1970,1,1)+(-8/24)</f>
        <v>42318.702499999999</v>
      </c>
      <c r="U2671" s="8">
        <f t="shared" si="42"/>
        <v>60</v>
      </c>
    </row>
    <row r="2672" spans="1:21" ht="11.75" customHeight="1" x14ac:dyDescent="0.4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E2672/D2672*100%</f>
        <v>6.4158609339642042E-2</v>
      </c>
      <c r="P2672" s="9" t="str">
        <f>IFERROR(ROUND(E2672/L2672,0),0)&amp;" "&amp;H2672</f>
        <v>42 AUD</v>
      </c>
      <c r="Q2672" t="s">
        <v>8319</v>
      </c>
      <c r="R2672" t="s">
        <v>8356</v>
      </c>
      <c r="S2672" s="12">
        <f>(((I2672/60)/60)/24)+DATE(1970,1,1)+(-8/24)</f>
        <v>41848.687268518515</v>
      </c>
      <c r="T2672" s="12">
        <f>(((J2672/60)/60)/24)+DATE(1970,1,1)+(-8/24)</f>
        <v>41820.687268518515</v>
      </c>
      <c r="U2672" s="8">
        <f t="shared" si="42"/>
        <v>28</v>
      </c>
    </row>
    <row r="2673" spans="1:21" ht="11.75" customHeight="1" x14ac:dyDescent="0.4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E2673/D2673*100%</f>
        <v>0.11344</v>
      </c>
      <c r="P2673" s="9" t="str">
        <f>IFERROR(ROUND(E2673/L2673,0),0)&amp;" "&amp;H2673</f>
        <v>34 USD</v>
      </c>
      <c r="Q2673" t="s">
        <v>8319</v>
      </c>
      <c r="R2673" t="s">
        <v>8356</v>
      </c>
      <c r="S2673" s="12">
        <f>(((I2673/60)/60)/24)+DATE(1970,1,1)+(-8/24)</f>
        <v>41992.484722222223</v>
      </c>
      <c r="T2673" s="12">
        <f>(((J2673/60)/60)/24)+DATE(1970,1,1)+(-8/24)</f>
        <v>41962.415694444448</v>
      </c>
      <c r="U2673" s="8">
        <f t="shared" si="42"/>
        <v>30.069027777775773</v>
      </c>
    </row>
    <row r="2674" spans="1:21" ht="11.75" customHeight="1" x14ac:dyDescent="0.4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E2674/D2674*100%</f>
        <v>0.33189999999999997</v>
      </c>
      <c r="P2674" s="9" t="str">
        <f>IFERROR(ROUND(E2674/L2674,0),0)&amp;" "&amp;H2674</f>
        <v>71 USD</v>
      </c>
      <c r="Q2674" t="s">
        <v>8319</v>
      </c>
      <c r="R2674" t="s">
        <v>8356</v>
      </c>
      <c r="S2674" s="12">
        <f>(((I2674/60)/60)/24)+DATE(1970,1,1)+(-8/24)</f>
        <v>42365.916666666664</v>
      </c>
      <c r="T2674" s="12">
        <f>(((J2674/60)/60)/24)+DATE(1970,1,1)+(-8/24)</f>
        <v>42344.550810185181</v>
      </c>
      <c r="U2674" s="8">
        <f t="shared" si="42"/>
        <v>21.365856481483206</v>
      </c>
    </row>
    <row r="2675" spans="1:21" ht="11.75" customHeight="1" x14ac:dyDescent="0.4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E2675/D2675*100%</f>
        <v>0.27579999999999999</v>
      </c>
      <c r="P2675" s="9" t="str">
        <f>IFERROR(ROUND(E2675/L2675,0),0)&amp;" "&amp;H2675</f>
        <v>167 USD</v>
      </c>
      <c r="Q2675" t="s">
        <v>8319</v>
      </c>
      <c r="R2675" t="s">
        <v>8356</v>
      </c>
      <c r="S2675" s="12">
        <f>(((I2675/60)/60)/24)+DATE(1970,1,1)+(-8/24)</f>
        <v>41941.614583333328</v>
      </c>
      <c r="T2675" s="12">
        <f>(((J2675/60)/60)/24)+DATE(1970,1,1)+(-8/24)</f>
        <v>41912.208321759259</v>
      </c>
      <c r="U2675" s="8">
        <f t="shared" si="42"/>
        <v>29.406261574069504</v>
      </c>
    </row>
    <row r="2676" spans="1:21" ht="11.75" customHeight="1" x14ac:dyDescent="0.4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E2676/D2676*100%</f>
        <v>0.62839999999999996</v>
      </c>
      <c r="P2676" s="9" t="str">
        <f>IFERROR(ROUND(E2676/L2676,0),0)&amp;" "&amp;H2676</f>
        <v>129 USD</v>
      </c>
      <c r="Q2676" t="s">
        <v>8319</v>
      </c>
      <c r="R2676" t="s">
        <v>8356</v>
      </c>
      <c r="S2676" s="12">
        <f>(((I2676/60)/60)/24)+DATE(1970,1,1)+(-8/24)</f>
        <v>42555.874305555553</v>
      </c>
      <c r="T2676" s="12">
        <f>(((J2676/60)/60)/24)+DATE(1970,1,1)+(-8/24)</f>
        <v>42529.299421296295</v>
      </c>
      <c r="U2676" s="8">
        <f t="shared" si="42"/>
        <v>26.574884259258397</v>
      </c>
    </row>
    <row r="2677" spans="1:21" ht="11.75" customHeight="1" x14ac:dyDescent="0.4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E2677/D2677*100%</f>
        <v>7.5880000000000003E-2</v>
      </c>
      <c r="P2677" s="9" t="str">
        <f>IFERROR(ROUND(E2677/L2677,0),0)&amp;" "&amp;H2677</f>
        <v>65 USD</v>
      </c>
      <c r="Q2677" t="s">
        <v>8319</v>
      </c>
      <c r="R2677" t="s">
        <v>8356</v>
      </c>
      <c r="S2677" s="12">
        <f>(((I2677/60)/60)/24)+DATE(1970,1,1)+(-8/24)</f>
        <v>41953.565844907404</v>
      </c>
      <c r="T2677" s="12">
        <f>(((J2677/60)/60)/24)+DATE(1970,1,1)+(-8/24)</f>
        <v>41923.524178240739</v>
      </c>
      <c r="U2677" s="8">
        <f t="shared" si="42"/>
        <v>30.041666666664241</v>
      </c>
    </row>
    <row r="2678" spans="1:21" ht="11.75" customHeight="1" x14ac:dyDescent="0.4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E2678/D2678*100%</f>
        <v>0.50380952380952382</v>
      </c>
      <c r="P2678" s="9" t="str">
        <f>IFERROR(ROUND(E2678/L2678,0),0)&amp;" "&amp;H2678</f>
        <v>118 CAD</v>
      </c>
      <c r="Q2678" t="s">
        <v>8319</v>
      </c>
      <c r="R2678" t="s">
        <v>8356</v>
      </c>
      <c r="S2678" s="12">
        <f>(((I2678/60)/60)/24)+DATE(1970,1,1)+(-8/24)</f>
        <v>42512.291365740741</v>
      </c>
      <c r="T2678" s="12">
        <f>(((J2678/60)/60)/24)+DATE(1970,1,1)+(-8/24)</f>
        <v>42482.291365740741</v>
      </c>
      <c r="U2678" s="8">
        <f t="shared" si="42"/>
        <v>30</v>
      </c>
    </row>
    <row r="2679" spans="1:21" ht="11.75" customHeight="1" x14ac:dyDescent="0.4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E2679/D2679*100%</f>
        <v>0.17512820512820512</v>
      </c>
      <c r="P2679" s="9" t="str">
        <f>IFERROR(ROUND(E2679/L2679,0),0)&amp;" "&amp;H2679</f>
        <v>126 USD</v>
      </c>
      <c r="Q2679" t="s">
        <v>8319</v>
      </c>
      <c r="R2679" t="s">
        <v>8356</v>
      </c>
      <c r="S2679" s="12">
        <f>(((I2679/60)/60)/24)+DATE(1970,1,1)+(-8/24)</f>
        <v>41822.696099537032</v>
      </c>
      <c r="T2679" s="12">
        <f>(((J2679/60)/60)/24)+DATE(1970,1,1)+(-8/24)</f>
        <v>41792.696099537032</v>
      </c>
      <c r="U2679" s="8">
        <f t="shared" si="42"/>
        <v>30</v>
      </c>
    </row>
    <row r="2680" spans="1:21" ht="11.75" customHeight="1" x14ac:dyDescent="0.4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E2680/D2680*100%</f>
        <v>1.3750000000000001E-4</v>
      </c>
      <c r="P2680" s="9" t="str">
        <f>IFERROR(ROUND(E2680/L2680,0),0)&amp;" "&amp;H2680</f>
        <v>550 EUR</v>
      </c>
      <c r="Q2680" t="s">
        <v>8319</v>
      </c>
      <c r="R2680" t="s">
        <v>8356</v>
      </c>
      <c r="S2680" s="12">
        <f>(((I2680/60)/60)/24)+DATE(1970,1,1)+(-8/24)</f>
        <v>42271.464872685181</v>
      </c>
      <c r="T2680" s="12">
        <f>(((J2680/60)/60)/24)+DATE(1970,1,1)+(-8/24)</f>
        <v>42241.464872685181</v>
      </c>
      <c r="U2680" s="8">
        <f t="shared" si="42"/>
        <v>30</v>
      </c>
    </row>
    <row r="2681" spans="1:21" ht="11.75" customHeight="1" x14ac:dyDescent="0.4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E2681/D2681*100%</f>
        <v>3.3E-3</v>
      </c>
      <c r="P2681" s="9" t="str">
        <f>IFERROR(ROUND(E2681/L2681,0),0)&amp;" "&amp;H2681</f>
        <v>44 USD</v>
      </c>
      <c r="Q2681" t="s">
        <v>8319</v>
      </c>
      <c r="R2681" t="s">
        <v>8356</v>
      </c>
      <c r="S2681" s="12">
        <f>(((I2681/60)/60)/24)+DATE(1970,1,1)+(-8/24)</f>
        <v>42062.667754629627</v>
      </c>
      <c r="T2681" s="12">
        <f>(((J2681/60)/60)/24)+DATE(1970,1,1)+(-8/24)</f>
        <v>42032.667754629627</v>
      </c>
      <c r="U2681" s="8">
        <f t="shared" si="42"/>
        <v>30</v>
      </c>
    </row>
    <row r="2682" spans="1:21" ht="11.75" customHeight="1" x14ac:dyDescent="0.4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E2682/D2682*100%</f>
        <v>8.6250000000000007E-3</v>
      </c>
      <c r="P2682" s="9" t="str">
        <f>IFERROR(ROUND(E2682/L2682,0),0)&amp;" "&amp;H2682</f>
        <v>69 EUR</v>
      </c>
      <c r="Q2682" t="s">
        <v>8319</v>
      </c>
      <c r="R2682" t="s">
        <v>8356</v>
      </c>
      <c r="S2682" s="12">
        <f>(((I2682/60)/60)/24)+DATE(1970,1,1)+(-8/24)</f>
        <v>42465.836701388886</v>
      </c>
      <c r="T2682" s="12">
        <f>(((J2682/60)/60)/24)+DATE(1970,1,1)+(-8/24)</f>
        <v>42435.878368055557</v>
      </c>
      <c r="U2682" s="8">
        <f t="shared" si="42"/>
        <v>29.958333333328483</v>
      </c>
    </row>
    <row r="2683" spans="1:21" ht="11.75" customHeight="1" x14ac:dyDescent="0.4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E2683/D2683*100%</f>
        <v>6.875E-3</v>
      </c>
      <c r="P2683" s="9" t="str">
        <f>IFERROR(ROUND(E2683/L2683,0),0)&amp;" "&amp;H2683</f>
        <v>28 USD</v>
      </c>
      <c r="Q2683" t="s">
        <v>8336</v>
      </c>
      <c r="R2683" t="s">
        <v>8337</v>
      </c>
      <c r="S2683" s="12">
        <f>(((I2683/60)/60)/24)+DATE(1970,1,1)+(-8/24)</f>
        <v>41830.561921296292</v>
      </c>
      <c r="T2683" s="12">
        <f>(((J2683/60)/60)/24)+DATE(1970,1,1)+(-8/24)</f>
        <v>41805.561921296292</v>
      </c>
      <c r="U2683" s="8">
        <f t="shared" si="42"/>
        <v>25</v>
      </c>
    </row>
    <row r="2684" spans="1:21" ht="11.75" customHeight="1" x14ac:dyDescent="0.4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E2684/D2684*100%</f>
        <v>0.28299999999999997</v>
      </c>
      <c r="P2684" s="9" t="str">
        <f>IFERROR(ROUND(E2684/L2684,0),0)&amp;" "&amp;H2684</f>
        <v>85 USD</v>
      </c>
      <c r="Q2684" t="s">
        <v>8336</v>
      </c>
      <c r="R2684" t="s">
        <v>8337</v>
      </c>
      <c r="S2684" s="12">
        <f>(((I2684/60)/60)/24)+DATE(1970,1,1)+(-8/24)</f>
        <v>41964.915972222218</v>
      </c>
      <c r="T2684" s="12">
        <f>(((J2684/60)/60)/24)+DATE(1970,1,1)+(-8/24)</f>
        <v>41932.538657407407</v>
      </c>
      <c r="U2684" s="8">
        <f t="shared" si="42"/>
        <v>32.377314814810234</v>
      </c>
    </row>
    <row r="2685" spans="1:21" ht="11.75" customHeight="1" x14ac:dyDescent="0.4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E2685/D2685*100%</f>
        <v>2.3999999999999998E-3</v>
      </c>
      <c r="P2685" s="9" t="str">
        <f>IFERROR(ROUND(E2685/L2685,0),0)&amp;" "&amp;H2685</f>
        <v>12 USD</v>
      </c>
      <c r="Q2685" t="s">
        <v>8336</v>
      </c>
      <c r="R2685" t="s">
        <v>8337</v>
      </c>
      <c r="S2685" s="12">
        <f>(((I2685/60)/60)/24)+DATE(1970,1,1)+(-8/24)</f>
        <v>42064.421759259254</v>
      </c>
      <c r="T2685" s="12">
        <f>(((J2685/60)/60)/24)+DATE(1970,1,1)+(-8/24)</f>
        <v>42034.421759259254</v>
      </c>
      <c r="U2685" s="8">
        <f t="shared" si="42"/>
        <v>30</v>
      </c>
    </row>
    <row r="2686" spans="1:21" ht="11.75" customHeight="1" x14ac:dyDescent="0.4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E2686/D2686*100%</f>
        <v>1.1428571428571429E-2</v>
      </c>
      <c r="P2686" s="9" t="str">
        <f>IFERROR(ROUND(E2686/L2686,0),0)&amp;" "&amp;H2686</f>
        <v>200 USD</v>
      </c>
      <c r="Q2686" t="s">
        <v>8336</v>
      </c>
      <c r="R2686" t="s">
        <v>8337</v>
      </c>
      <c r="S2686" s="12">
        <f>(((I2686/60)/60)/24)+DATE(1970,1,1)+(-8/24)</f>
        <v>41860.581307870365</v>
      </c>
      <c r="T2686" s="12">
        <f>(((J2686/60)/60)/24)+DATE(1970,1,1)+(-8/24)</f>
        <v>41820.581307870365</v>
      </c>
      <c r="U2686" s="8">
        <f t="shared" si="42"/>
        <v>40</v>
      </c>
    </row>
    <row r="2687" spans="1:21" ht="11.75" customHeight="1" x14ac:dyDescent="0.4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E2687/D2687*100%</f>
        <v>2.0000000000000001E-4</v>
      </c>
      <c r="P2687" s="9" t="str">
        <f>IFERROR(ROUND(E2687/L2687,0),0)&amp;" "&amp;H2687</f>
        <v>10 USD</v>
      </c>
      <c r="Q2687" t="s">
        <v>8336</v>
      </c>
      <c r="R2687" t="s">
        <v>8337</v>
      </c>
      <c r="S2687" s="12">
        <f>(((I2687/60)/60)/24)+DATE(1970,1,1)+(-8/24)</f>
        <v>42121.320949074077</v>
      </c>
      <c r="T2687" s="12">
        <f>(((J2687/60)/60)/24)+DATE(1970,1,1)+(-8/24)</f>
        <v>42061.362615740734</v>
      </c>
      <c r="U2687" s="8">
        <f t="shared" si="42"/>
        <v>59.958333333343035</v>
      </c>
    </row>
    <row r="2688" spans="1:21" ht="11.75" customHeight="1" x14ac:dyDescent="0.4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E2688/D2688*100%</f>
        <v>0</v>
      </c>
      <c r="P2688" s="9" t="str">
        <f>IFERROR(ROUND(E2688/L2688,0),0)&amp;" "&amp;H2688</f>
        <v>0 USD</v>
      </c>
      <c r="Q2688" t="s">
        <v>8336</v>
      </c>
      <c r="R2688" t="s">
        <v>8337</v>
      </c>
      <c r="S2688" s="12">
        <f>(((I2688/60)/60)/24)+DATE(1970,1,1)+(-8/24)</f>
        <v>41912.641469907401</v>
      </c>
      <c r="T2688" s="12">
        <f>(((J2688/60)/60)/24)+DATE(1970,1,1)+(-8/24)</f>
        <v>41892.641469907401</v>
      </c>
      <c r="U2688" s="8">
        <f t="shared" si="42"/>
        <v>20</v>
      </c>
    </row>
    <row r="2689" spans="1:21" ht="11.75" customHeight="1" x14ac:dyDescent="0.4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E2689/D2689*100%</f>
        <v>0</v>
      </c>
      <c r="P2689" s="9" t="str">
        <f>IFERROR(ROUND(E2689/L2689,0),0)&amp;" "&amp;H2689</f>
        <v>0 USD</v>
      </c>
      <c r="Q2689" t="s">
        <v>8336</v>
      </c>
      <c r="R2689" t="s">
        <v>8337</v>
      </c>
      <c r="S2689" s="12">
        <f>(((I2689/60)/60)/24)+DATE(1970,1,1)+(-8/24)</f>
        <v>42184.306921296295</v>
      </c>
      <c r="T2689" s="12">
        <f>(((J2689/60)/60)/24)+DATE(1970,1,1)+(-8/24)</f>
        <v>42154.306921296295</v>
      </c>
      <c r="U2689" s="8">
        <f t="shared" si="42"/>
        <v>30</v>
      </c>
    </row>
    <row r="2690" spans="1:21" ht="11.75" customHeight="1" x14ac:dyDescent="0.4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E2690/D2690*100%</f>
        <v>1.48E-3</v>
      </c>
      <c r="P2690" s="9" t="str">
        <f>IFERROR(ROUND(E2690/L2690,0),0)&amp;" "&amp;H2690</f>
        <v>5 USD</v>
      </c>
      <c r="Q2690" t="s">
        <v>8336</v>
      </c>
      <c r="R2690" t="s">
        <v>8337</v>
      </c>
      <c r="S2690" s="12">
        <f>(((I2690/60)/60)/24)+DATE(1970,1,1)+(-8/24)</f>
        <v>42058.791666666664</v>
      </c>
      <c r="T2690" s="12">
        <f>(((J2690/60)/60)/24)+DATE(1970,1,1)+(-8/24)</f>
        <v>42027.785532407412</v>
      </c>
      <c r="U2690" s="8">
        <f t="shared" si="42"/>
        <v>31.006134259252576</v>
      </c>
    </row>
    <row r="2691" spans="1:21" ht="11.75" customHeight="1" x14ac:dyDescent="0.4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E2691/D2691*100%</f>
        <v>2.8571428571428571E-5</v>
      </c>
      <c r="P2691" s="9" t="str">
        <f>IFERROR(ROUND(E2691/L2691,0),0)&amp;" "&amp;H2691</f>
        <v>1 USD</v>
      </c>
      <c r="Q2691" t="s">
        <v>8336</v>
      </c>
      <c r="R2691" t="s">
        <v>8337</v>
      </c>
      <c r="S2691" s="12">
        <f>(((I2691/60)/60)/24)+DATE(1970,1,1)+(-8/24)</f>
        <v>42581.628356481473</v>
      </c>
      <c r="T2691" s="12">
        <f>(((J2691/60)/60)/24)+DATE(1970,1,1)+(-8/24)</f>
        <v>42551.628356481473</v>
      </c>
      <c r="U2691" s="8">
        <f t="shared" si="42"/>
        <v>30</v>
      </c>
    </row>
    <row r="2692" spans="1:21" ht="11.75" customHeight="1" x14ac:dyDescent="0.4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E2692/D2692*100%</f>
        <v>0.107325</v>
      </c>
      <c r="P2692" s="9" t="str">
        <f>IFERROR(ROUND(E2692/L2692,0),0)&amp;" "&amp;H2692</f>
        <v>73 USD</v>
      </c>
      <c r="Q2692" t="s">
        <v>8336</v>
      </c>
      <c r="R2692" t="s">
        <v>8337</v>
      </c>
      <c r="S2692" s="12">
        <f>(((I2692/60)/60)/24)+DATE(1970,1,1)+(-8/24)</f>
        <v>42157.77171296296</v>
      </c>
      <c r="T2692" s="12">
        <f>(((J2692/60)/60)/24)+DATE(1970,1,1)+(-8/24)</f>
        <v>42112.77171296296</v>
      </c>
      <c r="U2692" s="8">
        <f t="shared" si="42"/>
        <v>45</v>
      </c>
    </row>
    <row r="2693" spans="1:21" ht="11.75" customHeight="1" x14ac:dyDescent="0.4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E2693/D2693*100%</f>
        <v>5.3846153846153844E-4</v>
      </c>
      <c r="P2693" s="9" t="str">
        <f>IFERROR(ROUND(E2693/L2693,0),0)&amp;" "&amp;H2693</f>
        <v>18 CAD</v>
      </c>
      <c r="Q2693" t="s">
        <v>8336</v>
      </c>
      <c r="R2693" t="s">
        <v>8337</v>
      </c>
      <c r="S2693" s="12">
        <f>(((I2693/60)/60)/24)+DATE(1970,1,1)+(-8/24)</f>
        <v>42134.390706018516</v>
      </c>
      <c r="T2693" s="12">
        <f>(((J2693/60)/60)/24)+DATE(1970,1,1)+(-8/24)</f>
        <v>42089.390706018516</v>
      </c>
      <c r="U2693" s="8">
        <f t="shared" si="42"/>
        <v>45</v>
      </c>
    </row>
    <row r="2694" spans="1:21" ht="11.75" customHeight="1" x14ac:dyDescent="0.4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E2694/D2694*100%</f>
        <v>7.1428571428571426E-3</v>
      </c>
      <c r="P2694" s="9" t="str">
        <f>IFERROR(ROUND(E2694/L2694,0),0)&amp;" "&amp;H2694</f>
        <v>25 USD</v>
      </c>
      <c r="Q2694" t="s">
        <v>8336</v>
      </c>
      <c r="R2694" t="s">
        <v>8337</v>
      </c>
      <c r="S2694" s="12">
        <f>(((I2694/60)/60)/24)+DATE(1970,1,1)+(-8/24)</f>
        <v>42087.959027777775</v>
      </c>
      <c r="T2694" s="12">
        <f>(((J2694/60)/60)/24)+DATE(1970,1,1)+(-8/24)</f>
        <v>42058.000694444439</v>
      </c>
      <c r="U2694" s="8">
        <f t="shared" si="42"/>
        <v>29.958333333335759</v>
      </c>
    </row>
    <row r="2695" spans="1:21" ht="11.75" customHeight="1" x14ac:dyDescent="0.4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E2695/D2695*100%</f>
        <v>8.0000000000000002E-3</v>
      </c>
      <c r="P2695" s="9" t="str">
        <f>IFERROR(ROUND(E2695/L2695,0),0)&amp;" "&amp;H2695</f>
        <v>13 USD</v>
      </c>
      <c r="Q2695" t="s">
        <v>8336</v>
      </c>
      <c r="R2695" t="s">
        <v>8337</v>
      </c>
      <c r="S2695" s="12">
        <f>(((I2695/60)/60)/24)+DATE(1970,1,1)+(-8/24)</f>
        <v>41863.805162037032</v>
      </c>
      <c r="T2695" s="12">
        <f>(((J2695/60)/60)/24)+DATE(1970,1,1)+(-8/24)</f>
        <v>41833.805162037032</v>
      </c>
      <c r="U2695" s="8">
        <f t="shared" si="42"/>
        <v>30</v>
      </c>
    </row>
    <row r="2696" spans="1:21" ht="11.75" customHeight="1" x14ac:dyDescent="0.4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E2696/D2696*100%</f>
        <v>3.3333333333333335E-5</v>
      </c>
      <c r="P2696" s="9" t="str">
        <f>IFERROR(ROUND(E2696/L2696,0),0)&amp;" "&amp;H2696</f>
        <v>1 USD</v>
      </c>
      <c r="Q2696" t="s">
        <v>8336</v>
      </c>
      <c r="R2696" t="s">
        <v>8337</v>
      </c>
      <c r="S2696" s="12">
        <f>(((I2696/60)/60)/24)+DATE(1970,1,1)+(-8/24)</f>
        <v>41907.807164351849</v>
      </c>
      <c r="T2696" s="12">
        <f>(((J2696/60)/60)/24)+DATE(1970,1,1)+(-8/24)</f>
        <v>41877.807164351849</v>
      </c>
      <c r="U2696" s="8">
        <f t="shared" si="42"/>
        <v>30</v>
      </c>
    </row>
    <row r="2697" spans="1:21" ht="11.75" customHeight="1" x14ac:dyDescent="0.4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E2697/D2697*100%</f>
        <v>4.7333333333333333E-3</v>
      </c>
      <c r="P2697" s="9" t="str">
        <f>IFERROR(ROUND(E2697/L2697,0),0)&amp;" "&amp;H2697</f>
        <v>24 USD</v>
      </c>
      <c r="Q2697" t="s">
        <v>8336</v>
      </c>
      <c r="R2697" t="s">
        <v>8337</v>
      </c>
      <c r="S2697" s="12">
        <f>(((I2697/60)/60)/24)+DATE(1970,1,1)+(-8/24)</f>
        <v>42107.806921296295</v>
      </c>
      <c r="T2697" s="12">
        <f>(((J2697/60)/60)/24)+DATE(1970,1,1)+(-8/24)</f>
        <v>42047.848587962959</v>
      </c>
      <c r="U2697" s="8">
        <f t="shared" si="42"/>
        <v>59.958333333335759</v>
      </c>
    </row>
    <row r="2698" spans="1:21" ht="11.75" customHeight="1" x14ac:dyDescent="0.4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E2698/D2698*100%</f>
        <v>5.6500000000000002E-2</v>
      </c>
      <c r="P2698" s="9" t="str">
        <f>IFERROR(ROUND(E2698/L2698,0),0)&amp;" "&amp;H2698</f>
        <v>89 USD</v>
      </c>
      <c r="Q2698" t="s">
        <v>8336</v>
      </c>
      <c r="R2698" t="s">
        <v>8337</v>
      </c>
      <c r="S2698" s="12">
        <f>(((I2698/60)/60)/24)+DATE(1970,1,1)+(-8/24)</f>
        <v>41998.511111111111</v>
      </c>
      <c r="T2698" s="12">
        <f>(((J2698/60)/60)/24)+DATE(1970,1,1)+(-8/24)</f>
        <v>41964.511111111111</v>
      </c>
      <c r="U2698" s="8">
        <f t="shared" si="42"/>
        <v>34</v>
      </c>
    </row>
    <row r="2699" spans="1:21" ht="11.75" customHeight="1" x14ac:dyDescent="0.4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E2699/D2699*100%</f>
        <v>0.26352173913043481</v>
      </c>
      <c r="P2699" s="9" t="str">
        <f>IFERROR(ROUND(E2699/L2699,0),0)&amp;" "&amp;H2699</f>
        <v>117 USD</v>
      </c>
      <c r="Q2699" t="s">
        <v>8336</v>
      </c>
      <c r="R2699" t="s">
        <v>8337</v>
      </c>
      <c r="S2699" s="12">
        <f>(((I2699/60)/60)/24)+DATE(1970,1,1)+(-8/24)</f>
        <v>42218.583333333336</v>
      </c>
      <c r="T2699" s="12">
        <f>(((J2699/60)/60)/24)+DATE(1970,1,1)+(-8/24)</f>
        <v>42187.606747685182</v>
      </c>
      <c r="U2699" s="8">
        <f t="shared" si="42"/>
        <v>30.976585648153559</v>
      </c>
    </row>
    <row r="2700" spans="1:21" ht="11.75" customHeight="1" x14ac:dyDescent="0.4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E2700/D2700*100%</f>
        <v>3.2512500000000002E-3</v>
      </c>
      <c r="P2700" s="9" t="str">
        <f>IFERROR(ROUND(E2700/L2700,0),0)&amp;" "&amp;H2700</f>
        <v>13 USD</v>
      </c>
      <c r="Q2700" t="s">
        <v>8336</v>
      </c>
      <c r="R2700" t="s">
        <v>8337</v>
      </c>
      <c r="S2700" s="12">
        <f>(((I2700/60)/60)/24)+DATE(1970,1,1)+(-8/24)</f>
        <v>41817.564907407403</v>
      </c>
      <c r="T2700" s="12">
        <f>(((J2700/60)/60)/24)+DATE(1970,1,1)+(-8/24)</f>
        <v>41787.564907407403</v>
      </c>
      <c r="U2700" s="8">
        <f t="shared" si="42"/>
        <v>30</v>
      </c>
    </row>
    <row r="2701" spans="1:21" ht="11.75" customHeight="1" x14ac:dyDescent="0.4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E2701/D2701*100%</f>
        <v>0</v>
      </c>
      <c r="P2701" s="9" t="str">
        <f>IFERROR(ROUND(E2701/L2701,0),0)&amp;" "&amp;H2701</f>
        <v>0 CAD</v>
      </c>
      <c r="Q2701" t="s">
        <v>8336</v>
      </c>
      <c r="R2701" t="s">
        <v>8337</v>
      </c>
      <c r="S2701" s="12">
        <f>(((I2701/60)/60)/24)+DATE(1970,1,1)+(-8/24)</f>
        <v>41859.563229166662</v>
      </c>
      <c r="T2701" s="12">
        <f>(((J2701/60)/60)/24)+DATE(1970,1,1)+(-8/24)</f>
        <v>41829.563229166662</v>
      </c>
      <c r="U2701" s="8">
        <f t="shared" si="42"/>
        <v>30</v>
      </c>
    </row>
    <row r="2702" spans="1:21" ht="11.75" customHeight="1" x14ac:dyDescent="0.4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E2702/D2702*100%</f>
        <v>7.0007000700070005E-3</v>
      </c>
      <c r="P2702" s="9" t="str">
        <f>IFERROR(ROUND(E2702/L2702,0),0)&amp;" "&amp;H2702</f>
        <v>18 USD</v>
      </c>
      <c r="Q2702" t="s">
        <v>8336</v>
      </c>
      <c r="R2702" t="s">
        <v>8337</v>
      </c>
      <c r="S2702" s="12">
        <f>(((I2702/60)/60)/24)+DATE(1970,1,1)+(-8/24)</f>
        <v>41900.541342592594</v>
      </c>
      <c r="T2702" s="12">
        <f>(((J2702/60)/60)/24)+DATE(1970,1,1)+(-8/24)</f>
        <v>41870.541342592594</v>
      </c>
      <c r="U2702" s="8">
        <f t="shared" si="42"/>
        <v>30</v>
      </c>
    </row>
    <row r="2703" spans="1:21" ht="11.75" hidden="1" customHeight="1" x14ac:dyDescent="0.4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E2703/D2703*100%</f>
        <v>0.46176470588235297</v>
      </c>
      <c r="P2703" s="9" t="str">
        <f>IFERROR(ROUND(E2703/L2703,0),0)&amp;" "&amp;H2703</f>
        <v>34 EUR</v>
      </c>
      <c r="Q2703" t="s">
        <v>8317</v>
      </c>
      <c r="R2703" t="s">
        <v>8357</v>
      </c>
      <c r="S2703" s="12">
        <f>(((I2703/60)/60)/24)+DATE(1970,1,1)+(-8/24)</f>
        <v>42832.399699074071</v>
      </c>
      <c r="T2703" s="12">
        <f>(((J2703/60)/60)/24)+DATE(1970,1,1)+(-8/24)</f>
        <v>42801.441365740735</v>
      </c>
      <c r="U2703"/>
    </row>
    <row r="2704" spans="1:21" ht="11.75" hidden="1" customHeight="1" x14ac:dyDescent="0.4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E2704/D2704*100%</f>
        <v>0.34410000000000002</v>
      </c>
      <c r="P2704" s="9" t="str">
        <f>IFERROR(ROUND(E2704/L2704,0),0)&amp;" "&amp;H2704</f>
        <v>132 USD</v>
      </c>
      <c r="Q2704" t="s">
        <v>8317</v>
      </c>
      <c r="R2704" t="s">
        <v>8357</v>
      </c>
      <c r="S2704" s="12">
        <f>(((I2704/60)/60)/24)+DATE(1970,1,1)+(-8/24)</f>
        <v>42830.426817129628</v>
      </c>
      <c r="T2704" s="12">
        <f>(((J2704/60)/60)/24)+DATE(1970,1,1)+(-8/24)</f>
        <v>42800.468483796292</v>
      </c>
      <c r="U2704"/>
    </row>
    <row r="2705" spans="1:21" ht="11.75" hidden="1" customHeight="1" x14ac:dyDescent="0.4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E2705/D2705*100%</f>
        <v>1.0375000000000001</v>
      </c>
      <c r="P2705" s="9" t="str">
        <f>IFERROR(ROUND(E2705/L2705,0),0)&amp;" "&amp;H2705</f>
        <v>922 MXN</v>
      </c>
      <c r="Q2705" t="s">
        <v>8317</v>
      </c>
      <c r="R2705" t="s">
        <v>8357</v>
      </c>
      <c r="S2705" s="12">
        <f>(((I2705/60)/60)/24)+DATE(1970,1,1)+(-8/24)</f>
        <v>42816.315162037034</v>
      </c>
      <c r="T2705" s="12">
        <f>(((J2705/60)/60)/24)+DATE(1970,1,1)+(-8/24)</f>
        <v>42756.356828703698</v>
      </c>
      <c r="U2705"/>
    </row>
    <row r="2706" spans="1:21" ht="11.75" hidden="1" customHeight="1" x14ac:dyDescent="0.4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E2706/D2706*100%</f>
        <v>6.0263157894736845E-2</v>
      </c>
      <c r="P2706" s="9" t="str">
        <f>IFERROR(ROUND(E2706/L2706,0),0)&amp;" "&amp;H2706</f>
        <v>164 USD</v>
      </c>
      <c r="Q2706" t="s">
        <v>8317</v>
      </c>
      <c r="R2706" t="s">
        <v>8357</v>
      </c>
      <c r="S2706" s="12">
        <f>(((I2706/60)/60)/24)+DATE(1970,1,1)+(-8/24)</f>
        <v>42830.48743055555</v>
      </c>
      <c r="T2706" s="12">
        <f>(((J2706/60)/60)/24)+DATE(1970,1,1)+(-8/24)</f>
        <v>42787.529097222221</v>
      </c>
      <c r="U2706"/>
    </row>
    <row r="2707" spans="1:21" ht="11.75" hidden="1" customHeight="1" x14ac:dyDescent="0.4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E2707/D2707*100%</f>
        <v>0.10539393939393939</v>
      </c>
      <c r="P2707" s="9" t="str">
        <f>IFERROR(ROUND(E2707/L2707,0),0)&amp;" "&amp;H2707</f>
        <v>217 USD</v>
      </c>
      <c r="Q2707" t="s">
        <v>8317</v>
      </c>
      <c r="R2707" t="s">
        <v>8357</v>
      </c>
      <c r="S2707" s="12">
        <f>(((I2707/60)/60)/24)+DATE(1970,1,1)+(-8/24)</f>
        <v>42818.541180555556</v>
      </c>
      <c r="T2707" s="12">
        <f>(((J2707/60)/60)/24)+DATE(1970,1,1)+(-8/24)</f>
        <v>42773.58284722222</v>
      </c>
      <c r="U2707"/>
    </row>
    <row r="2708" spans="1:21" ht="11.75" customHeight="1" x14ac:dyDescent="0.4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E2708/D2708*100%</f>
        <v>1.1229714285714285</v>
      </c>
      <c r="P2708" s="9" t="str">
        <f>IFERROR(ROUND(E2708/L2708,0),0)&amp;" "&amp;H2708</f>
        <v>149 USD</v>
      </c>
      <c r="Q2708" t="s">
        <v>8317</v>
      </c>
      <c r="R2708" t="s">
        <v>8357</v>
      </c>
      <c r="S2708" s="12">
        <f>(((I2708/60)/60)/24)+DATE(1970,1,1)+(-8/24)</f>
        <v>41927.957638888889</v>
      </c>
      <c r="T2708" s="12">
        <f>(((J2708/60)/60)/24)+DATE(1970,1,1)+(-8/24)</f>
        <v>41898.961608796293</v>
      </c>
      <c r="U2708" s="8">
        <f t="shared" ref="U2708:U2771" si="43">S2708-T2708</f>
        <v>28.996030092595902</v>
      </c>
    </row>
    <row r="2709" spans="1:21" ht="11.75" customHeight="1" x14ac:dyDescent="0.4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E2709/D2709*100%</f>
        <v>3.50844625</v>
      </c>
      <c r="P2709" s="9" t="str">
        <f>IFERROR(ROUND(E2709/L2709,0),0)&amp;" "&amp;H2709</f>
        <v>71 USD</v>
      </c>
      <c r="Q2709" t="s">
        <v>8317</v>
      </c>
      <c r="R2709" t="s">
        <v>8357</v>
      </c>
      <c r="S2709" s="12">
        <f>(((I2709/60)/60)/24)+DATE(1970,1,1)+(-8/24)</f>
        <v>41420.957638888889</v>
      </c>
      <c r="T2709" s="12">
        <f>(((J2709/60)/60)/24)+DATE(1970,1,1)+(-8/24)</f>
        <v>41391.449571759258</v>
      </c>
      <c r="U2709" s="8">
        <f t="shared" si="43"/>
        <v>29.508067129630945</v>
      </c>
    </row>
    <row r="2710" spans="1:21" ht="11.75" customHeight="1" x14ac:dyDescent="0.4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E2710/D2710*100%</f>
        <v>2.3321535</v>
      </c>
      <c r="P2710" s="9" t="str">
        <f>IFERROR(ROUND(E2710/L2710,0),0)&amp;" "&amp;H2710</f>
        <v>44 GBP</v>
      </c>
      <c r="Q2710" t="s">
        <v>8317</v>
      </c>
      <c r="R2710" t="s">
        <v>8357</v>
      </c>
      <c r="S2710" s="12">
        <f>(((I2710/60)/60)/24)+DATE(1970,1,1)+(-8/24)</f>
        <v>42572.364884259259</v>
      </c>
      <c r="T2710" s="12">
        <f>(((J2710/60)/60)/24)+DATE(1970,1,1)+(-8/24)</f>
        <v>42512.364884259259</v>
      </c>
      <c r="U2710" s="8">
        <f t="shared" si="43"/>
        <v>60</v>
      </c>
    </row>
    <row r="2711" spans="1:21" ht="11.75" customHeight="1" x14ac:dyDescent="0.4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E2711/D2711*100%</f>
        <v>1.01606</v>
      </c>
      <c r="P2711" s="9" t="str">
        <f>IFERROR(ROUND(E2711/L2711,0),0)&amp;" "&amp;H2711</f>
        <v>165 USD</v>
      </c>
      <c r="Q2711" t="s">
        <v>8317</v>
      </c>
      <c r="R2711" t="s">
        <v>8357</v>
      </c>
      <c r="S2711" s="12">
        <f>(((I2711/60)/60)/24)+DATE(1970,1,1)+(-8/24)</f>
        <v>42646.832638888889</v>
      </c>
      <c r="T2711" s="12">
        <f>(((J2711/60)/60)/24)+DATE(1970,1,1)+(-8/24)</f>
        <v>42611.816446759258</v>
      </c>
      <c r="U2711" s="8">
        <f t="shared" si="43"/>
        <v>35.016192129631236</v>
      </c>
    </row>
    <row r="2712" spans="1:21" ht="11.75" customHeight="1" x14ac:dyDescent="0.4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E2712/D2712*100%</f>
        <v>1.5390035000000002</v>
      </c>
      <c r="P2712" s="9" t="str">
        <f>IFERROR(ROUND(E2712/L2712,0),0)&amp;" "&amp;H2712</f>
        <v>85 USD</v>
      </c>
      <c r="Q2712" t="s">
        <v>8317</v>
      </c>
      <c r="R2712" t="s">
        <v>8357</v>
      </c>
      <c r="S2712" s="12">
        <f>(((I2712/60)/60)/24)+DATE(1970,1,1)+(-8/24)</f>
        <v>41859.75</v>
      </c>
      <c r="T2712" s="12">
        <f>(((J2712/60)/60)/24)+DATE(1970,1,1)+(-8/24)</f>
        <v>41827.896157407406</v>
      </c>
      <c r="U2712" s="8">
        <f t="shared" si="43"/>
        <v>31.853842592594447</v>
      </c>
    </row>
    <row r="2713" spans="1:21" ht="11.75" customHeight="1" x14ac:dyDescent="0.4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E2713/D2713*100%</f>
        <v>1.007161125319693</v>
      </c>
      <c r="P2713" s="9" t="str">
        <f>IFERROR(ROUND(E2713/L2713,0),0)&amp;" "&amp;H2713</f>
        <v>54 GBP</v>
      </c>
      <c r="Q2713" t="s">
        <v>8317</v>
      </c>
      <c r="R2713" t="s">
        <v>8357</v>
      </c>
      <c r="S2713" s="12">
        <f>(((I2713/60)/60)/24)+DATE(1970,1,1)+(-8/24)</f>
        <v>41810.584027777775</v>
      </c>
      <c r="T2713" s="12">
        <f>(((J2713/60)/60)/24)+DATE(1970,1,1)+(-8/24)</f>
        <v>41780.411921296298</v>
      </c>
      <c r="U2713" s="8">
        <f t="shared" si="43"/>
        <v>30.172106481477385</v>
      </c>
    </row>
    <row r="2714" spans="1:21" ht="11.75" customHeight="1" x14ac:dyDescent="0.4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E2714/D2714*100%</f>
        <v>1.3138181818181818</v>
      </c>
      <c r="P2714" s="9" t="str">
        <f>IFERROR(ROUND(E2714/L2714,0),0)&amp;" "&amp;H2714</f>
        <v>51 USD</v>
      </c>
      <c r="Q2714" t="s">
        <v>8317</v>
      </c>
      <c r="R2714" t="s">
        <v>8357</v>
      </c>
      <c r="S2714" s="12">
        <f>(((I2714/60)/60)/24)+DATE(1970,1,1)+(-8/24)</f>
        <v>41468.416666666664</v>
      </c>
      <c r="T2714" s="12">
        <f>(((J2714/60)/60)/24)+DATE(1970,1,1)+(-8/24)</f>
        <v>41431.728703703702</v>
      </c>
      <c r="U2714" s="8">
        <f t="shared" si="43"/>
        <v>36.687962962962047</v>
      </c>
    </row>
    <row r="2715" spans="1:21" ht="11.75" customHeight="1" x14ac:dyDescent="0.4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E2715/D2715*100%</f>
        <v>1.0224133333333334</v>
      </c>
      <c r="P2715" s="9" t="str">
        <f>IFERROR(ROUND(E2715/L2715,0),0)&amp;" "&amp;H2715</f>
        <v>108 USD</v>
      </c>
      <c r="Q2715" t="s">
        <v>8317</v>
      </c>
      <c r="R2715" t="s">
        <v>8357</v>
      </c>
      <c r="S2715" s="12">
        <f>(((I2715/60)/60)/24)+DATE(1970,1,1)+(-8/24)</f>
        <v>42362.320416666662</v>
      </c>
      <c r="T2715" s="12">
        <f>(((J2715/60)/60)/24)+DATE(1970,1,1)+(-8/24)</f>
        <v>42322.320416666662</v>
      </c>
      <c r="U2715" s="8">
        <f t="shared" si="43"/>
        <v>40</v>
      </c>
    </row>
    <row r="2716" spans="1:21" ht="11.75" customHeight="1" x14ac:dyDescent="0.4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E2716/D2716*100%</f>
        <v>1.1635599999999999</v>
      </c>
      <c r="P2716" s="9" t="str">
        <f>IFERROR(ROUND(E2716/L2716,0),0)&amp;" "&amp;H2716</f>
        <v>95 USD</v>
      </c>
      <c r="Q2716" t="s">
        <v>8317</v>
      </c>
      <c r="R2716" t="s">
        <v>8357</v>
      </c>
      <c r="S2716" s="12">
        <f>(((I2716/60)/60)/24)+DATE(1970,1,1)+(-8/24)</f>
        <v>42657.624999999993</v>
      </c>
      <c r="T2716" s="12">
        <f>(((J2716/60)/60)/24)+DATE(1970,1,1)+(-8/24)</f>
        <v>42629.321712962956</v>
      </c>
      <c r="U2716" s="8">
        <f t="shared" si="43"/>
        <v>28.30328703703708</v>
      </c>
    </row>
    <row r="2717" spans="1:21" ht="11.75" customHeight="1" x14ac:dyDescent="0.4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E2717/D2717*100%</f>
        <v>2.6462241666666664</v>
      </c>
      <c r="P2717" s="9" t="str">
        <f>IFERROR(ROUND(E2717/L2717,0),0)&amp;" "&amp;H2717</f>
        <v>58 USD</v>
      </c>
      <c r="Q2717" t="s">
        <v>8317</v>
      </c>
      <c r="R2717" t="s">
        <v>8357</v>
      </c>
      <c r="S2717" s="12">
        <f>(((I2717/60)/60)/24)+DATE(1970,1,1)+(-8/24)</f>
        <v>42421.065138888887</v>
      </c>
      <c r="T2717" s="12">
        <f>(((J2717/60)/60)/24)+DATE(1970,1,1)+(-8/24)</f>
        <v>42387.065138888887</v>
      </c>
      <c r="U2717" s="8">
        <f t="shared" si="43"/>
        <v>34</v>
      </c>
    </row>
    <row r="2718" spans="1:21" ht="11.75" customHeight="1" x14ac:dyDescent="0.4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E2718/D2718*100%</f>
        <v>1.1998010000000001</v>
      </c>
      <c r="P2718" s="9" t="str">
        <f>IFERROR(ROUND(E2718/L2718,0),0)&amp;" "&amp;H2718</f>
        <v>64 EUR</v>
      </c>
      <c r="Q2718" t="s">
        <v>8317</v>
      </c>
      <c r="R2718" t="s">
        <v>8357</v>
      </c>
      <c r="S2718" s="12">
        <f>(((I2718/60)/60)/24)+DATE(1970,1,1)+(-8/24)</f>
        <v>42284.999918981477</v>
      </c>
      <c r="T2718" s="12">
        <f>(((J2718/60)/60)/24)+DATE(1970,1,1)+(-8/24)</f>
        <v>42254.999918981477</v>
      </c>
      <c r="U2718" s="8">
        <f t="shared" si="43"/>
        <v>30</v>
      </c>
    </row>
    <row r="2719" spans="1:21" ht="11.75" customHeight="1" x14ac:dyDescent="0.4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E2719/D2719*100%</f>
        <v>1.2010400000000001</v>
      </c>
      <c r="P2719" s="9" t="str">
        <f>IFERROR(ROUND(E2719/L2719,0),0)&amp;" "&amp;H2719</f>
        <v>92 USD</v>
      </c>
      <c r="Q2719" t="s">
        <v>8317</v>
      </c>
      <c r="R2719" t="s">
        <v>8357</v>
      </c>
      <c r="S2719" s="12">
        <f>(((I2719/60)/60)/24)+DATE(1970,1,1)+(-8/24)</f>
        <v>41979.623252314814</v>
      </c>
      <c r="T2719" s="12">
        <f>(((J2719/60)/60)/24)+DATE(1970,1,1)+(-8/24)</f>
        <v>41934.581585648149</v>
      </c>
      <c r="U2719" s="8">
        <f t="shared" si="43"/>
        <v>45.041666666664241</v>
      </c>
    </row>
    <row r="2720" spans="1:21" ht="11.75" customHeight="1" x14ac:dyDescent="0.4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E2720/D2720*100%</f>
        <v>1.0358333333333334</v>
      </c>
      <c r="P2720" s="9" t="str">
        <f>IFERROR(ROUND(E2720/L2720,0),0)&amp;" "&amp;H2720</f>
        <v>126 USD</v>
      </c>
      <c r="Q2720" t="s">
        <v>8317</v>
      </c>
      <c r="R2720" t="s">
        <v>8357</v>
      </c>
      <c r="S2720" s="12">
        <f>(((I2720/60)/60)/24)+DATE(1970,1,1)+(-8/24)</f>
        <v>42493.624999999993</v>
      </c>
      <c r="T2720" s="12">
        <f>(((J2720/60)/60)/24)+DATE(1970,1,1)+(-8/24)</f>
        <v>42465.263252314813</v>
      </c>
      <c r="U2720" s="8">
        <f t="shared" si="43"/>
        <v>28.36174768517958</v>
      </c>
    </row>
    <row r="2721" spans="1:21" ht="11.75" customHeight="1" x14ac:dyDescent="0.4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E2721/D2721*100%</f>
        <v>1.0883333333333334</v>
      </c>
      <c r="P2721" s="9" t="str">
        <f>IFERROR(ROUND(E2721/L2721,0),0)&amp;" "&amp;H2721</f>
        <v>95 USD</v>
      </c>
      <c r="Q2721" t="s">
        <v>8317</v>
      </c>
      <c r="R2721" t="s">
        <v>8357</v>
      </c>
      <c r="S2721" s="12">
        <f>(((I2721/60)/60)/24)+DATE(1970,1,1)+(-8/24)</f>
        <v>42477.656180555547</v>
      </c>
      <c r="T2721" s="12">
        <f>(((J2721/60)/60)/24)+DATE(1970,1,1)+(-8/24)</f>
        <v>42417.697847222218</v>
      </c>
      <c r="U2721" s="8">
        <f t="shared" si="43"/>
        <v>59.958333333328483</v>
      </c>
    </row>
    <row r="2722" spans="1:21" ht="11.75" customHeight="1" x14ac:dyDescent="0.4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E2722/D2722*100%</f>
        <v>1.1812400000000001</v>
      </c>
      <c r="P2722" s="9" t="str">
        <f>IFERROR(ROUND(E2722/L2722,0),0)&amp;" "&amp;H2722</f>
        <v>171 USD</v>
      </c>
      <c r="Q2722" t="s">
        <v>8317</v>
      </c>
      <c r="R2722" t="s">
        <v>8357</v>
      </c>
      <c r="S2722" s="12">
        <f>(((I2722/60)/60)/24)+DATE(1970,1,1)+(-8/24)</f>
        <v>42685.174224537033</v>
      </c>
      <c r="T2722" s="12">
        <f>(((J2722/60)/60)/24)+DATE(1970,1,1)+(-8/24)</f>
        <v>42655.132557870362</v>
      </c>
      <c r="U2722" s="8">
        <f t="shared" si="43"/>
        <v>30.041666666671517</v>
      </c>
    </row>
    <row r="2723" spans="1:21" ht="11.75" customHeight="1" x14ac:dyDescent="0.4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E2723/D2723*100%</f>
        <v>14.62</v>
      </c>
      <c r="P2723" s="9" t="str">
        <f>IFERROR(ROUND(E2723/L2723,0),0)&amp;" "&amp;H2723</f>
        <v>41 GBP</v>
      </c>
      <c r="Q2723" t="s">
        <v>8319</v>
      </c>
      <c r="R2723" t="s">
        <v>8349</v>
      </c>
      <c r="S2723" s="12">
        <f>(((I2723/60)/60)/24)+DATE(1970,1,1)+(-8/24)</f>
        <v>41523.458333333328</v>
      </c>
      <c r="T2723" s="12">
        <f>(((J2723/60)/60)/24)+DATE(1970,1,1)+(-8/24)</f>
        <v>41493.210625</v>
      </c>
      <c r="U2723" s="8">
        <f t="shared" si="43"/>
        <v>30.247708333328774</v>
      </c>
    </row>
    <row r="2724" spans="1:21" ht="11.75" customHeight="1" x14ac:dyDescent="0.4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E2724/D2724*100%</f>
        <v>2.5253999999999999</v>
      </c>
      <c r="P2724" s="9" t="str">
        <f>IFERROR(ROUND(E2724/L2724,0),0)&amp;" "&amp;H2724</f>
        <v>68 USD</v>
      </c>
      <c r="Q2724" t="s">
        <v>8319</v>
      </c>
      <c r="R2724" t="s">
        <v>8349</v>
      </c>
      <c r="S2724" s="12">
        <f>(((I2724/60)/60)/24)+DATE(1970,1,1)+(-8/24)</f>
        <v>42764.52376157407</v>
      </c>
      <c r="T2724" s="12">
        <f>(((J2724/60)/60)/24)+DATE(1970,1,1)+(-8/24)</f>
        <v>42704.52376157407</v>
      </c>
      <c r="U2724" s="8">
        <f t="shared" si="43"/>
        <v>60</v>
      </c>
    </row>
    <row r="2725" spans="1:21" ht="11.75" customHeight="1" x14ac:dyDescent="0.4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E2725/D2725*100%</f>
        <v>1.4005000000000001</v>
      </c>
      <c r="P2725" s="9" t="str">
        <f>IFERROR(ROUND(E2725/L2725,0),0)&amp;" "&amp;H2725</f>
        <v>95 USD</v>
      </c>
      <c r="Q2725" t="s">
        <v>8319</v>
      </c>
      <c r="R2725" t="s">
        <v>8349</v>
      </c>
      <c r="S2725" s="12">
        <f>(((I2725/60)/60)/24)+DATE(1970,1,1)+(-8/24)</f>
        <v>42004.547314814808</v>
      </c>
      <c r="T2725" s="12">
        <f>(((J2725/60)/60)/24)+DATE(1970,1,1)+(-8/24)</f>
        <v>41944.505648148144</v>
      </c>
      <c r="U2725" s="8">
        <f t="shared" si="43"/>
        <v>60.041666666664241</v>
      </c>
    </row>
    <row r="2726" spans="1:21" ht="11.75" customHeight="1" x14ac:dyDescent="0.4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E2726/D2726*100%</f>
        <v>2.9687520259319289</v>
      </c>
      <c r="P2726" s="9" t="str">
        <f>IFERROR(ROUND(E2726/L2726,0),0)&amp;" "&amp;H2726</f>
        <v>7 GBP</v>
      </c>
      <c r="Q2726" t="s">
        <v>8319</v>
      </c>
      <c r="R2726" t="s">
        <v>8349</v>
      </c>
      <c r="S2726" s="12">
        <f>(((I2726/60)/60)/24)+DATE(1970,1,1)+(-8/24)</f>
        <v>42230.993738425925</v>
      </c>
      <c r="T2726" s="12">
        <f>(((J2726/60)/60)/24)+DATE(1970,1,1)+(-8/24)</f>
        <v>42198.993738425925</v>
      </c>
      <c r="U2726" s="8">
        <f t="shared" si="43"/>
        <v>32</v>
      </c>
    </row>
    <row r="2727" spans="1:21" ht="11.75" customHeight="1" x14ac:dyDescent="0.4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E2727/D2727*100%</f>
        <v>1.445425</v>
      </c>
      <c r="P2727" s="9" t="str">
        <f>IFERROR(ROUND(E2727/L2727,0),0)&amp;" "&amp;H2727</f>
        <v>512 CAD</v>
      </c>
      <c r="Q2727" t="s">
        <v>8319</v>
      </c>
      <c r="R2727" t="s">
        <v>8349</v>
      </c>
      <c r="S2727" s="12">
        <f>(((I2727/60)/60)/24)+DATE(1970,1,1)+(-8/24)</f>
        <v>42795.41128472222</v>
      </c>
      <c r="T2727" s="12">
        <f>(((J2727/60)/60)/24)+DATE(1970,1,1)+(-8/24)</f>
        <v>42745.41128472222</v>
      </c>
      <c r="U2727" s="8">
        <f t="shared" si="43"/>
        <v>50</v>
      </c>
    </row>
    <row r="2728" spans="1:21" ht="11.75" customHeight="1" x14ac:dyDescent="0.4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E2728/D2728*100%</f>
        <v>1.05745</v>
      </c>
      <c r="P2728" s="9" t="str">
        <f>IFERROR(ROUND(E2728/L2728,0),0)&amp;" "&amp;H2728</f>
        <v>262 USD</v>
      </c>
      <c r="Q2728" t="s">
        <v>8319</v>
      </c>
      <c r="R2728" t="s">
        <v>8349</v>
      </c>
      <c r="S2728" s="12">
        <f>(((I2728/60)/60)/24)+DATE(1970,1,1)+(-8/24)</f>
        <v>42482.246655092589</v>
      </c>
      <c r="T2728" s="12">
        <f>(((J2728/60)/60)/24)+DATE(1970,1,1)+(-8/24)</f>
        <v>42452.246655092589</v>
      </c>
      <c r="U2728" s="8">
        <f t="shared" si="43"/>
        <v>30</v>
      </c>
    </row>
    <row r="2729" spans="1:21" ht="11.75" customHeight="1" x14ac:dyDescent="0.4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E2729/D2729*100%</f>
        <v>4.9321000000000002</v>
      </c>
      <c r="P2729" s="9" t="str">
        <f>IFERROR(ROUND(E2729/L2729,0),0)&amp;" "&amp;H2729</f>
        <v>70 USD</v>
      </c>
      <c r="Q2729" t="s">
        <v>8319</v>
      </c>
      <c r="R2729" t="s">
        <v>8349</v>
      </c>
      <c r="S2729" s="12">
        <f>(((I2729/60)/60)/24)+DATE(1970,1,1)+(-8/24)</f>
        <v>42223.343321759261</v>
      </c>
      <c r="T2729" s="12">
        <f>(((J2729/60)/60)/24)+DATE(1970,1,1)+(-8/24)</f>
        <v>42198.343321759261</v>
      </c>
      <c r="U2729" s="8">
        <f t="shared" si="43"/>
        <v>25</v>
      </c>
    </row>
    <row r="2730" spans="1:21" ht="11.75" customHeight="1" x14ac:dyDescent="0.4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E2730/D2730*100%</f>
        <v>2.0182666666666669</v>
      </c>
      <c r="P2730" s="9" t="str">
        <f>IFERROR(ROUND(E2730/L2730,0),0)&amp;" "&amp;H2730</f>
        <v>77 USD</v>
      </c>
      <c r="Q2730" t="s">
        <v>8319</v>
      </c>
      <c r="R2730" t="s">
        <v>8349</v>
      </c>
      <c r="S2730" s="12">
        <f>(((I2730/60)/60)/24)+DATE(1970,1,1)+(-8/24)</f>
        <v>42368.266597222224</v>
      </c>
      <c r="T2730" s="12">
        <f>(((J2730/60)/60)/24)+DATE(1970,1,1)+(-8/24)</f>
        <v>42333.266597222224</v>
      </c>
      <c r="U2730" s="8">
        <f t="shared" si="43"/>
        <v>35</v>
      </c>
    </row>
    <row r="2731" spans="1:21" ht="11.75" customHeight="1" x14ac:dyDescent="0.4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E2731/D2731*100%</f>
        <v>1.0444</v>
      </c>
      <c r="P2731" s="9" t="str">
        <f>IFERROR(ROUND(E2731/L2731,0),0)&amp;" "&amp;H2731</f>
        <v>341 USD</v>
      </c>
      <c r="Q2731" t="s">
        <v>8319</v>
      </c>
      <c r="R2731" t="s">
        <v>8349</v>
      </c>
      <c r="S2731" s="12">
        <f>(((I2731/60)/60)/24)+DATE(1970,1,1)+(-8/24)</f>
        <v>42124.907372685186</v>
      </c>
      <c r="T2731" s="12">
        <f>(((J2731/60)/60)/24)+DATE(1970,1,1)+(-8/24)</f>
        <v>42094.907372685186</v>
      </c>
      <c r="U2731" s="8">
        <f t="shared" si="43"/>
        <v>30</v>
      </c>
    </row>
    <row r="2732" spans="1:21" ht="11.75" customHeight="1" x14ac:dyDescent="0.4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E2732/D2732*100%</f>
        <v>1.7029262962962963</v>
      </c>
      <c r="P2732" s="9" t="str">
        <f>IFERROR(ROUND(E2732/L2732,0),0)&amp;" "&amp;H2732</f>
        <v>67 USD</v>
      </c>
      <c r="Q2732" t="s">
        <v>8319</v>
      </c>
      <c r="R2732" t="s">
        <v>8349</v>
      </c>
      <c r="S2732" s="12">
        <f>(((I2732/60)/60)/24)+DATE(1970,1,1)+(-8/24)</f>
        <v>41386.208043981482</v>
      </c>
      <c r="T2732" s="12">
        <f>(((J2732/60)/60)/24)+DATE(1970,1,1)+(-8/24)</f>
        <v>41351.208043981482</v>
      </c>
      <c r="U2732" s="8">
        <f t="shared" si="43"/>
        <v>35</v>
      </c>
    </row>
    <row r="2733" spans="1:21" ht="11.75" customHeight="1" x14ac:dyDescent="0.4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E2733/D2733*100%</f>
        <v>1.0430333333333333</v>
      </c>
      <c r="P2733" s="9" t="str">
        <f>IFERROR(ROUND(E2733/L2733,0),0)&amp;" "&amp;H2733</f>
        <v>846 USD</v>
      </c>
      <c r="Q2733" t="s">
        <v>8319</v>
      </c>
      <c r="R2733" t="s">
        <v>8349</v>
      </c>
      <c r="S2733" s="12">
        <f>(((I2733/60)/60)/24)+DATE(1970,1,1)+(-8/24)</f>
        <v>41929.833333333328</v>
      </c>
      <c r="T2733" s="12">
        <f>(((J2733/60)/60)/24)+DATE(1970,1,1)+(-8/24)</f>
        <v>41872.192384259259</v>
      </c>
      <c r="U2733" s="8">
        <f t="shared" si="43"/>
        <v>57.640949074069795</v>
      </c>
    </row>
    <row r="2734" spans="1:21" ht="11.75" customHeight="1" x14ac:dyDescent="0.4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E2734/D2734*100%</f>
        <v>1.1825000000000001</v>
      </c>
      <c r="P2734" s="9" t="str">
        <f>IFERROR(ROUND(E2734/L2734,0),0)&amp;" "&amp;H2734</f>
        <v>97 USD</v>
      </c>
      <c r="Q2734" t="s">
        <v>8319</v>
      </c>
      <c r="R2734" t="s">
        <v>8349</v>
      </c>
      <c r="S2734" s="12">
        <f>(((I2734/60)/60)/24)+DATE(1970,1,1)+(-8/24)</f>
        <v>41421.666666666664</v>
      </c>
      <c r="T2734" s="12">
        <f>(((J2734/60)/60)/24)+DATE(1970,1,1)+(-8/24)</f>
        <v>41389.474861111106</v>
      </c>
      <c r="U2734" s="8">
        <f t="shared" si="43"/>
        <v>32.191805555557949</v>
      </c>
    </row>
    <row r="2735" spans="1:21" ht="11.75" customHeight="1" x14ac:dyDescent="0.4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E2735/D2735*100%</f>
        <v>1.07538</v>
      </c>
      <c r="P2735" s="9" t="str">
        <f>IFERROR(ROUND(E2735/L2735,0),0)&amp;" "&amp;H2735</f>
        <v>452 USD</v>
      </c>
      <c r="Q2735" t="s">
        <v>8319</v>
      </c>
      <c r="R2735" t="s">
        <v>8349</v>
      </c>
      <c r="S2735" s="12">
        <f>(((I2735/60)/60)/24)+DATE(1970,1,1)+(-8/24)</f>
        <v>42103.897847222215</v>
      </c>
      <c r="T2735" s="12">
        <f>(((J2735/60)/60)/24)+DATE(1970,1,1)+(-8/24)</f>
        <v>42043.939513888887</v>
      </c>
      <c r="U2735" s="8">
        <f t="shared" si="43"/>
        <v>59.958333333328483</v>
      </c>
    </row>
    <row r="2736" spans="1:21" ht="11.75" customHeight="1" x14ac:dyDescent="0.4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E2736/D2736*100%</f>
        <v>22603</v>
      </c>
      <c r="P2736" s="9" t="str">
        <f>IFERROR(ROUND(E2736/L2736,0),0)&amp;" "&amp;H2736</f>
        <v>139 USD</v>
      </c>
      <c r="Q2736" t="s">
        <v>8319</v>
      </c>
      <c r="R2736" t="s">
        <v>8349</v>
      </c>
      <c r="S2736" s="12">
        <f>(((I2736/60)/60)/24)+DATE(1970,1,1)+(-8/24)</f>
        <v>42656.582638888889</v>
      </c>
      <c r="T2736" s="12">
        <f>(((J2736/60)/60)/24)+DATE(1970,1,1)+(-8/24)</f>
        <v>42626.335555555554</v>
      </c>
      <c r="U2736" s="8">
        <f t="shared" si="43"/>
        <v>30.247083333335468</v>
      </c>
    </row>
    <row r="2737" spans="1:21" ht="11.75" customHeight="1" x14ac:dyDescent="0.4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E2737/D2737*100%</f>
        <v>9.7813466666666677</v>
      </c>
      <c r="P2737" s="9" t="str">
        <f>IFERROR(ROUND(E2737/L2737,0),0)&amp;" "&amp;H2737</f>
        <v>22 GBP</v>
      </c>
      <c r="Q2737" t="s">
        <v>8319</v>
      </c>
      <c r="R2737" t="s">
        <v>8349</v>
      </c>
      <c r="S2737" s="12">
        <f>(((I2737/60)/60)/24)+DATE(1970,1,1)+(-8/24)</f>
        <v>41346.5</v>
      </c>
      <c r="T2737" s="12">
        <f>(((J2737/60)/60)/24)+DATE(1970,1,1)+(-8/24)</f>
        <v>41315.787615740737</v>
      </c>
      <c r="U2737" s="8">
        <f t="shared" si="43"/>
        <v>30.712384259262762</v>
      </c>
    </row>
    <row r="2738" spans="1:21" ht="11.75" customHeight="1" x14ac:dyDescent="0.4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E2738/D2738*100%</f>
        <v>1.2290000000000001</v>
      </c>
      <c r="P2738" s="9" t="str">
        <f>IFERROR(ROUND(E2738/L2738,0),0)&amp;" "&amp;H2738</f>
        <v>170 CAD</v>
      </c>
      <c r="Q2738" t="s">
        <v>8319</v>
      </c>
      <c r="R2738" t="s">
        <v>8349</v>
      </c>
      <c r="S2738" s="12">
        <f>(((I2738/60)/60)/24)+DATE(1970,1,1)+(-8/24)</f>
        <v>41752.333020833328</v>
      </c>
      <c r="T2738" s="12">
        <f>(((J2738/60)/60)/24)+DATE(1970,1,1)+(-8/24)</f>
        <v>41722.333020833328</v>
      </c>
      <c r="U2738" s="8">
        <f t="shared" si="43"/>
        <v>30</v>
      </c>
    </row>
    <row r="2739" spans="1:21" ht="11.75" customHeight="1" x14ac:dyDescent="0.4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E2739/D2739*100%</f>
        <v>2.4606080000000001</v>
      </c>
      <c r="P2739" s="9" t="str">
        <f>IFERROR(ROUND(E2739/L2739,0),0)&amp;" "&amp;H2739</f>
        <v>162 USD</v>
      </c>
      <c r="Q2739" t="s">
        <v>8319</v>
      </c>
      <c r="R2739" t="s">
        <v>8349</v>
      </c>
      <c r="S2739" s="12">
        <f>(((I2739/60)/60)/24)+DATE(1970,1,1)+(-8/24)</f>
        <v>41654.458333333328</v>
      </c>
      <c r="T2739" s="12">
        <f>(((J2739/60)/60)/24)+DATE(1970,1,1)+(-8/24)</f>
        <v>41611.584340277775</v>
      </c>
      <c r="U2739" s="8">
        <f t="shared" si="43"/>
        <v>42.873993055553001</v>
      </c>
    </row>
    <row r="2740" spans="1:21" ht="11.75" customHeight="1" x14ac:dyDescent="0.4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E2740/D2740*100%</f>
        <v>1.4794</v>
      </c>
      <c r="P2740" s="9" t="str">
        <f>IFERROR(ROUND(E2740/L2740,0),0)&amp;" "&amp;H2740</f>
        <v>493 USD</v>
      </c>
      <c r="Q2740" t="s">
        <v>8319</v>
      </c>
      <c r="R2740" t="s">
        <v>8349</v>
      </c>
      <c r="S2740" s="12">
        <f>(((I2740/60)/60)/24)+DATE(1970,1,1)+(-8/24)</f>
        <v>42679.810231481482</v>
      </c>
      <c r="T2740" s="12">
        <f>(((J2740/60)/60)/24)+DATE(1970,1,1)+(-8/24)</f>
        <v>42619.810231481482</v>
      </c>
      <c r="U2740" s="8">
        <f t="shared" si="43"/>
        <v>60</v>
      </c>
    </row>
    <row r="2741" spans="1:21" ht="11.75" customHeight="1" x14ac:dyDescent="0.4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E2741/D2741*100%</f>
        <v>3.8409090909090908</v>
      </c>
      <c r="P2741" s="9" t="str">
        <f>IFERROR(ROUND(E2741/L2741,0),0)&amp;" "&amp;H2741</f>
        <v>22 GBP</v>
      </c>
      <c r="Q2741" t="s">
        <v>8319</v>
      </c>
      <c r="R2741" t="s">
        <v>8349</v>
      </c>
      <c r="S2741" s="12">
        <f>(((I2741/60)/60)/24)+DATE(1970,1,1)+(-8/24)</f>
        <v>41764.554594907408</v>
      </c>
      <c r="T2741" s="12">
        <f>(((J2741/60)/60)/24)+DATE(1970,1,1)+(-8/24)</f>
        <v>41719.554594907408</v>
      </c>
      <c r="U2741" s="8">
        <f t="shared" si="43"/>
        <v>45</v>
      </c>
    </row>
    <row r="2742" spans="1:21" ht="11.75" customHeight="1" x14ac:dyDescent="0.4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E2742/D2742*100%</f>
        <v>1.0333333333333334</v>
      </c>
      <c r="P2742" s="9" t="str">
        <f>IFERROR(ROUND(E2742/L2742,0),0)&amp;" "&amp;H2742</f>
        <v>18 USD</v>
      </c>
      <c r="Q2742" t="s">
        <v>8319</v>
      </c>
      <c r="R2742" t="s">
        <v>8349</v>
      </c>
      <c r="S2742" s="12">
        <f>(((I2742/60)/60)/24)+DATE(1970,1,1)+(-8/24)</f>
        <v>42074.656851851854</v>
      </c>
      <c r="T2742" s="12">
        <f>(((J2742/60)/60)/24)+DATE(1970,1,1)+(-8/24)</f>
        <v>42044.698518518511</v>
      </c>
      <c r="U2742" s="8">
        <f t="shared" si="43"/>
        <v>29.958333333343035</v>
      </c>
    </row>
    <row r="2743" spans="1:21" ht="11.75" customHeight="1" x14ac:dyDescent="0.4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E2743/D2743*100%</f>
        <v>4.3750000000000004E-3</v>
      </c>
      <c r="P2743" s="9" t="str">
        <f>IFERROR(ROUND(E2743/L2743,0),0)&amp;" "&amp;H2743</f>
        <v>9 USD</v>
      </c>
      <c r="Q2743" t="s">
        <v>8322</v>
      </c>
      <c r="R2743" t="s">
        <v>8358</v>
      </c>
      <c r="S2743" s="12">
        <f>(((I2743/60)/60)/24)+DATE(1970,1,1)+(-8/24)</f>
        <v>41931.754861111105</v>
      </c>
      <c r="T2743" s="12">
        <f>(((J2743/60)/60)/24)+DATE(1970,1,1)+(-8/24)</f>
        <v>41911.324097222219</v>
      </c>
      <c r="U2743" s="8">
        <f t="shared" si="43"/>
        <v>20.430763888885849</v>
      </c>
    </row>
    <row r="2744" spans="1:21" ht="11.75" customHeight="1" x14ac:dyDescent="0.4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E2744/D2744*100%</f>
        <v>0.29239999999999999</v>
      </c>
      <c r="P2744" s="9" t="str">
        <f>IFERROR(ROUND(E2744/L2744,0),0)&amp;" "&amp;H2744</f>
        <v>41 USD</v>
      </c>
      <c r="Q2744" t="s">
        <v>8322</v>
      </c>
      <c r="R2744" t="s">
        <v>8358</v>
      </c>
      <c r="S2744" s="12">
        <f>(((I2744/60)/60)/24)+DATE(1970,1,1)+(-8/24)</f>
        <v>41044.386423611111</v>
      </c>
      <c r="T2744" s="12">
        <f>(((J2744/60)/60)/24)+DATE(1970,1,1)+(-8/24)</f>
        <v>41030.386423611111</v>
      </c>
      <c r="U2744" s="8">
        <f t="shared" si="43"/>
        <v>14</v>
      </c>
    </row>
    <row r="2745" spans="1:21" ht="11.75" customHeight="1" x14ac:dyDescent="0.4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E2745/D2745*100%</f>
        <v>0</v>
      </c>
      <c r="P2745" s="9" t="str">
        <f>IFERROR(ROUND(E2745/L2745,0),0)&amp;" "&amp;H2745</f>
        <v>0 USD</v>
      </c>
      <c r="Q2745" t="s">
        <v>8322</v>
      </c>
      <c r="R2745" t="s">
        <v>8358</v>
      </c>
      <c r="S2745" s="12">
        <f>(((I2745/60)/60)/24)+DATE(1970,1,1)+(-8/24)</f>
        <v>42661.995451388888</v>
      </c>
      <c r="T2745" s="12">
        <f>(((J2745/60)/60)/24)+DATE(1970,1,1)+(-8/24)</f>
        <v>42631.995451388888</v>
      </c>
      <c r="U2745" s="8">
        <f t="shared" si="43"/>
        <v>30</v>
      </c>
    </row>
    <row r="2746" spans="1:21" ht="11.75" customHeight="1" x14ac:dyDescent="0.4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E2746/D2746*100%</f>
        <v>5.2187499999999998E-2</v>
      </c>
      <c r="P2746" s="9" t="str">
        <f>IFERROR(ROUND(E2746/L2746,0),0)&amp;" "&amp;H2746</f>
        <v>38 USD</v>
      </c>
      <c r="Q2746" t="s">
        <v>8322</v>
      </c>
      <c r="R2746" t="s">
        <v>8358</v>
      </c>
      <c r="S2746" s="12">
        <f>(((I2746/60)/60)/24)+DATE(1970,1,1)+(-8/24)</f>
        <v>40967.729143518518</v>
      </c>
      <c r="T2746" s="12">
        <f>(((J2746/60)/60)/24)+DATE(1970,1,1)+(-8/24)</f>
        <v>40937.729143518518</v>
      </c>
      <c r="U2746" s="8">
        <f t="shared" si="43"/>
        <v>30</v>
      </c>
    </row>
    <row r="2747" spans="1:21" ht="11.75" customHeight="1" x14ac:dyDescent="0.4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E2747/D2747*100%</f>
        <v>0.21887499999999999</v>
      </c>
      <c r="P2747" s="9" t="str">
        <f>IFERROR(ROUND(E2747/L2747,0),0)&amp;" "&amp;H2747</f>
        <v>36 USD</v>
      </c>
      <c r="Q2747" t="s">
        <v>8322</v>
      </c>
      <c r="R2747" t="s">
        <v>8358</v>
      </c>
      <c r="S2747" s="12">
        <f>(((I2747/60)/60)/24)+DATE(1970,1,1)+(-8/24)</f>
        <v>41104.654722222222</v>
      </c>
      <c r="T2747" s="12">
        <f>(((J2747/60)/60)/24)+DATE(1970,1,1)+(-8/24)</f>
        <v>41044.654722222222</v>
      </c>
      <c r="U2747" s="8">
        <f t="shared" si="43"/>
        <v>60</v>
      </c>
    </row>
    <row r="2748" spans="1:21" ht="11.75" customHeight="1" x14ac:dyDescent="0.4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E2748/D2748*100%</f>
        <v>0.26700000000000002</v>
      </c>
      <c r="P2748" s="9" t="str">
        <f>IFERROR(ROUND(E2748/L2748,0),0)&amp;" "&amp;H2748</f>
        <v>42 USD</v>
      </c>
      <c r="Q2748" t="s">
        <v>8322</v>
      </c>
      <c r="R2748" t="s">
        <v>8358</v>
      </c>
      <c r="S2748" s="12">
        <f>(((I2748/60)/60)/24)+DATE(1970,1,1)+(-8/24)</f>
        <v>41880.44804398148</v>
      </c>
      <c r="T2748" s="12">
        <f>(((J2748/60)/60)/24)+DATE(1970,1,1)+(-8/24)</f>
        <v>41850.44804398148</v>
      </c>
      <c r="U2748" s="8">
        <f t="shared" si="43"/>
        <v>30</v>
      </c>
    </row>
    <row r="2749" spans="1:21" ht="11.75" customHeight="1" x14ac:dyDescent="0.4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E2749/D2749*100%</f>
        <v>0.28000000000000003</v>
      </c>
      <c r="P2749" s="9" t="str">
        <f>IFERROR(ROUND(E2749/L2749,0),0)&amp;" "&amp;H2749</f>
        <v>35 USD</v>
      </c>
      <c r="Q2749" t="s">
        <v>8322</v>
      </c>
      <c r="R2749" t="s">
        <v>8358</v>
      </c>
      <c r="S2749" s="12">
        <f>(((I2749/60)/60)/24)+DATE(1970,1,1)+(-8/24)</f>
        <v>41075.798611111109</v>
      </c>
      <c r="T2749" s="12">
        <f>(((J2749/60)/60)/24)+DATE(1970,1,1)+(-8/24)</f>
        <v>41044.314780092594</v>
      </c>
      <c r="U2749" s="8">
        <f t="shared" si="43"/>
        <v>31.483831018515048</v>
      </c>
    </row>
    <row r="2750" spans="1:21" ht="11.75" customHeight="1" x14ac:dyDescent="0.4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E2750/D2750*100%</f>
        <v>1.06E-2</v>
      </c>
      <c r="P2750" s="9" t="str">
        <f>IFERROR(ROUND(E2750/L2750,0),0)&amp;" "&amp;H2750</f>
        <v>13 USD</v>
      </c>
      <c r="Q2750" t="s">
        <v>8322</v>
      </c>
      <c r="R2750" t="s">
        <v>8358</v>
      </c>
      <c r="S2750" s="12">
        <f>(((I2750/60)/60)/24)+DATE(1970,1,1)+(-8/24)</f>
        <v>42615.377337962964</v>
      </c>
      <c r="T2750" s="12">
        <f>(((J2750/60)/60)/24)+DATE(1970,1,1)+(-8/24)</f>
        <v>42585.377337962964</v>
      </c>
      <c r="U2750" s="8">
        <f t="shared" si="43"/>
        <v>30</v>
      </c>
    </row>
    <row r="2751" spans="1:21" ht="11.75" customHeight="1" x14ac:dyDescent="0.4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E2751/D2751*100%</f>
        <v>1.0999999999999999E-2</v>
      </c>
      <c r="P2751" s="9" t="str">
        <f>IFERROR(ROUND(E2751/L2751,0),0)&amp;" "&amp;H2751</f>
        <v>55 USD</v>
      </c>
      <c r="Q2751" t="s">
        <v>8322</v>
      </c>
      <c r="R2751" t="s">
        <v>8358</v>
      </c>
      <c r="S2751" s="12">
        <f>(((I2751/60)/60)/24)+DATE(1970,1,1)+(-8/24)</f>
        <v>42098.424039351848</v>
      </c>
      <c r="T2751" s="12">
        <f>(((J2751/60)/60)/24)+DATE(1970,1,1)+(-8/24)</f>
        <v>42068.46570601852</v>
      </c>
      <c r="U2751" s="8">
        <f t="shared" si="43"/>
        <v>29.958333333328483</v>
      </c>
    </row>
    <row r="2752" spans="1:21" ht="11.75" customHeight="1" x14ac:dyDescent="0.4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E2752/D2752*100%</f>
        <v>0</v>
      </c>
      <c r="P2752" s="9" t="str">
        <f>IFERROR(ROUND(E2752/L2752,0),0)&amp;" "&amp;H2752</f>
        <v>0 USD</v>
      </c>
      <c r="Q2752" t="s">
        <v>8322</v>
      </c>
      <c r="R2752" t="s">
        <v>8358</v>
      </c>
      <c r="S2752" s="12">
        <f>(((I2752/60)/60)/24)+DATE(1970,1,1)+(-8/24)</f>
        <v>41090.5</v>
      </c>
      <c r="T2752" s="12">
        <f>(((J2752/60)/60)/24)+DATE(1970,1,1)+(-8/24)</f>
        <v>41078.56649305555</v>
      </c>
      <c r="U2752" s="8">
        <f t="shared" si="43"/>
        <v>11.933506944449618</v>
      </c>
    </row>
    <row r="2753" spans="1:21" ht="11.75" customHeight="1" x14ac:dyDescent="0.4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E2753/D2753*100%</f>
        <v>0</v>
      </c>
      <c r="P2753" s="9" t="str">
        <f>IFERROR(ROUND(E2753/L2753,0),0)&amp;" "&amp;H2753</f>
        <v>0 USD</v>
      </c>
      <c r="Q2753" t="s">
        <v>8322</v>
      </c>
      <c r="R2753" t="s">
        <v>8358</v>
      </c>
      <c r="S2753" s="12">
        <f>(((I2753/60)/60)/24)+DATE(1970,1,1)+(-8/24)</f>
        <v>41807.553726851853</v>
      </c>
      <c r="T2753" s="12">
        <f>(((J2753/60)/60)/24)+DATE(1970,1,1)+(-8/24)</f>
        <v>41747.553726851853</v>
      </c>
      <c r="U2753" s="8">
        <f t="shared" si="43"/>
        <v>60</v>
      </c>
    </row>
    <row r="2754" spans="1:21" ht="11.75" customHeight="1" x14ac:dyDescent="0.4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E2754/D2754*100%</f>
        <v>0.11458333333333333</v>
      </c>
      <c r="P2754" s="9" t="str">
        <f>IFERROR(ROUND(E2754/L2754,0),0)&amp;" "&amp;H2754</f>
        <v>39 USD</v>
      </c>
      <c r="Q2754" t="s">
        <v>8322</v>
      </c>
      <c r="R2754" t="s">
        <v>8358</v>
      </c>
      <c r="S2754" s="12">
        <f>(((I2754/60)/60)/24)+DATE(1970,1,1)+(-8/24)</f>
        <v>40895.431759259256</v>
      </c>
      <c r="T2754" s="12">
        <f>(((J2754/60)/60)/24)+DATE(1970,1,1)+(-8/24)</f>
        <v>40855.431759259256</v>
      </c>
      <c r="U2754" s="8">
        <f t="shared" si="43"/>
        <v>40</v>
      </c>
    </row>
    <row r="2755" spans="1:21" ht="11.75" customHeight="1" x14ac:dyDescent="0.4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E2755/D2755*100%</f>
        <v>0.19</v>
      </c>
      <c r="P2755" s="9" t="str">
        <f>IFERROR(ROUND(E2755/L2755,0),0)&amp;" "&amp;H2755</f>
        <v>48 USD</v>
      </c>
      <c r="Q2755" t="s">
        <v>8322</v>
      </c>
      <c r="R2755" t="s">
        <v>8358</v>
      </c>
      <c r="S2755" s="12">
        <f>(((I2755/60)/60)/24)+DATE(1970,1,1)+(-8/24)</f>
        <v>41147.567395833328</v>
      </c>
      <c r="T2755" s="12">
        <f>(((J2755/60)/60)/24)+DATE(1970,1,1)+(-8/24)</f>
        <v>41117.567395833328</v>
      </c>
      <c r="U2755" s="8">
        <f t="shared" si="43"/>
        <v>30</v>
      </c>
    </row>
    <row r="2756" spans="1:21" ht="11.75" customHeight="1" x14ac:dyDescent="0.4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E2756/D2756*100%</f>
        <v>0</v>
      </c>
      <c r="P2756" s="9" t="str">
        <f>IFERROR(ROUND(E2756/L2756,0),0)&amp;" "&amp;H2756</f>
        <v>0 USD</v>
      </c>
      <c r="Q2756" t="s">
        <v>8322</v>
      </c>
      <c r="R2756" t="s">
        <v>8358</v>
      </c>
      <c r="S2756" s="12">
        <f>(((I2756/60)/60)/24)+DATE(1970,1,1)+(-8/24)</f>
        <v>41893.302673611113</v>
      </c>
      <c r="T2756" s="12">
        <f>(((J2756/60)/60)/24)+DATE(1970,1,1)+(-8/24)</f>
        <v>41863.302673611113</v>
      </c>
      <c r="U2756" s="8">
        <f t="shared" si="43"/>
        <v>30</v>
      </c>
    </row>
    <row r="2757" spans="1:21" ht="11.75" customHeight="1" x14ac:dyDescent="0.4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E2757/D2757*100%</f>
        <v>0.52</v>
      </c>
      <c r="P2757" s="9" t="str">
        <f>IFERROR(ROUND(E2757/L2757,0),0)&amp;" "&amp;H2757</f>
        <v>17 EUR</v>
      </c>
      <c r="Q2757" t="s">
        <v>8322</v>
      </c>
      <c r="R2757" t="s">
        <v>8358</v>
      </c>
      <c r="S2757" s="12">
        <f>(((I2757/60)/60)/24)+DATE(1970,1,1)+(-8/24)</f>
        <v>42102.457488425927</v>
      </c>
      <c r="T2757" s="12">
        <f>(((J2757/60)/60)/24)+DATE(1970,1,1)+(-8/24)</f>
        <v>42072.457488425927</v>
      </c>
      <c r="U2757" s="8">
        <f t="shared" si="43"/>
        <v>30</v>
      </c>
    </row>
    <row r="2758" spans="1:21" ht="11.75" customHeight="1" x14ac:dyDescent="0.4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E2758/D2758*100%</f>
        <v>0.1048</v>
      </c>
      <c r="P2758" s="9" t="str">
        <f>IFERROR(ROUND(E2758/L2758,0),0)&amp;" "&amp;H2758</f>
        <v>32 USD</v>
      </c>
      <c r="Q2758" t="s">
        <v>8322</v>
      </c>
      <c r="R2758" t="s">
        <v>8358</v>
      </c>
      <c r="S2758" s="12">
        <f>(((I2758/60)/60)/24)+DATE(1970,1,1)+(-8/24)</f>
        <v>41650.567141203705</v>
      </c>
      <c r="T2758" s="12">
        <f>(((J2758/60)/60)/24)+DATE(1970,1,1)+(-8/24)</f>
        <v>41620.567141203705</v>
      </c>
      <c r="U2758" s="8">
        <f t="shared" si="43"/>
        <v>30</v>
      </c>
    </row>
    <row r="2759" spans="1:21" ht="11.75" customHeight="1" x14ac:dyDescent="0.4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E2759/D2759*100%</f>
        <v>6.6666666666666671E-3</v>
      </c>
      <c r="P2759" s="9" t="str">
        <f>IFERROR(ROUND(E2759/L2759,0),0)&amp;" "&amp;H2759</f>
        <v>5 USD</v>
      </c>
      <c r="Q2759" t="s">
        <v>8322</v>
      </c>
      <c r="R2759" t="s">
        <v>8358</v>
      </c>
      <c r="S2759" s="12">
        <f>(((I2759/60)/60)/24)+DATE(1970,1,1)+(-8/24)</f>
        <v>42588.323287037034</v>
      </c>
      <c r="T2759" s="12">
        <f>(((J2759/60)/60)/24)+DATE(1970,1,1)+(-8/24)</f>
        <v>42573.323287037034</v>
      </c>
      <c r="U2759" s="8">
        <f t="shared" si="43"/>
        <v>15</v>
      </c>
    </row>
    <row r="2760" spans="1:21" ht="11.75" customHeight="1" x14ac:dyDescent="0.4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E2760/D2760*100%</f>
        <v>0.11700000000000001</v>
      </c>
      <c r="P2760" s="9" t="str">
        <f>IFERROR(ROUND(E2760/L2760,0),0)&amp;" "&amp;H2760</f>
        <v>39 AUD</v>
      </c>
      <c r="Q2760" t="s">
        <v>8322</v>
      </c>
      <c r="R2760" t="s">
        <v>8358</v>
      </c>
      <c r="S2760" s="12">
        <f>(((I2760/60)/60)/24)+DATE(1970,1,1)+(-8/24)</f>
        <v>42653.10859953703</v>
      </c>
      <c r="T2760" s="12">
        <f>(((J2760/60)/60)/24)+DATE(1970,1,1)+(-8/24)</f>
        <v>42639.10859953703</v>
      </c>
      <c r="U2760" s="8">
        <f t="shared" si="43"/>
        <v>14</v>
      </c>
    </row>
    <row r="2761" spans="1:21" ht="11.75" customHeight="1" x14ac:dyDescent="0.4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E2761/D2761*100%</f>
        <v>0.105</v>
      </c>
      <c r="P2761" s="9" t="str">
        <f>IFERROR(ROUND(E2761/L2761,0),0)&amp;" "&amp;H2761</f>
        <v>53 AUD</v>
      </c>
      <c r="Q2761" t="s">
        <v>8322</v>
      </c>
      <c r="R2761" t="s">
        <v>8358</v>
      </c>
      <c r="S2761" s="12">
        <f>(((I2761/60)/60)/24)+DATE(1970,1,1)+(-8/24)</f>
        <v>42567.033171296294</v>
      </c>
      <c r="T2761" s="12">
        <f>(((J2761/60)/60)/24)+DATE(1970,1,1)+(-8/24)</f>
        <v>42524.033171296294</v>
      </c>
      <c r="U2761" s="8">
        <f t="shared" si="43"/>
        <v>43</v>
      </c>
    </row>
    <row r="2762" spans="1:21" ht="11.75" customHeight="1" x14ac:dyDescent="0.4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E2762/D2762*100%</f>
        <v>0</v>
      </c>
      <c r="P2762" s="9" t="str">
        <f>IFERROR(ROUND(E2762/L2762,0),0)&amp;" "&amp;H2762</f>
        <v>0 GBP</v>
      </c>
      <c r="Q2762" t="s">
        <v>8322</v>
      </c>
      <c r="R2762" t="s">
        <v>8358</v>
      </c>
      <c r="S2762" s="12">
        <f>(((I2762/60)/60)/24)+DATE(1970,1,1)+(-8/24)</f>
        <v>41445.127986111111</v>
      </c>
      <c r="T2762" s="12">
        <f>(((J2762/60)/60)/24)+DATE(1970,1,1)+(-8/24)</f>
        <v>41415.127986111111</v>
      </c>
      <c r="U2762" s="8">
        <f t="shared" si="43"/>
        <v>30</v>
      </c>
    </row>
    <row r="2763" spans="1:21" ht="11.75" customHeight="1" x14ac:dyDescent="0.4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E2763/D2763*100%</f>
        <v>7.1999999999999998E-3</v>
      </c>
      <c r="P2763" s="9" t="str">
        <f>IFERROR(ROUND(E2763/L2763,0),0)&amp;" "&amp;H2763</f>
        <v>9 USD</v>
      </c>
      <c r="Q2763" t="s">
        <v>8322</v>
      </c>
      <c r="R2763" t="s">
        <v>8358</v>
      </c>
      <c r="S2763" s="12">
        <f>(((I2763/60)/60)/24)+DATE(1970,1,1)+(-8/24)</f>
        <v>41276.73024305555</v>
      </c>
      <c r="T2763" s="12">
        <f>(((J2763/60)/60)/24)+DATE(1970,1,1)+(-8/24)</f>
        <v>41246.73024305555</v>
      </c>
      <c r="U2763" s="8">
        <f t="shared" si="43"/>
        <v>30</v>
      </c>
    </row>
    <row r="2764" spans="1:21" ht="11.75" customHeight="1" x14ac:dyDescent="0.4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E2764/D2764*100%</f>
        <v>7.6923076923076927E-3</v>
      </c>
      <c r="P2764" s="9" t="str">
        <f>IFERROR(ROUND(E2764/L2764,0),0)&amp;" "&amp;H2764</f>
        <v>25 USD</v>
      </c>
      <c r="Q2764" t="s">
        <v>8322</v>
      </c>
      <c r="R2764" t="s">
        <v>8358</v>
      </c>
      <c r="S2764" s="12">
        <f>(((I2764/60)/60)/24)+DATE(1970,1,1)+(-8/24)</f>
        <v>40986.661979166667</v>
      </c>
      <c r="T2764" s="12">
        <f>(((J2764/60)/60)/24)+DATE(1970,1,1)+(-8/24)</f>
        <v>40926.703645833331</v>
      </c>
      <c r="U2764" s="8">
        <f t="shared" si="43"/>
        <v>59.958333333335759</v>
      </c>
    </row>
    <row r="2765" spans="1:21" ht="11.75" customHeight="1" x14ac:dyDescent="0.4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E2765/D2765*100%</f>
        <v>2.2842639593908631E-3</v>
      </c>
      <c r="P2765" s="9" t="str">
        <f>IFERROR(ROUND(E2765/L2765,0),0)&amp;" "&amp;H2765</f>
        <v>30 USD</v>
      </c>
      <c r="Q2765" t="s">
        <v>8322</v>
      </c>
      <c r="R2765" t="s">
        <v>8358</v>
      </c>
      <c r="S2765" s="12">
        <f>(((I2765/60)/60)/24)+DATE(1970,1,1)+(-8/24)</f>
        <v>41418.246342592589</v>
      </c>
      <c r="T2765" s="12">
        <f>(((J2765/60)/60)/24)+DATE(1970,1,1)+(-8/24)</f>
        <v>41373.246342592589</v>
      </c>
      <c r="U2765" s="8">
        <f t="shared" si="43"/>
        <v>45</v>
      </c>
    </row>
    <row r="2766" spans="1:21" ht="11.75" customHeight="1" x14ac:dyDescent="0.4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E2766/D2766*100%</f>
        <v>1.125E-2</v>
      </c>
      <c r="P2766" s="9" t="str">
        <f>IFERROR(ROUND(E2766/L2766,0),0)&amp;" "&amp;H2766</f>
        <v>11 USD</v>
      </c>
      <c r="Q2766" t="s">
        <v>8322</v>
      </c>
      <c r="R2766" t="s">
        <v>8358</v>
      </c>
      <c r="S2766" s="12">
        <f>(((I2766/60)/60)/24)+DATE(1970,1,1)+(-8/24)</f>
        <v>41059.458333333328</v>
      </c>
      <c r="T2766" s="12">
        <f>(((J2766/60)/60)/24)+DATE(1970,1,1)+(-8/24)</f>
        <v>41029.958692129629</v>
      </c>
      <c r="U2766" s="8">
        <f t="shared" si="43"/>
        <v>29.499641203699866</v>
      </c>
    </row>
    <row r="2767" spans="1:21" ht="11.75" customHeight="1" x14ac:dyDescent="0.4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E2767/D2767*100%</f>
        <v>0</v>
      </c>
      <c r="P2767" s="9" t="str">
        <f>IFERROR(ROUND(E2767/L2767,0),0)&amp;" "&amp;H2767</f>
        <v>0 USD</v>
      </c>
      <c r="Q2767" t="s">
        <v>8322</v>
      </c>
      <c r="R2767" t="s">
        <v>8358</v>
      </c>
      <c r="S2767" s="12">
        <f>(((I2767/60)/60)/24)+DATE(1970,1,1)+(-8/24)</f>
        <v>41210.245694444442</v>
      </c>
      <c r="T2767" s="12">
        <f>(((J2767/60)/60)/24)+DATE(1970,1,1)+(-8/24)</f>
        <v>41194.245694444442</v>
      </c>
      <c r="U2767" s="8">
        <f t="shared" si="43"/>
        <v>16</v>
      </c>
    </row>
    <row r="2768" spans="1:21" ht="11.75" customHeight="1" x14ac:dyDescent="0.4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E2768/D2768*100%</f>
        <v>0.02</v>
      </c>
      <c r="P2768" s="9" t="str">
        <f>IFERROR(ROUND(E2768/L2768,0),0)&amp;" "&amp;H2768</f>
        <v>25 USD</v>
      </c>
      <c r="Q2768" t="s">
        <v>8322</v>
      </c>
      <c r="R2768" t="s">
        <v>8358</v>
      </c>
      <c r="S2768" s="12">
        <f>(((I2768/60)/60)/24)+DATE(1970,1,1)+(-8/24)</f>
        <v>40766.334699074068</v>
      </c>
      <c r="T2768" s="12">
        <f>(((J2768/60)/60)/24)+DATE(1970,1,1)+(-8/24)</f>
        <v>40736.334699074068</v>
      </c>
      <c r="U2768" s="8">
        <f t="shared" si="43"/>
        <v>30</v>
      </c>
    </row>
    <row r="2769" spans="1:21" ht="11.75" customHeight="1" x14ac:dyDescent="0.4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E2769/D2769*100%</f>
        <v>8.5000000000000006E-3</v>
      </c>
      <c r="P2769" s="9" t="str">
        <f>IFERROR(ROUND(E2769/L2769,0),0)&amp;" "&amp;H2769</f>
        <v>11 CAD</v>
      </c>
      <c r="Q2769" t="s">
        <v>8322</v>
      </c>
      <c r="R2769" t="s">
        <v>8358</v>
      </c>
      <c r="S2769" s="12">
        <f>(((I2769/60)/60)/24)+DATE(1970,1,1)+(-8/24)</f>
        <v>42232.625578703701</v>
      </c>
      <c r="T2769" s="12">
        <f>(((J2769/60)/60)/24)+DATE(1970,1,1)+(-8/24)</f>
        <v>42172.625578703701</v>
      </c>
      <c r="U2769" s="8">
        <f t="shared" si="43"/>
        <v>60</v>
      </c>
    </row>
    <row r="2770" spans="1:21" ht="11.75" customHeight="1" x14ac:dyDescent="0.4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E2770/D2770*100%</f>
        <v>0.14314285714285716</v>
      </c>
      <c r="P2770" s="9" t="str">
        <f>IFERROR(ROUND(E2770/L2770,0),0)&amp;" "&amp;H2770</f>
        <v>29 USD</v>
      </c>
      <c r="Q2770" t="s">
        <v>8322</v>
      </c>
      <c r="R2770" t="s">
        <v>8358</v>
      </c>
      <c r="S2770" s="12">
        <f>(((I2770/60)/60)/24)+DATE(1970,1,1)+(-8/24)</f>
        <v>40997.239849537036</v>
      </c>
      <c r="T2770" s="12">
        <f>(((J2770/60)/60)/24)+DATE(1970,1,1)+(-8/24)</f>
        <v>40967.2815162037</v>
      </c>
      <c r="U2770" s="8">
        <f t="shared" si="43"/>
        <v>29.958333333335759</v>
      </c>
    </row>
    <row r="2771" spans="1:21" ht="11.75" customHeight="1" x14ac:dyDescent="0.4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E2771/D2771*100%</f>
        <v>2.5000000000000001E-3</v>
      </c>
      <c r="P2771" s="9" t="str">
        <f>IFERROR(ROUND(E2771/L2771,0),0)&amp;" "&amp;H2771</f>
        <v>1 GBP</v>
      </c>
      <c r="Q2771" t="s">
        <v>8322</v>
      </c>
      <c r="R2771" t="s">
        <v>8358</v>
      </c>
      <c r="S2771" s="12">
        <f>(((I2771/60)/60)/24)+DATE(1970,1,1)+(-8/24)</f>
        <v>41795.492939814809</v>
      </c>
      <c r="T2771" s="12">
        <f>(((J2771/60)/60)/24)+DATE(1970,1,1)+(-8/24)</f>
        <v>41745.492939814809</v>
      </c>
      <c r="U2771" s="8">
        <f t="shared" si="43"/>
        <v>50</v>
      </c>
    </row>
    <row r="2772" spans="1:21" ht="11.75" customHeight="1" x14ac:dyDescent="0.4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E2772/D2772*100%</f>
        <v>0.1041125</v>
      </c>
      <c r="P2772" s="9" t="str">
        <f>IFERROR(ROUND(E2772/L2772,0),0)&amp;" "&amp;H2772</f>
        <v>63 USD</v>
      </c>
      <c r="Q2772" t="s">
        <v>8322</v>
      </c>
      <c r="R2772" t="s">
        <v>8358</v>
      </c>
      <c r="S2772" s="12">
        <f>(((I2772/60)/60)/24)+DATE(1970,1,1)+(-8/24)</f>
        <v>41716.330208333333</v>
      </c>
      <c r="T2772" s="12">
        <f>(((J2772/60)/60)/24)+DATE(1970,1,1)+(-8/24)</f>
        <v>41686.371874999997</v>
      </c>
      <c r="U2772" s="8">
        <f t="shared" ref="U2772:U2835" si="44">S2772-T2772</f>
        <v>29.958333333335759</v>
      </c>
    </row>
    <row r="2773" spans="1:21" ht="11.75" customHeight="1" x14ac:dyDescent="0.4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E2773/D2773*100%</f>
        <v>0</v>
      </c>
      <c r="P2773" s="9" t="str">
        <f>IFERROR(ROUND(E2773/L2773,0),0)&amp;" "&amp;H2773</f>
        <v>0 USD</v>
      </c>
      <c r="Q2773" t="s">
        <v>8322</v>
      </c>
      <c r="R2773" t="s">
        <v>8358</v>
      </c>
      <c r="S2773" s="12">
        <f>(((I2773/60)/60)/24)+DATE(1970,1,1)+(-8/24)</f>
        <v>41306.375</v>
      </c>
      <c r="T2773" s="12">
        <f>(((J2773/60)/60)/24)+DATE(1970,1,1)+(-8/24)</f>
        <v>41257.198379629626</v>
      </c>
      <c r="U2773" s="8">
        <f t="shared" si="44"/>
        <v>49.176620370373712</v>
      </c>
    </row>
    <row r="2774" spans="1:21" ht="11.75" customHeight="1" x14ac:dyDescent="0.4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E2774/D2774*100%</f>
        <v>0</v>
      </c>
      <c r="P2774" s="9" t="str">
        <f>IFERROR(ROUND(E2774/L2774,0),0)&amp;" "&amp;H2774</f>
        <v>0 USD</v>
      </c>
      <c r="Q2774" t="s">
        <v>8322</v>
      </c>
      <c r="R2774" t="s">
        <v>8358</v>
      </c>
      <c r="S2774" s="12">
        <f>(((I2774/60)/60)/24)+DATE(1970,1,1)+(-8/24)</f>
        <v>41552.535810185182</v>
      </c>
      <c r="T2774" s="12">
        <f>(((J2774/60)/60)/24)+DATE(1970,1,1)+(-8/24)</f>
        <v>41537.535810185182</v>
      </c>
      <c r="U2774" s="8">
        <f t="shared" si="44"/>
        <v>15</v>
      </c>
    </row>
    <row r="2775" spans="1:21" ht="11.75" customHeight="1" x14ac:dyDescent="0.4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E2775/D2775*100%</f>
        <v>1.8867924528301887E-3</v>
      </c>
      <c r="P2775" s="9" t="str">
        <f>IFERROR(ROUND(E2775/L2775,0),0)&amp;" "&amp;H2775</f>
        <v>1 CAD</v>
      </c>
      <c r="Q2775" t="s">
        <v>8322</v>
      </c>
      <c r="R2775" t="s">
        <v>8358</v>
      </c>
      <c r="S2775" s="12">
        <f>(((I2775/60)/60)/24)+DATE(1970,1,1)+(-8/24)</f>
        <v>42484.531493055554</v>
      </c>
      <c r="T2775" s="12">
        <f>(((J2775/60)/60)/24)+DATE(1970,1,1)+(-8/24)</f>
        <v>42474.531493055554</v>
      </c>
      <c r="U2775" s="8">
        <f t="shared" si="44"/>
        <v>10</v>
      </c>
    </row>
    <row r="2776" spans="1:21" ht="11.75" customHeight="1" x14ac:dyDescent="0.4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E2776/D2776*100%</f>
        <v>0.14249999999999999</v>
      </c>
      <c r="P2776" s="9" t="str">
        <f>IFERROR(ROUND(E2776/L2776,0),0)&amp;" "&amp;H2776</f>
        <v>44 USD</v>
      </c>
      <c r="Q2776" t="s">
        <v>8322</v>
      </c>
      <c r="R2776" t="s">
        <v>8358</v>
      </c>
      <c r="S2776" s="12">
        <f>(((I2776/60)/60)/24)+DATE(1970,1,1)+(-8/24)</f>
        <v>41340.793148148143</v>
      </c>
      <c r="T2776" s="12">
        <f>(((J2776/60)/60)/24)+DATE(1970,1,1)+(-8/24)</f>
        <v>41310.793148148143</v>
      </c>
      <c r="U2776" s="8">
        <f t="shared" si="44"/>
        <v>30</v>
      </c>
    </row>
    <row r="2777" spans="1:21" ht="11.75" customHeight="1" x14ac:dyDescent="0.4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E2777/D2777*100%</f>
        <v>0.03</v>
      </c>
      <c r="P2777" s="9" t="str">
        <f>IFERROR(ROUND(E2777/L2777,0),0)&amp;" "&amp;H2777</f>
        <v>75 USD</v>
      </c>
      <c r="Q2777" t="s">
        <v>8322</v>
      </c>
      <c r="R2777" t="s">
        <v>8358</v>
      </c>
      <c r="S2777" s="12">
        <f>(((I2777/60)/60)/24)+DATE(1970,1,1)+(-8/24)</f>
        <v>40892.680023148147</v>
      </c>
      <c r="T2777" s="12">
        <f>(((J2777/60)/60)/24)+DATE(1970,1,1)+(-8/24)</f>
        <v>40862.680023148147</v>
      </c>
      <c r="U2777" s="8">
        <f t="shared" si="44"/>
        <v>30</v>
      </c>
    </row>
    <row r="2778" spans="1:21" ht="11.75" customHeight="1" x14ac:dyDescent="0.4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E2778/D2778*100%</f>
        <v>7.8809523809523815E-2</v>
      </c>
      <c r="P2778" s="9" t="str">
        <f>IFERROR(ROUND(E2778/L2778,0),0)&amp;" "&amp;H2778</f>
        <v>46 USD</v>
      </c>
      <c r="Q2778" t="s">
        <v>8322</v>
      </c>
      <c r="R2778" t="s">
        <v>8358</v>
      </c>
      <c r="S2778" s="12">
        <f>(((I2778/60)/60)/24)+DATE(1970,1,1)+(-8/24)</f>
        <v>42166.963842592588</v>
      </c>
      <c r="T2778" s="12">
        <f>(((J2778/60)/60)/24)+DATE(1970,1,1)+(-8/24)</f>
        <v>42135.963842592588</v>
      </c>
      <c r="U2778" s="8">
        <f t="shared" si="44"/>
        <v>31</v>
      </c>
    </row>
    <row r="2779" spans="1:21" ht="11.75" customHeight="1" x14ac:dyDescent="0.4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E2779/D2779*100%</f>
        <v>3.3333333333333335E-3</v>
      </c>
      <c r="P2779" s="9" t="str">
        <f>IFERROR(ROUND(E2779/L2779,0),0)&amp;" "&amp;H2779</f>
        <v>10 USD</v>
      </c>
      <c r="Q2779" t="s">
        <v>8322</v>
      </c>
      <c r="R2779" t="s">
        <v>8358</v>
      </c>
      <c r="S2779" s="12">
        <f>(((I2779/60)/60)/24)+DATE(1970,1,1)+(-8/24)</f>
        <v>42202.335694444446</v>
      </c>
      <c r="T2779" s="12">
        <f>(((J2779/60)/60)/24)+DATE(1970,1,1)+(-8/24)</f>
        <v>42172.335694444446</v>
      </c>
      <c r="U2779" s="8">
        <f t="shared" si="44"/>
        <v>30</v>
      </c>
    </row>
    <row r="2780" spans="1:21" ht="11.75" customHeight="1" x14ac:dyDescent="0.4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E2780/D2780*100%</f>
        <v>0.25545454545454543</v>
      </c>
      <c r="P2780" s="9" t="str">
        <f>IFERROR(ROUND(E2780/L2780,0),0)&amp;" "&amp;H2780</f>
        <v>94 USD</v>
      </c>
      <c r="Q2780" t="s">
        <v>8322</v>
      </c>
      <c r="R2780" t="s">
        <v>8358</v>
      </c>
      <c r="S2780" s="12">
        <f>(((I2780/60)/60)/24)+DATE(1970,1,1)+(-8/24)</f>
        <v>41876.644745370366</v>
      </c>
      <c r="T2780" s="12">
        <f>(((J2780/60)/60)/24)+DATE(1970,1,1)+(-8/24)</f>
        <v>41846.644745370366</v>
      </c>
      <c r="U2780" s="8">
        <f t="shared" si="44"/>
        <v>30</v>
      </c>
    </row>
    <row r="2781" spans="1:21" ht="11.75" customHeight="1" x14ac:dyDescent="0.4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E2781/D2781*100%</f>
        <v>2.12E-2</v>
      </c>
      <c r="P2781" s="9" t="str">
        <f>IFERROR(ROUND(E2781/L2781,0),0)&amp;" "&amp;H2781</f>
        <v>53 USD</v>
      </c>
      <c r="Q2781" t="s">
        <v>8322</v>
      </c>
      <c r="R2781" t="s">
        <v>8358</v>
      </c>
      <c r="S2781" s="12">
        <f>(((I2781/60)/60)/24)+DATE(1970,1,1)+(-8/24)</f>
        <v>42330.294224537036</v>
      </c>
      <c r="T2781" s="12">
        <f>(((J2781/60)/60)/24)+DATE(1970,1,1)+(-8/24)</f>
        <v>42300.252557870372</v>
      </c>
      <c r="U2781" s="8">
        <f t="shared" si="44"/>
        <v>30.041666666664241</v>
      </c>
    </row>
    <row r="2782" spans="1:21" ht="11.75" customHeight="1" x14ac:dyDescent="0.4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E2782/D2782*100%</f>
        <v>0</v>
      </c>
      <c r="P2782" s="9" t="str">
        <f>IFERROR(ROUND(E2782/L2782,0),0)&amp;" "&amp;H2782</f>
        <v>0 EUR</v>
      </c>
      <c r="Q2782" t="s">
        <v>8322</v>
      </c>
      <c r="R2782" t="s">
        <v>8358</v>
      </c>
      <c r="S2782" s="12">
        <f>(((I2782/60)/60)/24)+DATE(1970,1,1)+(-8/24)</f>
        <v>42804.114444444444</v>
      </c>
      <c r="T2782" s="12">
        <f>(((J2782/60)/60)/24)+DATE(1970,1,1)+(-8/24)</f>
        <v>42774.114444444444</v>
      </c>
      <c r="U2782" s="8">
        <f t="shared" si="44"/>
        <v>30</v>
      </c>
    </row>
    <row r="2783" spans="1:21" ht="11.75" customHeight="1" x14ac:dyDescent="0.4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E2783/D2783*100%</f>
        <v>1.0528</v>
      </c>
      <c r="P2783" s="9" t="str">
        <f>IFERROR(ROUND(E2783/L2783,0),0)&amp;" "&amp;H2783</f>
        <v>47 USD</v>
      </c>
      <c r="Q2783" t="s">
        <v>8317</v>
      </c>
      <c r="R2783" t="s">
        <v>8318</v>
      </c>
      <c r="S2783" s="12">
        <f>(((I2783/60)/60)/24)+DATE(1970,1,1)+(-8/24)</f>
        <v>42046.958333333336</v>
      </c>
      <c r="T2783" s="12">
        <f>(((J2783/60)/60)/24)+DATE(1970,1,1)+(-8/24)</f>
        <v>42018.608263888884</v>
      </c>
      <c r="U2783" s="8">
        <f t="shared" si="44"/>
        <v>28.350069444451947</v>
      </c>
    </row>
    <row r="2784" spans="1:21" ht="11.75" customHeight="1" x14ac:dyDescent="0.4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E2784/D2784*100%</f>
        <v>1.2</v>
      </c>
      <c r="P2784" s="9" t="str">
        <f>IFERROR(ROUND(E2784/L2784,0),0)&amp;" "&amp;H2784</f>
        <v>67 USD</v>
      </c>
      <c r="Q2784" t="s">
        <v>8317</v>
      </c>
      <c r="R2784" t="s">
        <v>8318</v>
      </c>
      <c r="S2784" s="12">
        <f>(((I2784/60)/60)/24)+DATE(1970,1,1)+(-8/24)</f>
        <v>42051.874305555553</v>
      </c>
      <c r="T2784" s="12">
        <f>(((J2784/60)/60)/24)+DATE(1970,1,1)+(-8/24)</f>
        <v>42026.591643518514</v>
      </c>
      <c r="U2784" s="8">
        <f t="shared" si="44"/>
        <v>25.282662037039699</v>
      </c>
    </row>
    <row r="2785" spans="1:21" ht="11.75" customHeight="1" x14ac:dyDescent="0.4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E2785/D2785*100%</f>
        <v>1.145</v>
      </c>
      <c r="P2785" s="9" t="str">
        <f>IFERROR(ROUND(E2785/L2785,0),0)&amp;" "&amp;H2785</f>
        <v>19 GBP</v>
      </c>
      <c r="Q2785" t="s">
        <v>8317</v>
      </c>
      <c r="R2785" t="s">
        <v>8318</v>
      </c>
      <c r="S2785" s="12">
        <f>(((I2785/60)/60)/24)+DATE(1970,1,1)+(-8/24)</f>
        <v>42117.201921296299</v>
      </c>
      <c r="T2785" s="12">
        <f>(((J2785/60)/60)/24)+DATE(1970,1,1)+(-8/24)</f>
        <v>42103.201921296299</v>
      </c>
      <c r="U2785" s="8">
        <f t="shared" si="44"/>
        <v>14</v>
      </c>
    </row>
    <row r="2786" spans="1:21" ht="11.75" customHeight="1" x14ac:dyDescent="0.4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E2786/D2786*100%</f>
        <v>1.19</v>
      </c>
      <c r="P2786" s="9" t="str">
        <f>IFERROR(ROUND(E2786/L2786,0),0)&amp;" "&amp;H2786</f>
        <v>66 USD</v>
      </c>
      <c r="Q2786" t="s">
        <v>8317</v>
      </c>
      <c r="R2786" t="s">
        <v>8318</v>
      </c>
      <c r="S2786" s="12">
        <f>(((I2786/60)/60)/24)+DATE(1970,1,1)+(-8/24)</f>
        <v>41941.454201388886</v>
      </c>
      <c r="T2786" s="12">
        <f>(((J2786/60)/60)/24)+DATE(1970,1,1)+(-8/24)</f>
        <v>41920.454201388886</v>
      </c>
      <c r="U2786" s="8">
        <f t="shared" si="44"/>
        <v>21</v>
      </c>
    </row>
    <row r="2787" spans="1:21" ht="11.75" customHeight="1" x14ac:dyDescent="0.4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E2787/D2787*100%</f>
        <v>1.0468</v>
      </c>
      <c r="P2787" s="9" t="str">
        <f>IFERROR(ROUND(E2787/L2787,0),0)&amp;" "&amp;H2787</f>
        <v>37 USD</v>
      </c>
      <c r="Q2787" t="s">
        <v>8317</v>
      </c>
      <c r="R2787" t="s">
        <v>8318</v>
      </c>
      <c r="S2787" s="12">
        <f>(((I2787/60)/60)/24)+DATE(1970,1,1)+(-8/24)</f>
        <v>42587.541666666664</v>
      </c>
      <c r="T2787" s="12">
        <f>(((J2787/60)/60)/24)+DATE(1970,1,1)+(-8/24)</f>
        <v>42557.856099537035</v>
      </c>
      <c r="U2787" s="8">
        <f t="shared" si="44"/>
        <v>29.685567129628907</v>
      </c>
    </row>
    <row r="2788" spans="1:21" ht="11.75" customHeight="1" x14ac:dyDescent="0.4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E2788/D2788*100%</f>
        <v>1.1783999999999999</v>
      </c>
      <c r="P2788" s="9" t="str">
        <f>IFERROR(ROUND(E2788/L2788,0),0)&amp;" "&amp;H2788</f>
        <v>40 GBP</v>
      </c>
      <c r="Q2788" t="s">
        <v>8317</v>
      </c>
      <c r="R2788" t="s">
        <v>8318</v>
      </c>
      <c r="S2788" s="12">
        <f>(((I2788/60)/60)/24)+DATE(1970,1,1)+(-8/24)</f>
        <v>41829.235879629625</v>
      </c>
      <c r="T2788" s="12">
        <f>(((J2788/60)/60)/24)+DATE(1970,1,1)+(-8/24)</f>
        <v>41815.235879629625</v>
      </c>
      <c r="U2788" s="8">
        <f t="shared" si="44"/>
        <v>14</v>
      </c>
    </row>
    <row r="2789" spans="1:21" ht="11.75" customHeight="1" x14ac:dyDescent="0.4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E2789/D2789*100%</f>
        <v>1.1970000000000001</v>
      </c>
      <c r="P2789" s="9" t="str">
        <f>IFERROR(ROUND(E2789/L2789,0),0)&amp;" "&amp;H2789</f>
        <v>32 USD</v>
      </c>
      <c r="Q2789" t="s">
        <v>8317</v>
      </c>
      <c r="R2789" t="s">
        <v>8318</v>
      </c>
      <c r="S2789" s="12">
        <f>(((I2789/60)/60)/24)+DATE(1970,1,1)+(-8/24)</f>
        <v>41837.865185185183</v>
      </c>
      <c r="T2789" s="12">
        <f>(((J2789/60)/60)/24)+DATE(1970,1,1)+(-8/24)</f>
        <v>41807.865185185183</v>
      </c>
      <c r="U2789" s="8">
        <f t="shared" si="44"/>
        <v>30</v>
      </c>
    </row>
    <row r="2790" spans="1:21" ht="11.75" customHeight="1" x14ac:dyDescent="0.4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E2790/D2790*100%</f>
        <v>1.0249999999999999</v>
      </c>
      <c r="P2790" s="9" t="str">
        <f>IFERROR(ROUND(E2790/L2790,0),0)&amp;" "&amp;H2790</f>
        <v>103 USD</v>
      </c>
      <c r="Q2790" t="s">
        <v>8317</v>
      </c>
      <c r="R2790" t="s">
        <v>8318</v>
      </c>
      <c r="S2790" s="12">
        <f>(((I2790/60)/60)/24)+DATE(1970,1,1)+(-8/24)</f>
        <v>42580.368553240733</v>
      </c>
      <c r="T2790" s="12">
        <f>(((J2790/60)/60)/24)+DATE(1970,1,1)+(-8/24)</f>
        <v>42550.368553240733</v>
      </c>
      <c r="U2790" s="8">
        <f t="shared" si="44"/>
        <v>30</v>
      </c>
    </row>
    <row r="2791" spans="1:21" ht="11.75" customHeight="1" x14ac:dyDescent="0.4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E2791/D2791*100%</f>
        <v>1.0116666666666667</v>
      </c>
      <c r="P2791" s="9" t="str">
        <f>IFERROR(ROUND(E2791/L2791,0),0)&amp;" "&amp;H2791</f>
        <v>126 USD</v>
      </c>
      <c r="Q2791" t="s">
        <v>8317</v>
      </c>
      <c r="R2791" t="s">
        <v>8318</v>
      </c>
      <c r="S2791" s="12">
        <f>(((I2791/60)/60)/24)+DATE(1970,1,1)+(-8/24)</f>
        <v>42074.833333333336</v>
      </c>
      <c r="T2791" s="12">
        <f>(((J2791/60)/60)/24)+DATE(1970,1,1)+(-8/24)</f>
        <v>42055.679791666662</v>
      </c>
      <c r="U2791" s="8">
        <f t="shared" si="44"/>
        <v>19.153541666673846</v>
      </c>
    </row>
    <row r="2792" spans="1:21" ht="11.75" customHeight="1" x14ac:dyDescent="0.4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E2792/D2792*100%</f>
        <v>1.0533333333333332</v>
      </c>
      <c r="P2792" s="9" t="str">
        <f>IFERROR(ROUND(E2792/L2792,0),0)&amp;" "&amp;H2792</f>
        <v>48 USD</v>
      </c>
      <c r="Q2792" t="s">
        <v>8317</v>
      </c>
      <c r="R2792" t="s">
        <v>8318</v>
      </c>
      <c r="S2792" s="12">
        <f>(((I2792/60)/60)/24)+DATE(1970,1,1)+(-8/24)</f>
        <v>42046.605358796289</v>
      </c>
      <c r="T2792" s="12">
        <f>(((J2792/60)/60)/24)+DATE(1970,1,1)+(-8/24)</f>
        <v>42016.605358796289</v>
      </c>
      <c r="U2792" s="8">
        <f t="shared" si="44"/>
        <v>30</v>
      </c>
    </row>
    <row r="2793" spans="1:21" ht="11.75" customHeight="1" x14ac:dyDescent="0.4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E2793/D2793*100%</f>
        <v>1.0249999999999999</v>
      </c>
      <c r="P2793" s="9" t="str">
        <f>IFERROR(ROUND(E2793/L2793,0),0)&amp;" "&amp;H2793</f>
        <v>73 USD</v>
      </c>
      <c r="Q2793" t="s">
        <v>8317</v>
      </c>
      <c r="R2793" t="s">
        <v>8318</v>
      </c>
      <c r="S2793" s="12">
        <f>(((I2793/60)/60)/24)+DATE(1970,1,1)+(-8/24)</f>
        <v>42621.833333333336</v>
      </c>
      <c r="T2793" s="12">
        <f>(((J2793/60)/60)/24)+DATE(1970,1,1)+(-8/24)</f>
        <v>42591.566655092589</v>
      </c>
      <c r="U2793" s="8">
        <f t="shared" si="44"/>
        <v>30.266678240746842</v>
      </c>
    </row>
    <row r="2794" spans="1:21" ht="11.75" customHeight="1" x14ac:dyDescent="0.4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E2794/D2794*100%</f>
        <v>1.0760000000000001</v>
      </c>
      <c r="P2794" s="9" t="str">
        <f>IFERROR(ROUND(E2794/L2794,0),0)&amp;" "&amp;H2794</f>
        <v>90 USD</v>
      </c>
      <c r="Q2794" t="s">
        <v>8317</v>
      </c>
      <c r="R2794" t="s">
        <v>8318</v>
      </c>
      <c r="S2794" s="12">
        <f>(((I2794/60)/60)/24)+DATE(1970,1,1)+(-8/24)</f>
        <v>42227.897673611107</v>
      </c>
      <c r="T2794" s="12">
        <f>(((J2794/60)/60)/24)+DATE(1970,1,1)+(-8/24)</f>
        <v>42182.897673611107</v>
      </c>
      <c r="U2794" s="8">
        <f t="shared" si="44"/>
        <v>45</v>
      </c>
    </row>
    <row r="2795" spans="1:21" ht="11.75" customHeight="1" x14ac:dyDescent="0.4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E2795/D2795*100%</f>
        <v>1.105675</v>
      </c>
      <c r="P2795" s="9" t="str">
        <f>IFERROR(ROUND(E2795/L2795,0),0)&amp;" "&amp;H2795</f>
        <v>151 AUD</v>
      </c>
      <c r="Q2795" t="s">
        <v>8317</v>
      </c>
      <c r="R2795" t="s">
        <v>8318</v>
      </c>
      <c r="S2795" s="12">
        <f>(((I2795/60)/60)/24)+DATE(1970,1,1)+(-8/24)</f>
        <v>42206.085706018515</v>
      </c>
      <c r="T2795" s="12">
        <f>(((J2795/60)/60)/24)+DATE(1970,1,1)+(-8/24)</f>
        <v>42176.085706018515</v>
      </c>
      <c r="U2795" s="8">
        <f t="shared" si="44"/>
        <v>30</v>
      </c>
    </row>
    <row r="2796" spans="1:21" ht="11.75" customHeight="1" x14ac:dyDescent="0.4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E2796/D2796*100%</f>
        <v>1.5</v>
      </c>
      <c r="P2796" s="9" t="str">
        <f>IFERROR(ROUND(E2796/L2796,0),0)&amp;" "&amp;H2796</f>
        <v>25 GBP</v>
      </c>
      <c r="Q2796" t="s">
        <v>8317</v>
      </c>
      <c r="R2796" t="s">
        <v>8318</v>
      </c>
      <c r="S2796" s="12">
        <f>(((I2796/60)/60)/24)+DATE(1970,1,1)+(-8/24)</f>
        <v>42432.458333333336</v>
      </c>
      <c r="T2796" s="12">
        <f>(((J2796/60)/60)/24)+DATE(1970,1,1)+(-8/24)</f>
        <v>42416.35832175926</v>
      </c>
      <c r="U2796" s="8">
        <f t="shared" si="44"/>
        <v>16.100011574075324</v>
      </c>
    </row>
    <row r="2797" spans="1:21" ht="11.75" customHeight="1" x14ac:dyDescent="0.4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E2797/D2797*100%</f>
        <v>1.0428571428571429</v>
      </c>
      <c r="P2797" s="9" t="str">
        <f>IFERROR(ROUND(E2797/L2797,0),0)&amp;" "&amp;H2797</f>
        <v>37 USD</v>
      </c>
      <c r="Q2797" t="s">
        <v>8317</v>
      </c>
      <c r="R2797" t="s">
        <v>8318</v>
      </c>
      <c r="S2797" s="12">
        <f>(((I2797/60)/60)/24)+DATE(1970,1,1)+(-8/24)</f>
        <v>41796.625</v>
      </c>
      <c r="T2797" s="12">
        <f>(((J2797/60)/60)/24)+DATE(1970,1,1)+(-8/24)</f>
        <v>41780.192604166667</v>
      </c>
      <c r="U2797" s="8">
        <f t="shared" si="44"/>
        <v>16.43239583333343</v>
      </c>
    </row>
    <row r="2798" spans="1:21" ht="11.75" customHeight="1" x14ac:dyDescent="0.4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E2798/D2798*100%</f>
        <v>1.155</v>
      </c>
      <c r="P2798" s="9" t="str">
        <f>IFERROR(ROUND(E2798/L2798,0),0)&amp;" "&amp;H2798</f>
        <v>44 GBP</v>
      </c>
      <c r="Q2798" t="s">
        <v>8317</v>
      </c>
      <c r="R2798" t="s">
        <v>8318</v>
      </c>
      <c r="S2798" s="12">
        <f>(((I2798/60)/60)/24)+DATE(1970,1,1)+(-8/24)</f>
        <v>41825.194768518515</v>
      </c>
      <c r="T2798" s="12">
        <f>(((J2798/60)/60)/24)+DATE(1970,1,1)+(-8/24)</f>
        <v>41795.194768518515</v>
      </c>
      <c r="U2798" s="8">
        <f t="shared" si="44"/>
        <v>30</v>
      </c>
    </row>
    <row r="2799" spans="1:21" ht="11.75" customHeight="1" x14ac:dyDescent="0.4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E2799/D2799*100%</f>
        <v>1.02645125</v>
      </c>
      <c r="P2799" s="9" t="str">
        <f>IFERROR(ROUND(E2799/L2799,0),0)&amp;" "&amp;H2799</f>
        <v>87 GBP</v>
      </c>
      <c r="Q2799" t="s">
        <v>8317</v>
      </c>
      <c r="R2799" t="s">
        <v>8318</v>
      </c>
      <c r="S2799" s="12">
        <f>(((I2799/60)/60)/24)+DATE(1970,1,1)+(-8/24)</f>
        <v>41828.606944444444</v>
      </c>
      <c r="T2799" s="12">
        <f>(((J2799/60)/60)/24)+DATE(1970,1,1)+(-8/24)</f>
        <v>41798.606944444444</v>
      </c>
      <c r="U2799" s="8">
        <f t="shared" si="44"/>
        <v>30</v>
      </c>
    </row>
    <row r="2800" spans="1:21" ht="11.75" customHeight="1" x14ac:dyDescent="0.4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E2800/D2800*100%</f>
        <v>1.014</v>
      </c>
      <c r="P2800" s="9" t="str">
        <f>IFERROR(ROUND(E2800/L2800,0),0)&amp;" "&amp;H2800</f>
        <v>36 GBP</v>
      </c>
      <c r="Q2800" t="s">
        <v>8317</v>
      </c>
      <c r="R2800" t="s">
        <v>8318</v>
      </c>
      <c r="S2800" s="12">
        <f>(((I2800/60)/60)/24)+DATE(1970,1,1)+(-8/24)</f>
        <v>42216.333333333336</v>
      </c>
      <c r="T2800" s="12">
        <f>(((J2800/60)/60)/24)+DATE(1970,1,1)+(-8/24)</f>
        <v>42201.341678240737</v>
      </c>
      <c r="U2800" s="8">
        <f t="shared" si="44"/>
        <v>14.991655092599103</v>
      </c>
    </row>
    <row r="2801" spans="1:21" ht="11.75" customHeight="1" x14ac:dyDescent="0.4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E2801/D2801*100%</f>
        <v>1.1663479999999999</v>
      </c>
      <c r="P2801" s="9" t="str">
        <f>IFERROR(ROUND(E2801/L2801,0),0)&amp;" "&amp;H2801</f>
        <v>45 GBP</v>
      </c>
      <c r="Q2801" t="s">
        <v>8317</v>
      </c>
      <c r="R2801" t="s">
        <v>8318</v>
      </c>
      <c r="S2801" s="12">
        <f>(((I2801/60)/60)/24)+DATE(1970,1,1)+(-8/24)</f>
        <v>42538.333333333336</v>
      </c>
      <c r="T2801" s="12">
        <f>(((J2801/60)/60)/24)+DATE(1970,1,1)+(-8/24)</f>
        <v>42506.93136574074</v>
      </c>
      <c r="U2801" s="8">
        <f t="shared" si="44"/>
        <v>31.401967592595611</v>
      </c>
    </row>
    <row r="2802" spans="1:21" ht="11.75" customHeight="1" x14ac:dyDescent="0.4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E2802/D2802*100%</f>
        <v>1.33</v>
      </c>
      <c r="P2802" s="9" t="str">
        <f>IFERROR(ROUND(E2802/L2802,0),0)&amp;" "&amp;H2802</f>
        <v>43 GBP</v>
      </c>
      <c r="Q2802" t="s">
        <v>8317</v>
      </c>
      <c r="R2802" t="s">
        <v>8318</v>
      </c>
      <c r="S2802" s="12">
        <f>(((I2802/60)/60)/24)+DATE(1970,1,1)+(-8/24)</f>
        <v>42008.219513888886</v>
      </c>
      <c r="T2802" s="12">
        <f>(((J2802/60)/60)/24)+DATE(1970,1,1)+(-8/24)</f>
        <v>41948.219513888886</v>
      </c>
      <c r="U2802" s="8">
        <f t="shared" si="44"/>
        <v>60</v>
      </c>
    </row>
    <row r="2803" spans="1:21" ht="11.75" customHeight="1" x14ac:dyDescent="0.4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E2803/D2803*100%</f>
        <v>1.3320000000000001</v>
      </c>
      <c r="P2803" s="9" t="str">
        <f>IFERROR(ROUND(E2803/L2803,0),0)&amp;" "&amp;H2803</f>
        <v>51 AUD</v>
      </c>
      <c r="Q2803" t="s">
        <v>8317</v>
      </c>
      <c r="R2803" t="s">
        <v>8318</v>
      </c>
      <c r="S2803" s="12">
        <f>(((I2803/60)/60)/24)+DATE(1970,1,1)+(-8/24)</f>
        <v>41922.125</v>
      </c>
      <c r="T2803" s="12">
        <f>(((J2803/60)/60)/24)+DATE(1970,1,1)+(-8/24)</f>
        <v>41899.909826388888</v>
      </c>
      <c r="U2803" s="8">
        <f t="shared" si="44"/>
        <v>22.215173611111823</v>
      </c>
    </row>
    <row r="2804" spans="1:21" ht="11.75" customHeight="1" x14ac:dyDescent="0.4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E2804/D2804*100%</f>
        <v>1.0183333333333333</v>
      </c>
      <c r="P2804" s="9" t="str">
        <f>IFERROR(ROUND(E2804/L2804,0),0)&amp;" "&amp;H2804</f>
        <v>34 GBP</v>
      </c>
      <c r="Q2804" t="s">
        <v>8317</v>
      </c>
      <c r="R2804" t="s">
        <v>8318</v>
      </c>
      <c r="S2804" s="12">
        <f>(((I2804/60)/60)/24)+DATE(1970,1,1)+(-8/24)</f>
        <v>42222.313738425924</v>
      </c>
      <c r="T2804" s="12">
        <f>(((J2804/60)/60)/24)+DATE(1970,1,1)+(-8/24)</f>
        <v>42192.313738425924</v>
      </c>
      <c r="U2804" s="8">
        <f t="shared" si="44"/>
        <v>30</v>
      </c>
    </row>
    <row r="2805" spans="1:21" ht="11.75" customHeight="1" x14ac:dyDescent="0.4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E2805/D2805*100%</f>
        <v>1.2795000000000001</v>
      </c>
      <c r="P2805" s="9" t="str">
        <f>IFERROR(ROUND(E2805/L2805,0),0)&amp;" "&amp;H2805</f>
        <v>91 USD</v>
      </c>
      <c r="Q2805" t="s">
        <v>8317</v>
      </c>
      <c r="R2805" t="s">
        <v>8318</v>
      </c>
      <c r="S2805" s="12">
        <f>(((I2805/60)/60)/24)+DATE(1970,1,1)+(-8/24)</f>
        <v>42200.666666666664</v>
      </c>
      <c r="T2805" s="12">
        <f>(((J2805/60)/60)/24)+DATE(1970,1,1)+(-8/24)</f>
        <v>42157.732361111113</v>
      </c>
      <c r="U2805" s="8">
        <f t="shared" si="44"/>
        <v>42.934305555550964</v>
      </c>
    </row>
    <row r="2806" spans="1:21" ht="11.75" customHeight="1" x14ac:dyDescent="0.4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E2806/D2806*100%</f>
        <v>1.1499999999999999</v>
      </c>
      <c r="P2806" s="9" t="str">
        <f>IFERROR(ROUND(E2806/L2806,0),0)&amp;" "&amp;H2806</f>
        <v>50 GBP</v>
      </c>
      <c r="Q2806" t="s">
        <v>8317</v>
      </c>
      <c r="R2806" t="s">
        <v>8318</v>
      </c>
      <c r="S2806" s="12">
        <f>(((I2806/60)/60)/24)+DATE(1970,1,1)+(-8/24)</f>
        <v>41911.120254629626</v>
      </c>
      <c r="T2806" s="12">
        <f>(((J2806/60)/60)/24)+DATE(1970,1,1)+(-8/24)</f>
        <v>41881.120254629626</v>
      </c>
      <c r="U2806" s="8">
        <f t="shared" si="44"/>
        <v>30</v>
      </c>
    </row>
    <row r="2807" spans="1:21" ht="11.75" customHeight="1" x14ac:dyDescent="0.4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E2807/D2807*100%</f>
        <v>1.1000000000000001</v>
      </c>
      <c r="P2807" s="9" t="str">
        <f>IFERROR(ROUND(E2807/L2807,0),0)&amp;" "&amp;H2807</f>
        <v>24 GBP</v>
      </c>
      <c r="Q2807" t="s">
        <v>8317</v>
      </c>
      <c r="R2807" t="s">
        <v>8318</v>
      </c>
      <c r="S2807" s="12">
        <f>(((I2807/60)/60)/24)+DATE(1970,1,1)+(-8/24)</f>
        <v>42238.1721412037</v>
      </c>
      <c r="T2807" s="12">
        <f>(((J2807/60)/60)/24)+DATE(1970,1,1)+(-8/24)</f>
        <v>42213.1721412037</v>
      </c>
      <c r="U2807" s="8">
        <f t="shared" si="44"/>
        <v>25</v>
      </c>
    </row>
    <row r="2808" spans="1:21" ht="11.75" customHeight="1" x14ac:dyDescent="0.4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E2808/D2808*100%</f>
        <v>1.121</v>
      </c>
      <c r="P2808" s="9" t="str">
        <f>IFERROR(ROUND(E2808/L2808,0),0)&amp;" "&amp;H2808</f>
        <v>44 GBP</v>
      </c>
      <c r="Q2808" t="s">
        <v>8317</v>
      </c>
      <c r="R2808" t="s">
        <v>8318</v>
      </c>
      <c r="S2808" s="12">
        <f>(((I2808/60)/60)/24)+DATE(1970,1,1)+(-8/24)</f>
        <v>42221.124999999993</v>
      </c>
      <c r="T2808" s="12">
        <f>(((J2808/60)/60)/24)+DATE(1970,1,1)+(-8/24)</f>
        <v>42184.933912037035</v>
      </c>
      <c r="U2808" s="8">
        <f t="shared" si="44"/>
        <v>36.191087962957681</v>
      </c>
    </row>
    <row r="2809" spans="1:21" ht="11.75" customHeight="1" x14ac:dyDescent="0.4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E2809/D2809*100%</f>
        <v>1.26</v>
      </c>
      <c r="P2809" s="9" t="str">
        <f>IFERROR(ROUND(E2809/L2809,0),0)&amp;" "&amp;H2809</f>
        <v>68 USD</v>
      </c>
      <c r="Q2809" t="s">
        <v>8317</v>
      </c>
      <c r="R2809" t="s">
        <v>8318</v>
      </c>
      <c r="S2809" s="12">
        <f>(((I2809/60)/60)/24)+DATE(1970,1,1)+(-8/24)</f>
        <v>42184.539791666662</v>
      </c>
      <c r="T2809" s="12">
        <f>(((J2809/60)/60)/24)+DATE(1970,1,1)+(-8/24)</f>
        <v>42154.539791666662</v>
      </c>
      <c r="U2809" s="8">
        <f t="shared" si="44"/>
        <v>30</v>
      </c>
    </row>
    <row r="2810" spans="1:21" ht="11.75" customHeight="1" x14ac:dyDescent="0.4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E2810/D2810*100%</f>
        <v>1.0024444444444445</v>
      </c>
      <c r="P2810" s="9" t="str">
        <f>IFERROR(ROUND(E2810/L2810,0),0)&amp;" "&amp;H2810</f>
        <v>65 USD</v>
      </c>
      <c r="Q2810" t="s">
        <v>8317</v>
      </c>
      <c r="R2810" t="s">
        <v>8318</v>
      </c>
      <c r="S2810" s="12">
        <f>(((I2810/60)/60)/24)+DATE(1970,1,1)+(-8/24)</f>
        <v>42238.513136574074</v>
      </c>
      <c r="T2810" s="12">
        <f>(((J2810/60)/60)/24)+DATE(1970,1,1)+(-8/24)</f>
        <v>42208.513136574074</v>
      </c>
      <c r="U2810" s="8">
        <f t="shared" si="44"/>
        <v>30</v>
      </c>
    </row>
    <row r="2811" spans="1:21" ht="11.75" customHeight="1" x14ac:dyDescent="0.4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E2811/D2811*100%</f>
        <v>1.024</v>
      </c>
      <c r="P2811" s="9" t="str">
        <f>IFERROR(ROUND(E2811/L2811,0),0)&amp;" "&amp;H2811</f>
        <v>122 USD</v>
      </c>
      <c r="Q2811" t="s">
        <v>8317</v>
      </c>
      <c r="R2811" t="s">
        <v>8318</v>
      </c>
      <c r="S2811" s="12">
        <f>(((I2811/60)/60)/24)+DATE(1970,1,1)+(-8/24)</f>
        <v>42459.277083333327</v>
      </c>
      <c r="T2811" s="12">
        <f>(((J2811/60)/60)/24)+DATE(1970,1,1)+(-8/24)</f>
        <v>42451.163483796299</v>
      </c>
      <c r="U2811" s="8">
        <f t="shared" si="44"/>
        <v>8.1135995370277669</v>
      </c>
    </row>
    <row r="2812" spans="1:21" ht="11.75" customHeight="1" x14ac:dyDescent="0.4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E2812/D2812*100%</f>
        <v>1.0820000000000001</v>
      </c>
      <c r="P2812" s="9" t="str">
        <f>IFERROR(ROUND(E2812/L2812,0),0)&amp;" "&amp;H2812</f>
        <v>47 USD</v>
      </c>
      <c r="Q2812" t="s">
        <v>8317</v>
      </c>
      <c r="R2812" t="s">
        <v>8318</v>
      </c>
      <c r="S2812" s="12">
        <f>(((I2812/60)/60)/24)+DATE(1970,1,1)+(-8/24)</f>
        <v>41790.832638888889</v>
      </c>
      <c r="T2812" s="12">
        <f>(((J2812/60)/60)/24)+DATE(1970,1,1)+(-8/24)</f>
        <v>41758.806296296294</v>
      </c>
      <c r="U2812" s="8">
        <f t="shared" si="44"/>
        <v>32.026342592595029</v>
      </c>
    </row>
    <row r="2813" spans="1:21" ht="11.75" customHeight="1" x14ac:dyDescent="0.4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E2813/D2813*100%</f>
        <v>1.0026999999999999</v>
      </c>
      <c r="P2813" s="9" t="str">
        <f>IFERROR(ROUND(E2813/L2813,0),0)&amp;" "&amp;H2813</f>
        <v>93 GBP</v>
      </c>
      <c r="Q2813" t="s">
        <v>8317</v>
      </c>
      <c r="R2813" t="s">
        <v>8318</v>
      </c>
      <c r="S2813" s="12">
        <f>(((I2813/60)/60)/24)+DATE(1970,1,1)+(-8/24)</f>
        <v>42058.163229166668</v>
      </c>
      <c r="T2813" s="12">
        <f>(((J2813/60)/60)/24)+DATE(1970,1,1)+(-8/24)</f>
        <v>42028.163229166668</v>
      </c>
      <c r="U2813" s="8">
        <f t="shared" si="44"/>
        <v>30</v>
      </c>
    </row>
    <row r="2814" spans="1:21" ht="11.75" customHeight="1" x14ac:dyDescent="0.4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E2814/D2814*100%</f>
        <v>1.133</v>
      </c>
      <c r="P2814" s="9" t="str">
        <f>IFERROR(ROUND(E2814/L2814,0),0)&amp;" "&amp;H2814</f>
        <v>68 CAD</v>
      </c>
      <c r="Q2814" t="s">
        <v>8317</v>
      </c>
      <c r="R2814" t="s">
        <v>8318</v>
      </c>
      <c r="S2814" s="12">
        <f>(((I2814/60)/60)/24)+DATE(1970,1,1)+(-8/24)</f>
        <v>42099.833333333336</v>
      </c>
      <c r="T2814" s="12">
        <f>(((J2814/60)/60)/24)+DATE(1970,1,1)+(-8/24)</f>
        <v>42054.410856481474</v>
      </c>
      <c r="U2814" s="8">
        <f t="shared" si="44"/>
        <v>45.422476851861575</v>
      </c>
    </row>
    <row r="2815" spans="1:21" ht="11.75" customHeight="1" x14ac:dyDescent="0.4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E2815/D2815*100%</f>
        <v>1.2757571428571428</v>
      </c>
      <c r="P2815" s="9" t="str">
        <f>IFERROR(ROUND(E2815/L2815,0),0)&amp;" "&amp;H2815</f>
        <v>37 USD</v>
      </c>
      <c r="Q2815" t="s">
        <v>8317</v>
      </c>
      <c r="R2815" t="s">
        <v>8318</v>
      </c>
      <c r="S2815" s="12">
        <f>(((I2815/60)/60)/24)+DATE(1970,1,1)+(-8/24)</f>
        <v>42718.409270833326</v>
      </c>
      <c r="T2815" s="12">
        <f>(((J2815/60)/60)/24)+DATE(1970,1,1)+(-8/24)</f>
        <v>42693.409270833326</v>
      </c>
      <c r="U2815" s="8">
        <f t="shared" si="44"/>
        <v>25</v>
      </c>
    </row>
    <row r="2816" spans="1:21" ht="11.75" customHeight="1" x14ac:dyDescent="0.4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E2816/D2816*100%</f>
        <v>1.0773333333333333</v>
      </c>
      <c r="P2816" s="9" t="str">
        <f>IFERROR(ROUND(E2816/L2816,0),0)&amp;" "&amp;H2816</f>
        <v>25 GBP</v>
      </c>
      <c r="Q2816" t="s">
        <v>8317</v>
      </c>
      <c r="R2816" t="s">
        <v>8318</v>
      </c>
      <c r="S2816" s="12">
        <f>(((I2816/60)/60)/24)+DATE(1970,1,1)+(-8/24)</f>
        <v>42133.066145833327</v>
      </c>
      <c r="T2816" s="12">
        <f>(((J2816/60)/60)/24)+DATE(1970,1,1)+(-8/24)</f>
        <v>42103.066145833327</v>
      </c>
      <c r="U2816" s="8">
        <f t="shared" si="44"/>
        <v>30</v>
      </c>
    </row>
    <row r="2817" spans="1:21" ht="11.75" customHeight="1" x14ac:dyDescent="0.4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E2817/D2817*100%</f>
        <v>2.42</v>
      </c>
      <c r="P2817" s="9" t="str">
        <f>IFERROR(ROUND(E2817/L2817,0),0)&amp;" "&amp;H2817</f>
        <v>43 CAD</v>
      </c>
      <c r="Q2817" t="s">
        <v>8317</v>
      </c>
      <c r="R2817" t="s">
        <v>8318</v>
      </c>
      <c r="S2817" s="12">
        <f>(((I2817/60)/60)/24)+DATE(1970,1,1)+(-8/24)</f>
        <v>42589.443391203698</v>
      </c>
      <c r="T2817" s="12">
        <f>(((J2817/60)/60)/24)+DATE(1970,1,1)+(-8/24)</f>
        <v>42559.443391203698</v>
      </c>
      <c r="U2817" s="8">
        <f t="shared" si="44"/>
        <v>30</v>
      </c>
    </row>
    <row r="2818" spans="1:21" ht="11.75" customHeight="1" x14ac:dyDescent="0.4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E2818/D2818*100%</f>
        <v>1.4156666666666666</v>
      </c>
      <c r="P2818" s="9" t="str">
        <f>IFERROR(ROUND(E2818/L2818,0),0)&amp;" "&amp;H2818</f>
        <v>25 GBP</v>
      </c>
      <c r="Q2818" t="s">
        <v>8317</v>
      </c>
      <c r="R2818" t="s">
        <v>8318</v>
      </c>
      <c r="S2818" s="12">
        <f>(((I2818/60)/60)/24)+DATE(1970,1,1)+(-8/24)</f>
        <v>42218.333333333336</v>
      </c>
      <c r="T2818" s="12">
        <f>(((J2818/60)/60)/24)+DATE(1970,1,1)+(-8/24)</f>
        <v>42188.134166666663</v>
      </c>
      <c r="U2818" s="8">
        <f t="shared" si="44"/>
        <v>30.199166666672681</v>
      </c>
    </row>
    <row r="2819" spans="1:21" ht="11.75" customHeight="1" x14ac:dyDescent="0.4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E2819/D2819*100%</f>
        <v>1.3</v>
      </c>
      <c r="P2819" s="9" t="str">
        <f>IFERROR(ROUND(E2819/L2819,0),0)&amp;" "&amp;H2819</f>
        <v>24 GBP</v>
      </c>
      <c r="Q2819" t="s">
        <v>8317</v>
      </c>
      <c r="R2819" t="s">
        <v>8318</v>
      </c>
      <c r="S2819" s="12">
        <f>(((I2819/60)/60)/24)+DATE(1970,1,1)+(-8/24)</f>
        <v>42063.30164351852</v>
      </c>
      <c r="T2819" s="12">
        <f>(((J2819/60)/60)/24)+DATE(1970,1,1)+(-8/24)</f>
        <v>42023.30164351852</v>
      </c>
      <c r="U2819" s="8">
        <f t="shared" si="44"/>
        <v>40</v>
      </c>
    </row>
    <row r="2820" spans="1:21" ht="11.75" customHeight="1" x14ac:dyDescent="0.4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E2820/D2820*100%</f>
        <v>1.0603</v>
      </c>
      <c r="P2820" s="9" t="str">
        <f>IFERROR(ROUND(E2820/L2820,0),0)&amp;" "&amp;H2820</f>
        <v>104 USD</v>
      </c>
      <c r="Q2820" t="s">
        <v>8317</v>
      </c>
      <c r="R2820" t="s">
        <v>8318</v>
      </c>
      <c r="S2820" s="12">
        <f>(((I2820/60)/60)/24)+DATE(1970,1,1)+(-8/24)</f>
        <v>42270.264884259253</v>
      </c>
      <c r="T2820" s="12">
        <f>(((J2820/60)/60)/24)+DATE(1970,1,1)+(-8/24)</f>
        <v>42250.264884259253</v>
      </c>
      <c r="U2820" s="8">
        <f t="shared" si="44"/>
        <v>20</v>
      </c>
    </row>
    <row r="2821" spans="1:21" ht="11.75" customHeight="1" x14ac:dyDescent="0.4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E2821/D2821*100%</f>
        <v>1.048</v>
      </c>
      <c r="P2821" s="9" t="str">
        <f>IFERROR(ROUND(E2821/L2821,0),0)&amp;" "&amp;H2821</f>
        <v>50 GBP</v>
      </c>
      <c r="Q2821" t="s">
        <v>8317</v>
      </c>
      <c r="R2821" t="s">
        <v>8318</v>
      </c>
      <c r="S2821" s="12">
        <f>(((I2821/60)/60)/24)+DATE(1970,1,1)+(-8/24)</f>
        <v>42169.192233796297</v>
      </c>
      <c r="T2821" s="12">
        <f>(((J2821/60)/60)/24)+DATE(1970,1,1)+(-8/24)</f>
        <v>42139.192233796297</v>
      </c>
      <c r="U2821" s="8">
        <f t="shared" si="44"/>
        <v>30</v>
      </c>
    </row>
    <row r="2822" spans="1:21" ht="11.75" customHeight="1" x14ac:dyDescent="0.4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E2822/D2822*100%</f>
        <v>1.36</v>
      </c>
      <c r="P2822" s="9" t="str">
        <f>IFERROR(ROUND(E2822/L2822,0),0)&amp;" "&amp;H2822</f>
        <v>14 GBP</v>
      </c>
      <c r="Q2822" t="s">
        <v>8317</v>
      </c>
      <c r="R2822" t="s">
        <v>8318</v>
      </c>
      <c r="S2822" s="12">
        <f>(((I2822/60)/60)/24)+DATE(1970,1,1)+(-8/24)</f>
        <v>42425.666666666664</v>
      </c>
      <c r="T2822" s="12">
        <f>(((J2822/60)/60)/24)+DATE(1970,1,1)+(-8/24)</f>
        <v>42401.277650462966</v>
      </c>
      <c r="U2822" s="8">
        <f t="shared" si="44"/>
        <v>24.389016203698702</v>
      </c>
    </row>
    <row r="2823" spans="1:21" ht="11.75" customHeight="1" x14ac:dyDescent="0.4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E2823/D2823*100%</f>
        <v>1</v>
      </c>
      <c r="P2823" s="9" t="str">
        <f>IFERROR(ROUND(E2823/L2823,0),0)&amp;" "&amp;H2823</f>
        <v>29 GBP</v>
      </c>
      <c r="Q2823" t="s">
        <v>8317</v>
      </c>
      <c r="R2823" t="s">
        <v>8318</v>
      </c>
      <c r="S2823" s="12">
        <f>(((I2823/60)/60)/24)+DATE(1970,1,1)+(-8/24)</f>
        <v>41905.589525462965</v>
      </c>
      <c r="T2823" s="12">
        <f>(((J2823/60)/60)/24)+DATE(1970,1,1)+(-8/24)</f>
        <v>41875.589525462965</v>
      </c>
      <c r="U2823" s="8">
        <f t="shared" si="44"/>
        <v>30</v>
      </c>
    </row>
    <row r="2824" spans="1:21" ht="11.75" customHeight="1" x14ac:dyDescent="0.4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E2824/D2824*100%</f>
        <v>1</v>
      </c>
      <c r="P2824" s="9" t="str">
        <f>IFERROR(ROUND(E2824/L2824,0),0)&amp;" "&amp;H2824</f>
        <v>64 USD</v>
      </c>
      <c r="Q2824" t="s">
        <v>8317</v>
      </c>
      <c r="R2824" t="s">
        <v>8318</v>
      </c>
      <c r="S2824" s="12">
        <f>(((I2824/60)/60)/24)+DATE(1970,1,1)+(-8/24)</f>
        <v>42090.308935185189</v>
      </c>
      <c r="T2824" s="12">
        <f>(((J2824/60)/60)/24)+DATE(1970,1,1)+(-8/24)</f>
        <v>42060.350601851846</v>
      </c>
      <c r="U2824" s="8">
        <f t="shared" si="44"/>
        <v>29.958333333343035</v>
      </c>
    </row>
    <row r="2825" spans="1:21" ht="11.75" customHeight="1" x14ac:dyDescent="0.4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E2825/D2825*100%</f>
        <v>1.24</v>
      </c>
      <c r="P2825" s="9" t="str">
        <f>IFERROR(ROUND(E2825/L2825,0),0)&amp;" "&amp;H2825</f>
        <v>9 GBP</v>
      </c>
      <c r="Q2825" t="s">
        <v>8317</v>
      </c>
      <c r="R2825" t="s">
        <v>8318</v>
      </c>
      <c r="S2825" s="12">
        <f>(((I2825/60)/60)/24)+DATE(1970,1,1)+(-8/24)</f>
        <v>42094.624305555553</v>
      </c>
      <c r="T2825" s="12">
        <f>(((J2825/60)/60)/24)+DATE(1970,1,1)+(-8/24)</f>
        <v>42066.678310185183</v>
      </c>
      <c r="U2825" s="8">
        <f t="shared" si="44"/>
        <v>27.945995370369928</v>
      </c>
    </row>
    <row r="2826" spans="1:21" ht="11.75" customHeight="1" x14ac:dyDescent="0.4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E2826/D2826*100%</f>
        <v>1.1692307692307693</v>
      </c>
      <c r="P2826" s="9" t="str">
        <f>IFERROR(ROUND(E2826/L2826,0),0)&amp;" "&amp;H2826</f>
        <v>51 USD</v>
      </c>
      <c r="Q2826" t="s">
        <v>8317</v>
      </c>
      <c r="R2826" t="s">
        <v>8318</v>
      </c>
      <c r="S2826" s="12">
        <f>(((I2826/60)/60)/24)+DATE(1970,1,1)+(-8/24)</f>
        <v>42167.738194444442</v>
      </c>
      <c r="T2826" s="12">
        <f>(((J2826/60)/60)/24)+DATE(1970,1,1)+(-8/24)</f>
        <v>42135.9374537037</v>
      </c>
      <c r="U2826" s="8">
        <f t="shared" si="44"/>
        <v>31.800740740742185</v>
      </c>
    </row>
    <row r="2827" spans="1:21" ht="11.75" customHeight="1" x14ac:dyDescent="0.4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E2827/D2827*100%</f>
        <v>1.0333333333333334</v>
      </c>
      <c r="P2827" s="9" t="str">
        <f>IFERROR(ROUND(E2827/L2827,0),0)&amp;" "&amp;H2827</f>
        <v>61 GBP</v>
      </c>
      <c r="Q2827" t="s">
        <v>8317</v>
      </c>
      <c r="R2827" t="s">
        <v>8318</v>
      </c>
      <c r="S2827" s="12">
        <f>(((I2827/60)/60)/24)+DATE(1970,1,1)+(-8/24)</f>
        <v>42342.459328703706</v>
      </c>
      <c r="T2827" s="12">
        <f>(((J2827/60)/60)/24)+DATE(1970,1,1)+(-8/24)</f>
        <v>42312.459328703706</v>
      </c>
      <c r="U2827" s="8">
        <f t="shared" si="44"/>
        <v>30</v>
      </c>
    </row>
    <row r="2828" spans="1:21" ht="11.75" customHeight="1" x14ac:dyDescent="0.4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E2828/D2828*100%</f>
        <v>1.0774999999999999</v>
      </c>
      <c r="P2828" s="9" t="str">
        <f>IFERROR(ROUND(E2828/L2828,0),0)&amp;" "&amp;H2828</f>
        <v>113 USD</v>
      </c>
      <c r="Q2828" t="s">
        <v>8317</v>
      </c>
      <c r="R2828" t="s">
        <v>8318</v>
      </c>
      <c r="S2828" s="12">
        <f>(((I2828/60)/60)/24)+DATE(1970,1,1)+(-8/24)</f>
        <v>42194.958333333336</v>
      </c>
      <c r="T2828" s="12">
        <f>(((J2828/60)/60)/24)+DATE(1970,1,1)+(-8/24)</f>
        <v>42170.701527777775</v>
      </c>
      <c r="U2828" s="8">
        <f t="shared" si="44"/>
        <v>24.256805555560277</v>
      </c>
    </row>
    <row r="2829" spans="1:21" ht="11.75" customHeight="1" x14ac:dyDescent="0.4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E2829/D2829*100%</f>
        <v>1.2024999999999999</v>
      </c>
      <c r="P2829" s="9" t="str">
        <f>IFERROR(ROUND(E2829/L2829,0),0)&amp;" "&amp;H2829</f>
        <v>105 USD</v>
      </c>
      <c r="Q2829" t="s">
        <v>8317</v>
      </c>
      <c r="R2829" t="s">
        <v>8318</v>
      </c>
      <c r="S2829" s="12">
        <f>(((I2829/60)/60)/24)+DATE(1970,1,1)+(-8/24)</f>
        <v>42524.354166666664</v>
      </c>
      <c r="T2829" s="12">
        <f>(((J2829/60)/60)/24)+DATE(1970,1,1)+(-8/24)</f>
        <v>42494.350300925922</v>
      </c>
      <c r="U2829" s="8">
        <f t="shared" si="44"/>
        <v>30.003865740742185</v>
      </c>
    </row>
    <row r="2830" spans="1:21" ht="11.75" customHeight="1" x14ac:dyDescent="0.4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E2830/D2830*100%</f>
        <v>1.0037894736842106</v>
      </c>
      <c r="P2830" s="9" t="str">
        <f>IFERROR(ROUND(E2830/L2830,0),0)&amp;" "&amp;H2830</f>
        <v>98 GBP</v>
      </c>
      <c r="Q2830" t="s">
        <v>8317</v>
      </c>
      <c r="R2830" t="s">
        <v>8318</v>
      </c>
      <c r="S2830" s="12">
        <f>(((I2830/60)/60)/24)+DATE(1970,1,1)+(-8/24)</f>
        <v>42279.624999999993</v>
      </c>
      <c r="T2830" s="12">
        <f>(((J2830/60)/60)/24)+DATE(1970,1,1)+(-8/24)</f>
        <v>42253.931354166663</v>
      </c>
      <c r="U2830" s="8">
        <f t="shared" si="44"/>
        <v>25.693645833329356</v>
      </c>
    </row>
    <row r="2831" spans="1:21" ht="11.75" customHeight="1" x14ac:dyDescent="0.4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E2831/D2831*100%</f>
        <v>1.0651999999999999</v>
      </c>
      <c r="P2831" s="9" t="str">
        <f>IFERROR(ROUND(E2831/L2831,0),0)&amp;" "&amp;H2831</f>
        <v>35 GBP</v>
      </c>
      <c r="Q2831" t="s">
        <v>8317</v>
      </c>
      <c r="R2831" t="s">
        <v>8318</v>
      </c>
      <c r="S2831" s="12">
        <f>(((I2831/60)/60)/24)+DATE(1970,1,1)+(-8/24)</f>
        <v>42523.100902777776</v>
      </c>
      <c r="T2831" s="12">
        <f>(((J2831/60)/60)/24)+DATE(1970,1,1)+(-8/24)</f>
        <v>42495.100902777776</v>
      </c>
      <c r="U2831" s="8">
        <f t="shared" si="44"/>
        <v>28</v>
      </c>
    </row>
    <row r="2832" spans="1:21" ht="11.75" customHeight="1" x14ac:dyDescent="0.4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E2832/D2832*100%</f>
        <v>1</v>
      </c>
      <c r="P2832" s="9" t="str">
        <f>IFERROR(ROUND(E2832/L2832,0),0)&amp;" "&amp;H2832</f>
        <v>273 USD</v>
      </c>
      <c r="Q2832" t="s">
        <v>8317</v>
      </c>
      <c r="R2832" t="s">
        <v>8318</v>
      </c>
      <c r="S2832" s="12">
        <f>(((I2832/60)/60)/24)+DATE(1970,1,1)+(-8/24)</f>
        <v>41770.832638888889</v>
      </c>
      <c r="T2832" s="12">
        <f>(((J2832/60)/60)/24)+DATE(1970,1,1)+(-8/24)</f>
        <v>41758.506342592591</v>
      </c>
      <c r="U2832" s="8">
        <f t="shared" si="44"/>
        <v>12.326296296298096</v>
      </c>
    </row>
    <row r="2833" spans="1:21" ht="11.75" customHeight="1" x14ac:dyDescent="0.4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E2833/D2833*100%</f>
        <v>1.1066666666666667</v>
      </c>
      <c r="P2833" s="9" t="str">
        <f>IFERROR(ROUND(E2833/L2833,0),0)&amp;" "&amp;H2833</f>
        <v>64 USD</v>
      </c>
      <c r="Q2833" t="s">
        <v>8317</v>
      </c>
      <c r="R2833" t="s">
        <v>8318</v>
      </c>
      <c r="S2833" s="12">
        <f>(((I2833/60)/60)/24)+DATE(1970,1,1)+(-8/24)</f>
        <v>42201.491550925923</v>
      </c>
      <c r="T2833" s="12">
        <f>(((J2833/60)/60)/24)+DATE(1970,1,1)+(-8/24)</f>
        <v>42171.491550925923</v>
      </c>
      <c r="U2833" s="8">
        <f t="shared" si="44"/>
        <v>30</v>
      </c>
    </row>
    <row r="2834" spans="1:21" ht="11.75" customHeight="1" x14ac:dyDescent="0.4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E2834/D2834*100%</f>
        <v>1.1471959999999999</v>
      </c>
      <c r="P2834" s="9" t="str">
        <f>IFERROR(ROUND(E2834/L2834,0),0)&amp;" "&amp;H2834</f>
        <v>30 GBP</v>
      </c>
      <c r="Q2834" t="s">
        <v>8317</v>
      </c>
      <c r="R2834" t="s">
        <v>8318</v>
      </c>
      <c r="S2834" s="12">
        <f>(((I2834/60)/60)/24)+DATE(1970,1,1)+(-8/24)</f>
        <v>41966.583333333336</v>
      </c>
      <c r="T2834" s="12">
        <f>(((J2834/60)/60)/24)+DATE(1970,1,1)+(-8/24)</f>
        <v>41938.376087962963</v>
      </c>
      <c r="U2834" s="8">
        <f t="shared" si="44"/>
        <v>28.20724537037313</v>
      </c>
    </row>
    <row r="2835" spans="1:21" ht="11.75" customHeight="1" x14ac:dyDescent="0.4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E2835/D2835*100%</f>
        <v>1.0825925925925926</v>
      </c>
      <c r="P2835" s="9" t="str">
        <f>IFERROR(ROUND(E2835/L2835,0),0)&amp;" "&amp;H2835</f>
        <v>84 USD</v>
      </c>
      <c r="Q2835" t="s">
        <v>8317</v>
      </c>
      <c r="R2835" t="s">
        <v>8318</v>
      </c>
      <c r="S2835" s="12">
        <f>(((I2835/60)/60)/24)+DATE(1970,1,1)+(-8/24)</f>
        <v>42287.749999999993</v>
      </c>
      <c r="T2835" s="12">
        <f>(((J2835/60)/60)/24)+DATE(1970,1,1)+(-8/24)</f>
        <v>42267.794363425921</v>
      </c>
      <c r="U2835" s="8">
        <f t="shared" si="44"/>
        <v>19.955636574071832</v>
      </c>
    </row>
    <row r="2836" spans="1:21" ht="11.75" customHeight="1" x14ac:dyDescent="0.4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E2836/D2836*100%</f>
        <v>1.7</v>
      </c>
      <c r="P2836" s="9" t="str">
        <f>IFERROR(ROUND(E2836/L2836,0),0)&amp;" "&amp;H2836</f>
        <v>65 GBP</v>
      </c>
      <c r="Q2836" t="s">
        <v>8317</v>
      </c>
      <c r="R2836" t="s">
        <v>8318</v>
      </c>
      <c r="S2836" s="12">
        <f>(((I2836/60)/60)/24)+DATE(1970,1,1)+(-8/24)</f>
        <v>42034.626504629625</v>
      </c>
      <c r="T2836" s="12">
        <f>(((J2836/60)/60)/24)+DATE(1970,1,1)+(-8/24)</f>
        <v>42019.626504629625</v>
      </c>
      <c r="U2836" s="8">
        <f t="shared" ref="U2836:U2899" si="45">S2836-T2836</f>
        <v>15</v>
      </c>
    </row>
    <row r="2837" spans="1:21" ht="11.75" customHeight="1" x14ac:dyDescent="0.4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E2837/D2837*100%</f>
        <v>1.8709899999999999</v>
      </c>
      <c r="P2837" s="9" t="str">
        <f>IFERROR(ROUND(E2837/L2837,0),0)&amp;" "&amp;H2837</f>
        <v>20 GBP</v>
      </c>
      <c r="Q2837" t="s">
        <v>8317</v>
      </c>
      <c r="R2837" t="s">
        <v>8318</v>
      </c>
      <c r="S2837" s="12">
        <f>(((I2837/60)/60)/24)+DATE(1970,1,1)+(-8/24)</f>
        <v>42342.666666666664</v>
      </c>
      <c r="T2837" s="12">
        <f>(((J2837/60)/60)/24)+DATE(1970,1,1)+(-8/24)</f>
        <v>42313.370567129627</v>
      </c>
      <c r="U2837" s="8">
        <f t="shared" si="45"/>
        <v>29.296099537037662</v>
      </c>
    </row>
    <row r="2838" spans="1:21" ht="11.75" customHeight="1" x14ac:dyDescent="0.4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E2838/D2838*100%</f>
        <v>1.0777777777777777</v>
      </c>
      <c r="P2838" s="9" t="str">
        <f>IFERROR(ROUND(E2838/L2838,0),0)&amp;" "&amp;H2838</f>
        <v>44 USD</v>
      </c>
      <c r="Q2838" t="s">
        <v>8317</v>
      </c>
      <c r="R2838" t="s">
        <v>8318</v>
      </c>
      <c r="S2838" s="12">
        <f>(((I2838/60)/60)/24)+DATE(1970,1,1)+(-8/24)</f>
        <v>42783.874305555553</v>
      </c>
      <c r="T2838" s="12">
        <f>(((J2838/60)/60)/24)+DATE(1970,1,1)+(-8/24)</f>
        <v>42745.928449074076</v>
      </c>
      <c r="U2838" s="8">
        <f t="shared" si="45"/>
        <v>37.945856481477676</v>
      </c>
    </row>
    <row r="2839" spans="1:21" ht="11.75" customHeight="1" x14ac:dyDescent="0.4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E2839/D2839*100%</f>
        <v>1</v>
      </c>
      <c r="P2839" s="9" t="str">
        <f>IFERROR(ROUND(E2839/L2839,0),0)&amp;" "&amp;H2839</f>
        <v>40 CAD</v>
      </c>
      <c r="Q2839" t="s">
        <v>8317</v>
      </c>
      <c r="R2839" t="s">
        <v>8318</v>
      </c>
      <c r="S2839" s="12">
        <f>(((I2839/60)/60)/24)+DATE(1970,1,1)+(-8/24)</f>
        <v>42347.616712962961</v>
      </c>
      <c r="T2839" s="12">
        <f>(((J2839/60)/60)/24)+DATE(1970,1,1)+(-8/24)</f>
        <v>42307.575046296297</v>
      </c>
      <c r="U2839" s="8">
        <f t="shared" si="45"/>
        <v>40.041666666664241</v>
      </c>
    </row>
    <row r="2840" spans="1:21" ht="11.75" customHeight="1" x14ac:dyDescent="0.4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E2840/D2840*100%</f>
        <v>1.2024999999999999</v>
      </c>
      <c r="P2840" s="9" t="str">
        <f>IFERROR(ROUND(E2840/L2840,0),0)&amp;" "&amp;H2840</f>
        <v>45 USD</v>
      </c>
      <c r="Q2840" t="s">
        <v>8317</v>
      </c>
      <c r="R2840" t="s">
        <v>8318</v>
      </c>
      <c r="S2840" s="12">
        <f>(((I2840/60)/60)/24)+DATE(1970,1,1)+(-8/24)</f>
        <v>41864.583333333328</v>
      </c>
      <c r="T2840" s="12">
        <f>(((J2840/60)/60)/24)+DATE(1970,1,1)+(-8/24)</f>
        <v>41842.274259259255</v>
      </c>
      <c r="U2840" s="8">
        <f t="shared" si="45"/>
        <v>22.309074074073578</v>
      </c>
    </row>
    <row r="2841" spans="1:21" ht="11.75" customHeight="1" x14ac:dyDescent="0.4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E2841/D2841*100%</f>
        <v>1.1142857142857143</v>
      </c>
      <c r="P2841" s="9" t="str">
        <f>IFERROR(ROUND(E2841/L2841,0),0)&amp;" "&amp;H2841</f>
        <v>126 USD</v>
      </c>
      <c r="Q2841" t="s">
        <v>8317</v>
      </c>
      <c r="R2841" t="s">
        <v>8318</v>
      </c>
      <c r="S2841" s="12">
        <f>(((I2841/60)/60)/24)+DATE(1970,1,1)+(-8/24)</f>
        <v>41875.874305555553</v>
      </c>
      <c r="T2841" s="12">
        <f>(((J2841/60)/60)/24)+DATE(1970,1,1)+(-8/24)</f>
        <v>41852.906874999993</v>
      </c>
      <c r="U2841" s="8">
        <f t="shared" si="45"/>
        <v>22.967430555559986</v>
      </c>
    </row>
    <row r="2842" spans="1:21" ht="11.75" customHeight="1" x14ac:dyDescent="0.4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E2842/D2842*100%</f>
        <v>1.04</v>
      </c>
      <c r="P2842" s="9" t="str">
        <f>IFERROR(ROUND(E2842/L2842,0),0)&amp;" "&amp;H2842</f>
        <v>20 GBP</v>
      </c>
      <c r="Q2842" t="s">
        <v>8317</v>
      </c>
      <c r="R2842" t="s">
        <v>8318</v>
      </c>
      <c r="S2842" s="12">
        <f>(((I2842/60)/60)/24)+DATE(1970,1,1)+(-8/24)</f>
        <v>42081.374999999993</v>
      </c>
      <c r="T2842" s="12">
        <f>(((J2842/60)/60)/24)+DATE(1970,1,1)+(-8/24)</f>
        <v>42059.702303240738</v>
      </c>
      <c r="U2842" s="8">
        <f t="shared" si="45"/>
        <v>21.672696759254904</v>
      </c>
    </row>
    <row r="2843" spans="1:21" ht="11.75" customHeight="1" x14ac:dyDescent="0.4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E2843/D2843*100%</f>
        <v>0.01</v>
      </c>
      <c r="P2843" s="9" t="str">
        <f>IFERROR(ROUND(E2843/L2843,0),0)&amp;" "&amp;H2843</f>
        <v>10 GBP</v>
      </c>
      <c r="Q2843" t="s">
        <v>8317</v>
      </c>
      <c r="R2843" t="s">
        <v>8318</v>
      </c>
      <c r="S2843" s="12">
        <f>(((I2843/60)/60)/24)+DATE(1970,1,1)+(-8/24)</f>
        <v>42351.447881944441</v>
      </c>
      <c r="T2843" s="12">
        <f>(((J2843/60)/60)/24)+DATE(1970,1,1)+(-8/24)</f>
        <v>42291.40621527777</v>
      </c>
      <c r="U2843" s="8">
        <f t="shared" si="45"/>
        <v>60.041666666671517</v>
      </c>
    </row>
    <row r="2844" spans="1:21" ht="11.75" customHeight="1" x14ac:dyDescent="0.4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E2844/D2844*100%</f>
        <v>0</v>
      </c>
      <c r="P2844" s="9" t="str">
        <f>IFERROR(ROUND(E2844/L2844,0),0)&amp;" "&amp;H2844</f>
        <v>0 GBP</v>
      </c>
      <c r="Q2844" t="s">
        <v>8317</v>
      </c>
      <c r="R2844" t="s">
        <v>8318</v>
      </c>
      <c r="S2844" s="12">
        <f>(((I2844/60)/60)/24)+DATE(1970,1,1)+(-8/24)</f>
        <v>41811.125</v>
      </c>
      <c r="T2844" s="12">
        <f>(((J2844/60)/60)/24)+DATE(1970,1,1)+(-8/24)</f>
        <v>41784.619155092587</v>
      </c>
      <c r="U2844" s="8">
        <f t="shared" si="45"/>
        <v>26.50584490741312</v>
      </c>
    </row>
    <row r="2845" spans="1:21" ht="11.75" customHeight="1" x14ac:dyDescent="0.4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E2845/D2845*100%</f>
        <v>0</v>
      </c>
      <c r="P2845" s="9" t="str">
        <f>IFERROR(ROUND(E2845/L2845,0),0)&amp;" "&amp;H2845</f>
        <v>0 USD</v>
      </c>
      <c r="Q2845" t="s">
        <v>8317</v>
      </c>
      <c r="R2845" t="s">
        <v>8318</v>
      </c>
      <c r="S2845" s="12">
        <f>(((I2845/60)/60)/24)+DATE(1970,1,1)+(-8/24)</f>
        <v>42533.833333333336</v>
      </c>
      <c r="T2845" s="12">
        <f>(((J2845/60)/60)/24)+DATE(1970,1,1)+(-8/24)</f>
        <v>42492.404513888883</v>
      </c>
      <c r="U2845" s="8">
        <f t="shared" si="45"/>
        <v>41.428819444452529</v>
      </c>
    </row>
    <row r="2846" spans="1:21" ht="11.75" customHeight="1" x14ac:dyDescent="0.4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E2846/D2846*100%</f>
        <v>5.4545454545454543E-2</v>
      </c>
      <c r="P2846" s="9" t="str">
        <f>IFERROR(ROUND(E2846/L2846,0),0)&amp;" "&amp;H2846</f>
        <v>30 EUR</v>
      </c>
      <c r="Q2846" t="s">
        <v>8317</v>
      </c>
      <c r="R2846" t="s">
        <v>8318</v>
      </c>
      <c r="S2846" s="12">
        <f>(((I2846/60)/60)/24)+DATE(1970,1,1)+(-8/24)</f>
        <v>42739.212731481479</v>
      </c>
      <c r="T2846" s="12">
        <f>(((J2846/60)/60)/24)+DATE(1970,1,1)+(-8/24)</f>
        <v>42709.212731481479</v>
      </c>
      <c r="U2846" s="8">
        <f t="shared" si="45"/>
        <v>30</v>
      </c>
    </row>
    <row r="2847" spans="1:21" ht="11.75" customHeight="1" x14ac:dyDescent="0.4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E2847/D2847*100%</f>
        <v>0.31546666666666667</v>
      </c>
      <c r="P2847" s="9" t="str">
        <f>IFERROR(ROUND(E2847/L2847,0),0)&amp;" "&amp;H2847</f>
        <v>61 USD</v>
      </c>
      <c r="Q2847" t="s">
        <v>8317</v>
      </c>
      <c r="R2847" t="s">
        <v>8318</v>
      </c>
      <c r="S2847" s="12">
        <f>(((I2847/60)/60)/24)+DATE(1970,1,1)+(-8/24)</f>
        <v>42162.683252314811</v>
      </c>
      <c r="T2847" s="12">
        <f>(((J2847/60)/60)/24)+DATE(1970,1,1)+(-8/24)</f>
        <v>42102.683252314811</v>
      </c>
      <c r="U2847" s="8">
        <f t="shared" si="45"/>
        <v>60</v>
      </c>
    </row>
    <row r="2848" spans="1:21" ht="11.75" customHeight="1" x14ac:dyDescent="0.4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E2848/D2848*100%</f>
        <v>0</v>
      </c>
      <c r="P2848" s="9" t="str">
        <f>IFERROR(ROUND(E2848/L2848,0),0)&amp;" "&amp;H2848</f>
        <v>0 USD</v>
      </c>
      <c r="Q2848" t="s">
        <v>8317</v>
      </c>
      <c r="R2848" t="s">
        <v>8318</v>
      </c>
      <c r="S2848" s="12">
        <f>(((I2848/60)/60)/24)+DATE(1970,1,1)+(-8/24)</f>
        <v>42153.358726851853</v>
      </c>
      <c r="T2848" s="12">
        <f>(((J2848/60)/60)/24)+DATE(1970,1,1)+(-8/24)</f>
        <v>42108.358726851853</v>
      </c>
      <c r="U2848" s="8">
        <f t="shared" si="45"/>
        <v>45</v>
      </c>
    </row>
    <row r="2849" spans="1:21" ht="11.75" customHeight="1" x14ac:dyDescent="0.4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E2849/D2849*100%</f>
        <v>0</v>
      </c>
      <c r="P2849" s="9" t="str">
        <f>IFERROR(ROUND(E2849/L2849,0),0)&amp;" "&amp;H2849</f>
        <v>0 USD</v>
      </c>
      <c r="Q2849" t="s">
        <v>8317</v>
      </c>
      <c r="R2849" t="s">
        <v>8318</v>
      </c>
      <c r="S2849" s="12">
        <f>(((I2849/60)/60)/24)+DATE(1970,1,1)+(-8/24)</f>
        <v>42513.472974537035</v>
      </c>
      <c r="T2849" s="12">
        <f>(((J2849/60)/60)/24)+DATE(1970,1,1)+(-8/24)</f>
        <v>42453.472974537035</v>
      </c>
      <c r="U2849" s="8">
        <f t="shared" si="45"/>
        <v>60</v>
      </c>
    </row>
    <row r="2850" spans="1:21" ht="11.75" customHeight="1" x14ac:dyDescent="0.4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E2850/D2850*100%</f>
        <v>2E-3</v>
      </c>
      <c r="P2850" s="9" t="str">
        <f>IFERROR(ROUND(E2850/L2850,0),0)&amp;" "&amp;H2850</f>
        <v>23 USD</v>
      </c>
      <c r="Q2850" t="s">
        <v>8317</v>
      </c>
      <c r="R2850" t="s">
        <v>8318</v>
      </c>
      <c r="S2850" s="12">
        <f>(((I2850/60)/60)/24)+DATE(1970,1,1)+(-8/24)</f>
        <v>42153.315497685187</v>
      </c>
      <c r="T2850" s="12">
        <f>(((J2850/60)/60)/24)+DATE(1970,1,1)+(-8/24)</f>
        <v>42123.315497685187</v>
      </c>
      <c r="U2850" s="8">
        <f t="shared" si="45"/>
        <v>30</v>
      </c>
    </row>
    <row r="2851" spans="1:21" ht="11.75" customHeight="1" x14ac:dyDescent="0.4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E2851/D2851*100%</f>
        <v>0.01</v>
      </c>
      <c r="P2851" s="9" t="str">
        <f>IFERROR(ROUND(E2851/L2851,0),0)&amp;" "&amp;H2851</f>
        <v>5 GBP</v>
      </c>
      <c r="Q2851" t="s">
        <v>8317</v>
      </c>
      <c r="R2851" t="s">
        <v>8318</v>
      </c>
      <c r="S2851" s="12">
        <f>(((I2851/60)/60)/24)+DATE(1970,1,1)+(-8/24)</f>
        <v>42483.094907407409</v>
      </c>
      <c r="T2851" s="12">
        <f>(((J2851/60)/60)/24)+DATE(1970,1,1)+(-8/24)</f>
        <v>42453.094907407409</v>
      </c>
      <c r="U2851" s="8">
        <f t="shared" si="45"/>
        <v>30</v>
      </c>
    </row>
    <row r="2852" spans="1:21" ht="11.75" customHeight="1" x14ac:dyDescent="0.4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E2852/D2852*100%</f>
        <v>3.8875E-2</v>
      </c>
      <c r="P2852" s="9" t="str">
        <f>IFERROR(ROUND(E2852/L2852,0),0)&amp;" "&amp;H2852</f>
        <v>24 USD</v>
      </c>
      <c r="Q2852" t="s">
        <v>8317</v>
      </c>
      <c r="R2852" t="s">
        <v>8318</v>
      </c>
      <c r="S2852" s="12">
        <f>(((I2852/60)/60)/24)+DATE(1970,1,1)+(-8/24)</f>
        <v>41887.673738425925</v>
      </c>
      <c r="T2852" s="12">
        <f>(((J2852/60)/60)/24)+DATE(1970,1,1)+(-8/24)</f>
        <v>41857.673738425925</v>
      </c>
      <c r="U2852" s="8">
        <f t="shared" si="45"/>
        <v>30</v>
      </c>
    </row>
    <row r="2853" spans="1:21" ht="11.75" customHeight="1" x14ac:dyDescent="0.4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E2853/D2853*100%</f>
        <v>0</v>
      </c>
      <c r="P2853" s="9" t="str">
        <f>IFERROR(ROUND(E2853/L2853,0),0)&amp;" "&amp;H2853</f>
        <v>0 EUR</v>
      </c>
      <c r="Q2853" t="s">
        <v>8317</v>
      </c>
      <c r="R2853" t="s">
        <v>8318</v>
      </c>
      <c r="S2853" s="12">
        <f>(((I2853/60)/60)/24)+DATE(1970,1,1)+(-8/24)</f>
        <v>42398.636805555558</v>
      </c>
      <c r="T2853" s="12">
        <f>(((J2853/60)/60)/24)+DATE(1970,1,1)+(-8/24)</f>
        <v>42389.669317129628</v>
      </c>
      <c r="U2853" s="8">
        <f t="shared" si="45"/>
        <v>8.9674884259293322</v>
      </c>
    </row>
    <row r="2854" spans="1:21" ht="11.75" customHeight="1" x14ac:dyDescent="0.4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E2854/D2854*100%</f>
        <v>1.9E-2</v>
      </c>
      <c r="P2854" s="9" t="str">
        <f>IFERROR(ROUND(E2854/L2854,0),0)&amp;" "&amp;H2854</f>
        <v>16 USD</v>
      </c>
      <c r="Q2854" t="s">
        <v>8317</v>
      </c>
      <c r="R2854" t="s">
        <v>8318</v>
      </c>
      <c r="S2854" s="12">
        <f>(((I2854/60)/60)/24)+DATE(1970,1,1)+(-8/24)</f>
        <v>41810.711840277778</v>
      </c>
      <c r="T2854" s="12">
        <f>(((J2854/60)/60)/24)+DATE(1970,1,1)+(-8/24)</f>
        <v>41780.711840277778</v>
      </c>
      <c r="U2854" s="8">
        <f t="shared" si="45"/>
        <v>30</v>
      </c>
    </row>
    <row r="2855" spans="1:21" ht="11.75" customHeight="1" x14ac:dyDescent="0.4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E2855/D2855*100%</f>
        <v>0</v>
      </c>
      <c r="P2855" s="9" t="str">
        <f>IFERROR(ROUND(E2855/L2855,0),0)&amp;" "&amp;H2855</f>
        <v>0 CAD</v>
      </c>
      <c r="Q2855" t="s">
        <v>8317</v>
      </c>
      <c r="R2855" t="s">
        <v>8318</v>
      </c>
      <c r="S2855" s="12">
        <f>(((I2855/60)/60)/24)+DATE(1970,1,1)+(-8/24)</f>
        <v>41895.85760416666</v>
      </c>
      <c r="T2855" s="12">
        <f>(((J2855/60)/60)/24)+DATE(1970,1,1)+(-8/24)</f>
        <v>41835.85760416666</v>
      </c>
      <c r="U2855" s="8">
        <f t="shared" si="45"/>
        <v>60</v>
      </c>
    </row>
    <row r="2856" spans="1:21" ht="11.75" customHeight="1" x14ac:dyDescent="0.4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E2856/D2856*100%</f>
        <v>0.41699999999999998</v>
      </c>
      <c r="P2856" s="9" t="str">
        <f>IFERROR(ROUND(E2856/L2856,0),0)&amp;" "&amp;H2856</f>
        <v>30 GBP</v>
      </c>
      <c r="Q2856" t="s">
        <v>8317</v>
      </c>
      <c r="R2856" t="s">
        <v>8318</v>
      </c>
      <c r="S2856" s="12">
        <f>(((I2856/60)/60)/24)+DATE(1970,1,1)+(-8/24)</f>
        <v>42131.383321759255</v>
      </c>
      <c r="T2856" s="12">
        <f>(((J2856/60)/60)/24)+DATE(1970,1,1)+(-8/24)</f>
        <v>42111.383321759255</v>
      </c>
      <c r="U2856" s="8">
        <f t="shared" si="45"/>
        <v>20</v>
      </c>
    </row>
    <row r="2857" spans="1:21" ht="11.75" customHeight="1" x14ac:dyDescent="0.4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E2857/D2857*100%</f>
        <v>0.5</v>
      </c>
      <c r="P2857" s="9" t="str">
        <f>IFERROR(ROUND(E2857/L2857,0),0)&amp;" "&amp;H2857</f>
        <v>60 USD</v>
      </c>
      <c r="Q2857" t="s">
        <v>8317</v>
      </c>
      <c r="R2857" t="s">
        <v>8318</v>
      </c>
      <c r="S2857" s="12">
        <f>(((I2857/60)/60)/24)+DATE(1970,1,1)+(-8/24)</f>
        <v>42398.648611111108</v>
      </c>
      <c r="T2857" s="12">
        <f>(((J2857/60)/60)/24)+DATE(1970,1,1)+(-8/24)</f>
        <v>42369.674432870372</v>
      </c>
      <c r="U2857" s="8">
        <f t="shared" si="45"/>
        <v>28.974178240736364</v>
      </c>
    </row>
    <row r="2858" spans="1:21" ht="11.75" customHeight="1" x14ac:dyDescent="0.4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E2858/D2858*100%</f>
        <v>4.8666666666666664E-2</v>
      </c>
      <c r="P2858" s="9" t="str">
        <f>IFERROR(ROUND(E2858/L2858,0),0)&amp;" "&amp;H2858</f>
        <v>24 USD</v>
      </c>
      <c r="Q2858" t="s">
        <v>8317</v>
      </c>
      <c r="R2858" t="s">
        <v>8318</v>
      </c>
      <c r="S2858" s="12">
        <f>(((I2858/60)/60)/24)+DATE(1970,1,1)+(-8/24)</f>
        <v>42224.56527777778</v>
      </c>
      <c r="T2858" s="12">
        <f>(((J2858/60)/60)/24)+DATE(1970,1,1)+(-8/24)</f>
        <v>42164.704247685186</v>
      </c>
      <c r="U2858" s="8">
        <f t="shared" si="45"/>
        <v>59.861030092593865</v>
      </c>
    </row>
    <row r="2859" spans="1:21" ht="11.75" customHeight="1" x14ac:dyDescent="0.4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E2859/D2859*100%</f>
        <v>0.19736842105263158</v>
      </c>
      <c r="P2859" s="9" t="str">
        <f>IFERROR(ROUND(E2859/L2859,0),0)&amp;" "&amp;H2859</f>
        <v>500 MXN</v>
      </c>
      <c r="Q2859" t="s">
        <v>8317</v>
      </c>
      <c r="R2859" t="s">
        <v>8318</v>
      </c>
      <c r="S2859" s="12">
        <f>(((I2859/60)/60)/24)+DATE(1970,1,1)+(-8/24)</f>
        <v>42786.416666666664</v>
      </c>
      <c r="T2859" s="12">
        <f>(((J2859/60)/60)/24)+DATE(1970,1,1)+(-8/24)</f>
        <v>42726.586747685178</v>
      </c>
      <c r="U2859" s="8">
        <f t="shared" si="45"/>
        <v>59.829918981486117</v>
      </c>
    </row>
    <row r="2860" spans="1:21" ht="11.75" customHeight="1" x14ac:dyDescent="0.4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E2860/D2860*100%</f>
        <v>0</v>
      </c>
      <c r="P2860" s="9" t="str">
        <f>IFERROR(ROUND(E2860/L2860,0),0)&amp;" "&amp;H2860</f>
        <v>0 EUR</v>
      </c>
      <c r="Q2860" t="s">
        <v>8317</v>
      </c>
      <c r="R2860" t="s">
        <v>8318</v>
      </c>
      <c r="S2860" s="12">
        <f>(((I2860/60)/60)/24)+DATE(1970,1,1)+(-8/24)</f>
        <v>41978.144444444442</v>
      </c>
      <c r="T2860" s="12">
        <f>(((J2860/60)/60)/24)+DATE(1970,1,1)+(-8/24)</f>
        <v>41954.211747685178</v>
      </c>
      <c r="U2860" s="8">
        <f t="shared" si="45"/>
        <v>23.932696759264218</v>
      </c>
    </row>
    <row r="2861" spans="1:21" ht="11.75" customHeight="1" x14ac:dyDescent="0.4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E2861/D2861*100%</f>
        <v>1.7500000000000002E-2</v>
      </c>
      <c r="P2861" s="9" t="str">
        <f>IFERROR(ROUND(E2861/L2861,0),0)&amp;" "&amp;H2861</f>
        <v>35 AUD</v>
      </c>
      <c r="Q2861" t="s">
        <v>8317</v>
      </c>
      <c r="R2861" t="s">
        <v>8318</v>
      </c>
      <c r="S2861" s="12">
        <f>(((I2861/60)/60)/24)+DATE(1970,1,1)+(-8/24)</f>
        <v>42293.028981481482</v>
      </c>
      <c r="T2861" s="12">
        <f>(((J2861/60)/60)/24)+DATE(1970,1,1)+(-8/24)</f>
        <v>42233.028981481482</v>
      </c>
      <c r="U2861" s="8">
        <f t="shared" si="45"/>
        <v>60</v>
      </c>
    </row>
    <row r="2862" spans="1:21" ht="11.75" customHeight="1" x14ac:dyDescent="0.4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E2862/D2862*100%</f>
        <v>6.6500000000000004E-2</v>
      </c>
      <c r="P2862" s="9" t="str">
        <f>IFERROR(ROUND(E2862/L2862,0),0)&amp;" "&amp;H2862</f>
        <v>30 USD</v>
      </c>
      <c r="Q2862" t="s">
        <v>8317</v>
      </c>
      <c r="R2862" t="s">
        <v>8318</v>
      </c>
      <c r="S2862" s="12">
        <f>(((I2862/60)/60)/24)+DATE(1970,1,1)+(-8/24)</f>
        <v>42540.467314814807</v>
      </c>
      <c r="T2862" s="12">
        <f>(((J2862/60)/60)/24)+DATE(1970,1,1)+(-8/24)</f>
        <v>42480.467314814807</v>
      </c>
      <c r="U2862" s="8">
        <f t="shared" si="45"/>
        <v>60</v>
      </c>
    </row>
    <row r="2863" spans="1:21" ht="11.75" customHeight="1" x14ac:dyDescent="0.4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E2863/D2863*100%</f>
        <v>0.32</v>
      </c>
      <c r="P2863" s="9" t="str">
        <f>IFERROR(ROUND(E2863/L2863,0),0)&amp;" "&amp;H2863</f>
        <v>27 AUD</v>
      </c>
      <c r="Q2863" t="s">
        <v>8317</v>
      </c>
      <c r="R2863" t="s">
        <v>8318</v>
      </c>
      <c r="S2863" s="12">
        <f>(((I2863/60)/60)/24)+DATE(1970,1,1)+(-8/24)</f>
        <v>42271.2575</v>
      </c>
      <c r="T2863" s="12">
        <f>(((J2863/60)/60)/24)+DATE(1970,1,1)+(-8/24)</f>
        <v>42257.2575</v>
      </c>
      <c r="U2863" s="8">
        <f t="shared" si="45"/>
        <v>14</v>
      </c>
    </row>
    <row r="2864" spans="1:21" ht="11.75" customHeight="1" x14ac:dyDescent="0.4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E2864/D2864*100%</f>
        <v>4.3307086614173228E-3</v>
      </c>
      <c r="P2864" s="9" t="str">
        <f>IFERROR(ROUND(E2864/L2864,0),0)&amp;" "&amp;H2864</f>
        <v>18 USD</v>
      </c>
      <c r="Q2864" t="s">
        <v>8317</v>
      </c>
      <c r="R2864" t="s">
        <v>8318</v>
      </c>
      <c r="S2864" s="12">
        <f>(((I2864/60)/60)/24)+DATE(1970,1,1)+(-8/24)</f>
        <v>41814.456354166665</v>
      </c>
      <c r="T2864" s="12">
        <f>(((J2864/60)/60)/24)+DATE(1970,1,1)+(-8/24)</f>
        <v>41784.456354166665</v>
      </c>
      <c r="U2864" s="8">
        <f t="shared" si="45"/>
        <v>30</v>
      </c>
    </row>
    <row r="2865" spans="1:21" ht="11.75" customHeight="1" x14ac:dyDescent="0.4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E2865/D2865*100%</f>
        <v>4.0000000000000002E-4</v>
      </c>
      <c r="P2865" s="9" t="str">
        <f>IFERROR(ROUND(E2865/L2865,0),0)&amp;" "&amp;H2865</f>
        <v>20 USD</v>
      </c>
      <c r="Q2865" t="s">
        <v>8317</v>
      </c>
      <c r="R2865" t="s">
        <v>8318</v>
      </c>
      <c r="S2865" s="12">
        <f>(((I2865/60)/60)/24)+DATE(1970,1,1)+(-8/24)</f>
        <v>41891.34170138889</v>
      </c>
      <c r="T2865" s="12">
        <f>(((J2865/60)/60)/24)+DATE(1970,1,1)+(-8/24)</f>
        <v>41831.34170138889</v>
      </c>
      <c r="U2865" s="8">
        <f t="shared" si="45"/>
        <v>60</v>
      </c>
    </row>
    <row r="2866" spans="1:21" ht="11.75" customHeight="1" x14ac:dyDescent="0.4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E2866/D2866*100%</f>
        <v>1.6E-2</v>
      </c>
      <c r="P2866" s="9" t="str">
        <f>IFERROR(ROUND(E2866/L2866,0),0)&amp;" "&amp;H2866</f>
        <v>13 GBP</v>
      </c>
      <c r="Q2866" t="s">
        <v>8317</v>
      </c>
      <c r="R2866" t="s">
        <v>8318</v>
      </c>
      <c r="S2866" s="12">
        <f>(((I2866/60)/60)/24)+DATE(1970,1,1)+(-8/24)</f>
        <v>42202.220833333333</v>
      </c>
      <c r="T2866" s="12">
        <f>(((J2866/60)/60)/24)+DATE(1970,1,1)+(-8/24)</f>
        <v>42172.280173611107</v>
      </c>
      <c r="U2866" s="8">
        <f t="shared" si="45"/>
        <v>29.940659722225973</v>
      </c>
    </row>
    <row r="2867" spans="1:21" ht="11.75" customHeight="1" x14ac:dyDescent="0.4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E2867/D2867*100%</f>
        <v>0</v>
      </c>
      <c r="P2867" s="9" t="str">
        <f>IFERROR(ROUND(E2867/L2867,0),0)&amp;" "&amp;H2867</f>
        <v>0 USD</v>
      </c>
      <c r="Q2867" t="s">
        <v>8317</v>
      </c>
      <c r="R2867" t="s">
        <v>8318</v>
      </c>
      <c r="S2867" s="12">
        <f>(((I2867/60)/60)/24)+DATE(1970,1,1)+(-8/24)</f>
        <v>42009.780775462961</v>
      </c>
      <c r="T2867" s="12">
        <f>(((J2867/60)/60)/24)+DATE(1970,1,1)+(-8/24)</f>
        <v>41949.780775462961</v>
      </c>
      <c r="U2867" s="8">
        <f t="shared" si="45"/>
        <v>60</v>
      </c>
    </row>
    <row r="2868" spans="1:21" ht="11.75" customHeight="1" x14ac:dyDescent="0.4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E2868/D2868*100%</f>
        <v>8.9999999999999993E-3</v>
      </c>
      <c r="P2868" s="9" t="str">
        <f>IFERROR(ROUND(E2868/L2868,0),0)&amp;" "&amp;H2868</f>
        <v>23 USD</v>
      </c>
      <c r="Q2868" t="s">
        <v>8317</v>
      </c>
      <c r="R2868" t="s">
        <v>8318</v>
      </c>
      <c r="S2868" s="12">
        <f>(((I2868/60)/60)/24)+DATE(1970,1,1)+(-8/24)</f>
        <v>42657.583333333336</v>
      </c>
      <c r="T2868" s="12">
        <f>(((J2868/60)/60)/24)+DATE(1970,1,1)+(-8/24)</f>
        <v>42627.621770833335</v>
      </c>
      <c r="U2868" s="8">
        <f t="shared" si="45"/>
        <v>29.961562500000582</v>
      </c>
    </row>
    <row r="2869" spans="1:21" ht="11.75" customHeight="1" x14ac:dyDescent="0.4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E2869/D2869*100%</f>
        <v>0.2016</v>
      </c>
      <c r="P2869" s="9" t="str">
        <f>IFERROR(ROUND(E2869/L2869,0),0)&amp;" "&amp;H2869</f>
        <v>50 USD</v>
      </c>
      <c r="Q2869" t="s">
        <v>8317</v>
      </c>
      <c r="R2869" t="s">
        <v>8318</v>
      </c>
      <c r="S2869" s="12">
        <f>(((I2869/60)/60)/24)+DATE(1970,1,1)+(-8/24)</f>
        <v>42554.833333333336</v>
      </c>
      <c r="T2869" s="12">
        <f>(((J2869/60)/60)/24)+DATE(1970,1,1)+(-8/24)</f>
        <v>42530.861944444441</v>
      </c>
      <c r="U2869" s="8">
        <f t="shared" si="45"/>
        <v>23.97138888889458</v>
      </c>
    </row>
    <row r="2870" spans="1:21" ht="11.75" customHeight="1" x14ac:dyDescent="0.4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E2870/D2870*100%</f>
        <v>0.42011733333333334</v>
      </c>
      <c r="P2870" s="9" t="str">
        <f>IFERROR(ROUND(E2870/L2870,0),0)&amp;" "&amp;H2870</f>
        <v>105 USD</v>
      </c>
      <c r="Q2870" t="s">
        <v>8317</v>
      </c>
      <c r="R2870" t="s">
        <v>8318</v>
      </c>
      <c r="S2870" s="12">
        <f>(((I2870/60)/60)/24)+DATE(1970,1,1)+(-8/24)</f>
        <v>42648.493680555555</v>
      </c>
      <c r="T2870" s="12">
        <f>(((J2870/60)/60)/24)+DATE(1970,1,1)+(-8/24)</f>
        <v>42618.493680555555</v>
      </c>
      <c r="U2870" s="8">
        <f t="shared" si="45"/>
        <v>30</v>
      </c>
    </row>
    <row r="2871" spans="1:21" ht="11.75" customHeight="1" x14ac:dyDescent="0.4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E2871/D2871*100%</f>
        <v>8.8500000000000002E-3</v>
      </c>
      <c r="P2871" s="9" t="str">
        <f>IFERROR(ROUND(E2871/L2871,0),0)&amp;" "&amp;H2871</f>
        <v>35 USD</v>
      </c>
      <c r="Q2871" t="s">
        <v>8317</v>
      </c>
      <c r="R2871" t="s">
        <v>8318</v>
      </c>
      <c r="S2871" s="12">
        <f>(((I2871/60)/60)/24)+DATE(1970,1,1)+(-8/24)</f>
        <v>42570.260196759256</v>
      </c>
      <c r="T2871" s="12">
        <f>(((J2871/60)/60)/24)+DATE(1970,1,1)+(-8/24)</f>
        <v>42540.260196759256</v>
      </c>
      <c r="U2871" s="8">
        <f t="shared" si="45"/>
        <v>30</v>
      </c>
    </row>
    <row r="2872" spans="1:21" ht="11.75" customHeight="1" x14ac:dyDescent="0.4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E2872/D2872*100%</f>
        <v>0.15</v>
      </c>
      <c r="P2872" s="9" t="str">
        <f>IFERROR(ROUND(E2872/L2872,0),0)&amp;" "&amp;H2872</f>
        <v>83 USD</v>
      </c>
      <c r="Q2872" t="s">
        <v>8317</v>
      </c>
      <c r="R2872" t="s">
        <v>8318</v>
      </c>
      <c r="S2872" s="12">
        <f>(((I2872/60)/60)/24)+DATE(1970,1,1)+(-8/24)</f>
        <v>41775.856076388889</v>
      </c>
      <c r="T2872" s="12">
        <f>(((J2872/60)/60)/24)+DATE(1970,1,1)+(-8/24)</f>
        <v>41745.856076388889</v>
      </c>
      <c r="U2872" s="8">
        <f t="shared" si="45"/>
        <v>30</v>
      </c>
    </row>
    <row r="2873" spans="1:21" ht="11.75" customHeight="1" x14ac:dyDescent="0.4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E2873/D2873*100%</f>
        <v>4.6699999999999998E-2</v>
      </c>
      <c r="P2873" s="9" t="str">
        <f>IFERROR(ROUND(E2873/L2873,0),0)&amp;" "&amp;H2873</f>
        <v>36 USD</v>
      </c>
      <c r="Q2873" t="s">
        <v>8317</v>
      </c>
      <c r="R2873" t="s">
        <v>8318</v>
      </c>
      <c r="S2873" s="12">
        <f>(((I2873/60)/60)/24)+DATE(1970,1,1)+(-8/24)</f>
        <v>41994.405243055553</v>
      </c>
      <c r="T2873" s="12">
        <f>(((J2873/60)/60)/24)+DATE(1970,1,1)+(-8/24)</f>
        <v>41974.405243055553</v>
      </c>
      <c r="U2873" s="8">
        <f t="shared" si="45"/>
        <v>20</v>
      </c>
    </row>
    <row r="2874" spans="1:21" ht="11.75" customHeight="1" x14ac:dyDescent="0.4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E2874/D2874*100%</f>
        <v>0</v>
      </c>
      <c r="P2874" s="9" t="str">
        <f>IFERROR(ROUND(E2874/L2874,0),0)&amp;" "&amp;H2874</f>
        <v>0 USD</v>
      </c>
      <c r="Q2874" t="s">
        <v>8317</v>
      </c>
      <c r="R2874" t="s">
        <v>8318</v>
      </c>
      <c r="S2874" s="12">
        <f>(((I2874/60)/60)/24)+DATE(1970,1,1)+(-8/24)</f>
        <v>42174.782847222225</v>
      </c>
      <c r="T2874" s="12">
        <f>(((J2874/60)/60)/24)+DATE(1970,1,1)+(-8/24)</f>
        <v>42114.782847222225</v>
      </c>
      <c r="U2874" s="8">
        <f t="shared" si="45"/>
        <v>60</v>
      </c>
    </row>
    <row r="2875" spans="1:21" ht="11.75" customHeight="1" x14ac:dyDescent="0.4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E2875/D2875*100%</f>
        <v>0.38119999999999998</v>
      </c>
      <c r="P2875" s="9" t="str">
        <f>IFERROR(ROUND(E2875/L2875,0),0)&amp;" "&amp;H2875</f>
        <v>119 USD</v>
      </c>
      <c r="Q2875" t="s">
        <v>8317</v>
      </c>
      <c r="R2875" t="s">
        <v>8318</v>
      </c>
      <c r="S2875" s="12">
        <f>(((I2875/60)/60)/24)+DATE(1970,1,1)+(-8/24)</f>
        <v>42032.484155092585</v>
      </c>
      <c r="T2875" s="12">
        <f>(((J2875/60)/60)/24)+DATE(1970,1,1)+(-8/24)</f>
        <v>42002.484155092585</v>
      </c>
      <c r="U2875" s="8">
        <f t="shared" si="45"/>
        <v>30</v>
      </c>
    </row>
    <row r="2876" spans="1:21" ht="11.75" customHeight="1" x14ac:dyDescent="0.4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E2876/D2876*100%</f>
        <v>5.4199999999999998E-2</v>
      </c>
      <c r="P2876" s="9" t="str">
        <f>IFERROR(ROUND(E2876/L2876,0),0)&amp;" "&amp;H2876</f>
        <v>90 USD</v>
      </c>
      <c r="Q2876" t="s">
        <v>8317</v>
      </c>
      <c r="R2876" t="s">
        <v>8318</v>
      </c>
      <c r="S2876" s="12">
        <f>(((I2876/60)/60)/24)+DATE(1970,1,1)+(-8/24)</f>
        <v>42752.511412037034</v>
      </c>
      <c r="T2876" s="12">
        <f>(((J2876/60)/60)/24)+DATE(1970,1,1)+(-8/24)</f>
        <v>42722.511412037034</v>
      </c>
      <c r="U2876" s="8">
        <f t="shared" si="45"/>
        <v>30</v>
      </c>
    </row>
    <row r="2877" spans="1:21" ht="11.75" customHeight="1" x14ac:dyDescent="0.4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E2877/D2877*100%</f>
        <v>3.5E-4</v>
      </c>
      <c r="P2877" s="9" t="str">
        <f>IFERROR(ROUND(E2877/L2877,0),0)&amp;" "&amp;H2877</f>
        <v>2 USD</v>
      </c>
      <c r="Q2877" t="s">
        <v>8317</v>
      </c>
      <c r="R2877" t="s">
        <v>8318</v>
      </c>
      <c r="S2877" s="12">
        <f>(((I2877/60)/60)/24)+DATE(1970,1,1)+(-8/24)</f>
        <v>42494.795057870368</v>
      </c>
      <c r="T2877" s="12">
        <f>(((J2877/60)/60)/24)+DATE(1970,1,1)+(-8/24)</f>
        <v>42464.795057870368</v>
      </c>
      <c r="U2877" s="8">
        <f t="shared" si="45"/>
        <v>30</v>
      </c>
    </row>
    <row r="2878" spans="1:21" ht="11.75" customHeight="1" x14ac:dyDescent="0.4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E2878/D2878*100%</f>
        <v>0</v>
      </c>
      <c r="P2878" s="9" t="str">
        <f>IFERROR(ROUND(E2878/L2878,0),0)&amp;" "&amp;H2878</f>
        <v>0 USD</v>
      </c>
      <c r="Q2878" t="s">
        <v>8317</v>
      </c>
      <c r="R2878" t="s">
        <v>8318</v>
      </c>
      <c r="S2878" s="12">
        <f>(((I2878/60)/60)/24)+DATE(1970,1,1)+(-8/24)</f>
        <v>42201.410636574066</v>
      </c>
      <c r="T2878" s="12">
        <f>(((J2878/60)/60)/24)+DATE(1970,1,1)+(-8/24)</f>
        <v>42171.410636574066</v>
      </c>
      <c r="U2878" s="8">
        <f t="shared" si="45"/>
        <v>30</v>
      </c>
    </row>
    <row r="2879" spans="1:21" ht="11.75" customHeight="1" x14ac:dyDescent="0.4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E2879/D2879*100%</f>
        <v>0.10833333333333334</v>
      </c>
      <c r="P2879" s="9" t="str">
        <f>IFERROR(ROUND(E2879/L2879,0),0)&amp;" "&amp;H2879</f>
        <v>108 USD</v>
      </c>
      <c r="Q2879" t="s">
        <v>8317</v>
      </c>
      <c r="R2879" t="s">
        <v>8318</v>
      </c>
      <c r="S2879" s="12">
        <f>(((I2879/60)/60)/24)+DATE(1970,1,1)+(-8/24)</f>
        <v>42704.374999999993</v>
      </c>
      <c r="T2879" s="12">
        <f>(((J2879/60)/60)/24)+DATE(1970,1,1)+(-8/24)</f>
        <v>42672.621805555551</v>
      </c>
      <c r="U2879" s="8">
        <f t="shared" si="45"/>
        <v>31.75319444444176</v>
      </c>
    </row>
    <row r="2880" spans="1:21" ht="11.75" customHeight="1" x14ac:dyDescent="0.4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E2880/D2880*100%</f>
        <v>2.1000000000000001E-2</v>
      </c>
      <c r="P2880" s="9" t="str">
        <f>IFERROR(ROUND(E2880/L2880,0),0)&amp;" "&amp;H2880</f>
        <v>16 GBP</v>
      </c>
      <c r="Q2880" t="s">
        <v>8317</v>
      </c>
      <c r="R2880" t="s">
        <v>8318</v>
      </c>
      <c r="S2880" s="12">
        <f>(((I2880/60)/60)/24)+DATE(1970,1,1)+(-8/24)</f>
        <v>42188.282349537032</v>
      </c>
      <c r="T2880" s="12">
        <f>(((J2880/60)/60)/24)+DATE(1970,1,1)+(-8/24)</f>
        <v>42128.282349537032</v>
      </c>
      <c r="U2880" s="8">
        <f t="shared" si="45"/>
        <v>60</v>
      </c>
    </row>
    <row r="2881" spans="1:21" ht="11.75" customHeight="1" x14ac:dyDescent="0.4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E2881/D2881*100%</f>
        <v>2.5892857142857141E-3</v>
      </c>
      <c r="P2881" s="9" t="str">
        <f>IFERROR(ROUND(E2881/L2881,0),0)&amp;" "&amp;H2881</f>
        <v>29 USD</v>
      </c>
      <c r="Q2881" t="s">
        <v>8317</v>
      </c>
      <c r="R2881" t="s">
        <v>8318</v>
      </c>
      <c r="S2881" s="12">
        <f>(((I2881/60)/60)/24)+DATE(1970,1,1)+(-8/24)</f>
        <v>42389.391909722217</v>
      </c>
      <c r="T2881" s="12">
        <f>(((J2881/60)/60)/24)+DATE(1970,1,1)+(-8/24)</f>
        <v>42359.391909722217</v>
      </c>
      <c r="U2881" s="8">
        <f t="shared" si="45"/>
        <v>30</v>
      </c>
    </row>
    <row r="2882" spans="1:21" ht="11.75" customHeight="1" x14ac:dyDescent="0.4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E2882/D2882*100%</f>
        <v>0.23333333333333334</v>
      </c>
      <c r="P2882" s="9" t="str">
        <f>IFERROR(ROUND(E2882/L2882,0),0)&amp;" "&amp;H2882</f>
        <v>97 USD</v>
      </c>
      <c r="Q2882" t="s">
        <v>8317</v>
      </c>
      <c r="R2882" t="s">
        <v>8318</v>
      </c>
      <c r="S2882" s="12">
        <f>(((I2882/60)/60)/24)+DATE(1970,1,1)+(-8/24)</f>
        <v>42236.378472222219</v>
      </c>
      <c r="T2882" s="12">
        <f>(((J2882/60)/60)/24)+DATE(1970,1,1)+(-8/24)</f>
        <v>42192.57236111111</v>
      </c>
      <c r="U2882" s="8">
        <f t="shared" si="45"/>
        <v>43.806111111109203</v>
      </c>
    </row>
    <row r="2883" spans="1:21" ht="11.75" customHeight="1" x14ac:dyDescent="0.4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E2883/D2883*100%</f>
        <v>0</v>
      </c>
      <c r="P2883" s="9" t="str">
        <f>IFERROR(ROUND(E2883/L2883,0),0)&amp;" "&amp;H2883</f>
        <v>0 USD</v>
      </c>
      <c r="Q2883" t="s">
        <v>8317</v>
      </c>
      <c r="R2883" t="s">
        <v>8318</v>
      </c>
      <c r="S2883" s="12">
        <f>(((I2883/60)/60)/24)+DATE(1970,1,1)+(-8/24)</f>
        <v>41976.305972222217</v>
      </c>
      <c r="T2883" s="12">
        <f>(((J2883/60)/60)/24)+DATE(1970,1,1)+(-8/24)</f>
        <v>41916.264305555553</v>
      </c>
      <c r="U2883" s="8">
        <f t="shared" si="45"/>
        <v>60.041666666664241</v>
      </c>
    </row>
    <row r="2884" spans="1:21" ht="11.75" customHeight="1" x14ac:dyDescent="0.4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E2884/D2884*100%</f>
        <v>0.33600000000000002</v>
      </c>
      <c r="P2884" s="9" t="str">
        <f>IFERROR(ROUND(E2884/L2884,0),0)&amp;" "&amp;H2884</f>
        <v>63 USD</v>
      </c>
      <c r="Q2884" t="s">
        <v>8317</v>
      </c>
      <c r="R2884" t="s">
        <v>8318</v>
      </c>
      <c r="S2884" s="12">
        <f>(((I2884/60)/60)/24)+DATE(1970,1,1)+(-8/24)</f>
        <v>42491.262939814813</v>
      </c>
      <c r="T2884" s="12">
        <f>(((J2884/60)/60)/24)+DATE(1970,1,1)+(-8/24)</f>
        <v>42461.262939814813</v>
      </c>
      <c r="U2884" s="8">
        <f t="shared" si="45"/>
        <v>30</v>
      </c>
    </row>
    <row r="2885" spans="1:21" ht="11.75" customHeight="1" x14ac:dyDescent="0.4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E2885/D2885*100%</f>
        <v>0.1908</v>
      </c>
      <c r="P2885" s="9" t="str">
        <f>IFERROR(ROUND(E2885/L2885,0),0)&amp;" "&amp;H2885</f>
        <v>382 USD</v>
      </c>
      <c r="Q2885" t="s">
        <v>8317</v>
      </c>
      <c r="R2885" t="s">
        <v>8318</v>
      </c>
      <c r="S2885" s="12">
        <f>(((I2885/60)/60)/24)+DATE(1970,1,1)+(-8/24)</f>
        <v>42405.874305555553</v>
      </c>
      <c r="T2885" s="12">
        <f>(((J2885/60)/60)/24)+DATE(1970,1,1)+(-8/24)</f>
        <v>42370.569872685184</v>
      </c>
      <c r="U2885" s="8">
        <f t="shared" si="45"/>
        <v>35.304432870369055</v>
      </c>
    </row>
    <row r="2886" spans="1:21" ht="11.75" customHeight="1" x14ac:dyDescent="0.4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E2886/D2886*100%</f>
        <v>4.1111111111111114E-3</v>
      </c>
      <c r="P2886" s="9" t="str">
        <f>IFERROR(ROUND(E2886/L2886,0),0)&amp;" "&amp;H2886</f>
        <v>46 USD</v>
      </c>
      <c r="Q2886" t="s">
        <v>8317</v>
      </c>
      <c r="R2886" t="s">
        <v>8318</v>
      </c>
      <c r="S2886" s="12">
        <f>(((I2886/60)/60)/24)+DATE(1970,1,1)+(-8/24)</f>
        <v>41978.393923611111</v>
      </c>
      <c r="T2886" s="12">
        <f>(((J2886/60)/60)/24)+DATE(1970,1,1)+(-8/24)</f>
        <v>41948.393923611111</v>
      </c>
      <c r="U2886" s="8">
        <f t="shared" si="45"/>
        <v>30</v>
      </c>
    </row>
    <row r="2887" spans="1:21" ht="11.75" customHeight="1" x14ac:dyDescent="0.4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E2887/D2887*100%</f>
        <v>0.32500000000000001</v>
      </c>
      <c r="P2887" s="9" t="str">
        <f>IFERROR(ROUND(E2887/L2887,0),0)&amp;" "&amp;H2887</f>
        <v>26 USD</v>
      </c>
      <c r="Q2887" t="s">
        <v>8317</v>
      </c>
      <c r="R2887" t="s">
        <v>8318</v>
      </c>
      <c r="S2887" s="12">
        <f>(((I2887/60)/60)/24)+DATE(1970,1,1)+(-8/24)</f>
        <v>42076.70140046296</v>
      </c>
      <c r="T2887" s="12">
        <f>(((J2887/60)/60)/24)+DATE(1970,1,1)+(-8/24)</f>
        <v>42046.743067129624</v>
      </c>
      <c r="U2887" s="8">
        <f t="shared" si="45"/>
        <v>29.958333333335759</v>
      </c>
    </row>
    <row r="2888" spans="1:21" ht="11.75" customHeight="1" x14ac:dyDescent="0.4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E2888/D2888*100%</f>
        <v>0.05</v>
      </c>
      <c r="P2888" s="9" t="str">
        <f>IFERROR(ROUND(E2888/L2888,0),0)&amp;" "&amp;H2888</f>
        <v>10 USD</v>
      </c>
      <c r="Q2888" t="s">
        <v>8317</v>
      </c>
      <c r="R2888" t="s">
        <v>8318</v>
      </c>
      <c r="S2888" s="12">
        <f>(((I2888/60)/60)/24)+DATE(1970,1,1)+(-8/24)</f>
        <v>42265.832638888889</v>
      </c>
      <c r="T2888" s="12">
        <f>(((J2888/60)/60)/24)+DATE(1970,1,1)+(-8/24)</f>
        <v>42261.299583333333</v>
      </c>
      <c r="U2888" s="8">
        <f t="shared" si="45"/>
        <v>4.5330555555556202</v>
      </c>
    </row>
    <row r="2889" spans="1:21" ht="11.75" customHeight="1" x14ac:dyDescent="0.4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E2889/D2889*100%</f>
        <v>1.6666666666666668E-3</v>
      </c>
      <c r="P2889" s="9" t="str">
        <f>IFERROR(ROUND(E2889/L2889,0),0)&amp;" "&amp;H2889</f>
        <v>5 USD</v>
      </c>
      <c r="Q2889" t="s">
        <v>8317</v>
      </c>
      <c r="R2889" t="s">
        <v>8318</v>
      </c>
      <c r="S2889" s="12">
        <f>(((I2889/60)/60)/24)+DATE(1970,1,1)+(-8/24)</f>
        <v>42015.094027777777</v>
      </c>
      <c r="T2889" s="12">
        <f>(((J2889/60)/60)/24)+DATE(1970,1,1)+(-8/24)</f>
        <v>41985.094027777777</v>
      </c>
      <c r="U2889" s="8">
        <f t="shared" si="45"/>
        <v>30</v>
      </c>
    </row>
    <row r="2890" spans="1:21" ht="11.75" customHeight="1" x14ac:dyDescent="0.4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E2890/D2890*100%</f>
        <v>0</v>
      </c>
      <c r="P2890" s="9" t="str">
        <f>IFERROR(ROUND(E2890/L2890,0),0)&amp;" "&amp;H2890</f>
        <v>0 USD</v>
      </c>
      <c r="Q2890" t="s">
        <v>8317</v>
      </c>
      <c r="R2890" t="s">
        <v>8318</v>
      </c>
      <c r="S2890" s="12">
        <f>(((I2890/60)/60)/24)+DATE(1970,1,1)+(-8/24)</f>
        <v>41929.874305555553</v>
      </c>
      <c r="T2890" s="12">
        <f>(((J2890/60)/60)/24)+DATE(1970,1,1)+(-8/24)</f>
        <v>41922.201851851853</v>
      </c>
      <c r="U2890" s="8">
        <f t="shared" si="45"/>
        <v>7.6724537037007394</v>
      </c>
    </row>
    <row r="2891" spans="1:21" ht="11.75" customHeight="1" x14ac:dyDescent="0.4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E2891/D2891*100%</f>
        <v>0.38066666666666665</v>
      </c>
      <c r="P2891" s="9" t="str">
        <f>IFERROR(ROUND(E2891/L2891,0),0)&amp;" "&amp;H2891</f>
        <v>82 USD</v>
      </c>
      <c r="Q2891" t="s">
        <v>8317</v>
      </c>
      <c r="R2891" t="s">
        <v>8318</v>
      </c>
      <c r="S2891" s="12">
        <f>(((I2891/60)/60)/24)+DATE(1970,1,1)+(-8/24)</f>
        <v>41880.529918981476</v>
      </c>
      <c r="T2891" s="12">
        <f>(((J2891/60)/60)/24)+DATE(1970,1,1)+(-8/24)</f>
        <v>41850.529918981476</v>
      </c>
      <c r="U2891" s="8">
        <f t="shared" si="45"/>
        <v>30</v>
      </c>
    </row>
    <row r="2892" spans="1:21" ht="11.75" customHeight="1" x14ac:dyDescent="0.4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E2892/D2892*100%</f>
        <v>1.0500000000000001E-2</v>
      </c>
      <c r="P2892" s="9" t="str">
        <f>IFERROR(ROUND(E2892/L2892,0),0)&amp;" "&amp;H2892</f>
        <v>7 USD</v>
      </c>
      <c r="Q2892" t="s">
        <v>8317</v>
      </c>
      <c r="R2892" t="s">
        <v>8318</v>
      </c>
      <c r="S2892" s="12">
        <f>(((I2892/60)/60)/24)+DATE(1970,1,1)+(-8/24)</f>
        <v>41859.791666666664</v>
      </c>
      <c r="T2892" s="12">
        <f>(((J2892/60)/60)/24)+DATE(1970,1,1)+(-8/24)</f>
        <v>41831.409629629627</v>
      </c>
      <c r="U2892" s="8">
        <f t="shared" si="45"/>
        <v>28.382037037037662</v>
      </c>
    </row>
    <row r="2893" spans="1:21" ht="11.75" customHeight="1" x14ac:dyDescent="0.4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E2893/D2893*100%</f>
        <v>2.7300000000000001E-2</v>
      </c>
      <c r="P2893" s="9" t="str">
        <f>IFERROR(ROUND(E2893/L2893,0),0)&amp;" "&amp;H2893</f>
        <v>27 USD</v>
      </c>
      <c r="Q2893" t="s">
        <v>8317</v>
      </c>
      <c r="R2893" t="s">
        <v>8318</v>
      </c>
      <c r="S2893" s="12">
        <f>(((I2893/60)/60)/24)+DATE(1970,1,1)+(-8/24)</f>
        <v>42475.508425925924</v>
      </c>
      <c r="T2893" s="12">
        <f>(((J2893/60)/60)/24)+DATE(1970,1,1)+(-8/24)</f>
        <v>42415.550092592595</v>
      </c>
      <c r="U2893" s="8">
        <f t="shared" si="45"/>
        <v>59.958333333328483</v>
      </c>
    </row>
    <row r="2894" spans="1:21" ht="11.75" customHeight="1" x14ac:dyDescent="0.4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E2894/D2894*100%</f>
        <v>9.0909090909090912E-2</v>
      </c>
      <c r="P2894" s="9" t="str">
        <f>IFERROR(ROUND(E2894/L2894,0),0)&amp;" "&amp;H2894</f>
        <v>29 USD</v>
      </c>
      <c r="Q2894" t="s">
        <v>8317</v>
      </c>
      <c r="R2894" t="s">
        <v>8318</v>
      </c>
      <c r="S2894" s="12">
        <f>(((I2894/60)/60)/24)+DATE(1970,1,1)+(-8/24)</f>
        <v>41876.541666666664</v>
      </c>
      <c r="T2894" s="12">
        <f>(((J2894/60)/60)/24)+DATE(1970,1,1)+(-8/24)</f>
        <v>41869.380833333329</v>
      </c>
      <c r="U2894" s="8">
        <f t="shared" si="45"/>
        <v>7.1608333333351766</v>
      </c>
    </row>
    <row r="2895" spans="1:21" ht="11.75" customHeight="1" x14ac:dyDescent="0.4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E2895/D2895*100%</f>
        <v>5.0000000000000001E-3</v>
      </c>
      <c r="P2895" s="9" t="str">
        <f>IFERROR(ROUND(E2895/L2895,0),0)&amp;" "&amp;H2895</f>
        <v>13 USD</v>
      </c>
      <c r="Q2895" t="s">
        <v>8317</v>
      </c>
      <c r="R2895" t="s">
        <v>8318</v>
      </c>
      <c r="S2895" s="12">
        <f>(((I2895/60)/60)/24)+DATE(1970,1,1)+(-8/24)</f>
        <v>42012.749999999993</v>
      </c>
      <c r="T2895" s="12">
        <f>(((J2895/60)/60)/24)+DATE(1970,1,1)+(-8/24)</f>
        <v>41953.439756944441</v>
      </c>
      <c r="U2895" s="8">
        <f t="shared" si="45"/>
        <v>59.310243055551837</v>
      </c>
    </row>
    <row r="2896" spans="1:21" ht="11.75" customHeight="1" x14ac:dyDescent="0.4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E2896/D2896*100%</f>
        <v>0</v>
      </c>
      <c r="P2896" s="9" t="str">
        <f>IFERROR(ROUND(E2896/L2896,0),0)&amp;" "&amp;H2896</f>
        <v>0 USD</v>
      </c>
      <c r="Q2896" t="s">
        <v>8317</v>
      </c>
      <c r="R2896" t="s">
        <v>8318</v>
      </c>
      <c r="S2896" s="12">
        <f>(((I2896/60)/60)/24)+DATE(1970,1,1)+(-8/24)</f>
        <v>42097.611284722218</v>
      </c>
      <c r="T2896" s="12">
        <f>(((J2896/60)/60)/24)+DATE(1970,1,1)+(-8/24)</f>
        <v>42037.652951388889</v>
      </c>
      <c r="U2896" s="8">
        <f t="shared" si="45"/>
        <v>59.958333333328483</v>
      </c>
    </row>
    <row r="2897" spans="1:21" ht="11.75" customHeight="1" x14ac:dyDescent="0.4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E2897/D2897*100%</f>
        <v>4.5999999999999999E-2</v>
      </c>
      <c r="P2897" s="9" t="str">
        <f>IFERROR(ROUND(E2897/L2897,0),0)&amp;" "&amp;H2897</f>
        <v>6 USD</v>
      </c>
      <c r="Q2897" t="s">
        <v>8317</v>
      </c>
      <c r="R2897" t="s">
        <v>8318</v>
      </c>
      <c r="S2897" s="12">
        <f>(((I2897/60)/60)/24)+DATE(1970,1,1)+(-8/24)</f>
        <v>41812.541666666664</v>
      </c>
      <c r="T2897" s="12">
        <f>(((J2897/60)/60)/24)+DATE(1970,1,1)+(-8/24)</f>
        <v>41811.222129629627</v>
      </c>
      <c r="U2897" s="8">
        <f t="shared" si="45"/>
        <v>1.3195370370376622</v>
      </c>
    </row>
    <row r="2898" spans="1:21" ht="11.75" customHeight="1" x14ac:dyDescent="0.4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E2898/D2898*100%</f>
        <v>0.20833333333333334</v>
      </c>
      <c r="P2898" s="9" t="str">
        <f>IFERROR(ROUND(E2898/L2898,0),0)&amp;" "&amp;H2898</f>
        <v>52 USD</v>
      </c>
      <c r="Q2898" t="s">
        <v>8317</v>
      </c>
      <c r="R2898" t="s">
        <v>8318</v>
      </c>
      <c r="S2898" s="12">
        <f>(((I2898/60)/60)/24)+DATE(1970,1,1)+(-8/24)</f>
        <v>42715.916666666664</v>
      </c>
      <c r="T2898" s="12">
        <f>(((J2898/60)/60)/24)+DATE(1970,1,1)+(-8/24)</f>
        <v>42701.575474537036</v>
      </c>
      <c r="U2898" s="8">
        <f t="shared" si="45"/>
        <v>14.341192129628325</v>
      </c>
    </row>
    <row r="2899" spans="1:21" ht="11.75" customHeight="1" x14ac:dyDescent="0.4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E2899/D2899*100%</f>
        <v>4.583333333333333E-2</v>
      </c>
      <c r="P2899" s="9" t="str">
        <f>IFERROR(ROUND(E2899/L2899,0),0)&amp;" "&amp;H2899</f>
        <v>183 USD</v>
      </c>
      <c r="Q2899" t="s">
        <v>8317</v>
      </c>
      <c r="R2899" t="s">
        <v>8318</v>
      </c>
      <c r="S2899" s="12">
        <f>(((I2899/60)/60)/24)+DATE(1970,1,1)+(-8/24)</f>
        <v>42288.311863425923</v>
      </c>
      <c r="T2899" s="12">
        <f>(((J2899/60)/60)/24)+DATE(1970,1,1)+(-8/24)</f>
        <v>42258.313171296293</v>
      </c>
      <c r="U2899" s="8">
        <f t="shared" si="45"/>
        <v>29.99869212962949</v>
      </c>
    </row>
    <row r="2900" spans="1:21" ht="11.75" customHeight="1" x14ac:dyDescent="0.4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E2900/D2900*100%</f>
        <v>4.2133333333333335E-2</v>
      </c>
      <c r="P2900" s="9" t="str">
        <f>IFERROR(ROUND(E2900/L2900,0),0)&amp;" "&amp;H2900</f>
        <v>26 USD</v>
      </c>
      <c r="Q2900" t="s">
        <v>8317</v>
      </c>
      <c r="R2900" t="s">
        <v>8318</v>
      </c>
      <c r="S2900" s="12">
        <f>(((I2900/60)/60)/24)+DATE(1970,1,1)+(-8/24)</f>
        <v>42308.331631944442</v>
      </c>
      <c r="T2900" s="12">
        <f>(((J2900/60)/60)/24)+DATE(1970,1,1)+(-8/24)</f>
        <v>42278.331631944442</v>
      </c>
      <c r="U2900" s="8">
        <f t="shared" ref="U2900:U2963" si="46">S2900-T2900</f>
        <v>30</v>
      </c>
    </row>
    <row r="2901" spans="1:21" ht="11.75" customHeight="1" x14ac:dyDescent="0.4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E2901/D2901*100%</f>
        <v>0</v>
      </c>
      <c r="P2901" s="9" t="str">
        <f>IFERROR(ROUND(E2901/L2901,0),0)&amp;" "&amp;H2901</f>
        <v>0 USD</v>
      </c>
      <c r="Q2901" t="s">
        <v>8317</v>
      </c>
      <c r="R2901" t="s">
        <v>8318</v>
      </c>
      <c r="S2901" s="12">
        <f>(((I2901/60)/60)/24)+DATE(1970,1,1)+(-8/24)</f>
        <v>42574.744884259257</v>
      </c>
      <c r="T2901" s="12">
        <f>(((J2901/60)/60)/24)+DATE(1970,1,1)+(-8/24)</f>
        <v>42514.744884259257</v>
      </c>
      <c r="U2901" s="8">
        <f t="shared" si="46"/>
        <v>60</v>
      </c>
    </row>
    <row r="2902" spans="1:21" ht="11.75" customHeight="1" x14ac:dyDescent="0.4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E2902/D2902*100%</f>
        <v>0.61909090909090914</v>
      </c>
      <c r="P2902" s="9" t="str">
        <f>IFERROR(ROUND(E2902/L2902,0),0)&amp;" "&amp;H2902</f>
        <v>486 USD</v>
      </c>
      <c r="Q2902" t="s">
        <v>8317</v>
      </c>
      <c r="R2902" t="s">
        <v>8318</v>
      </c>
      <c r="S2902" s="12">
        <f>(((I2902/60)/60)/24)+DATE(1970,1,1)+(-8/24)</f>
        <v>41859.900833333333</v>
      </c>
      <c r="T2902" s="12">
        <f>(((J2902/60)/60)/24)+DATE(1970,1,1)+(-8/24)</f>
        <v>41829.900833333333</v>
      </c>
      <c r="U2902" s="8">
        <f t="shared" si="46"/>
        <v>30</v>
      </c>
    </row>
    <row r="2903" spans="1:21" ht="11.75" customHeight="1" x14ac:dyDescent="0.4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E2903/D2903*100%</f>
        <v>8.0000000000000002E-3</v>
      </c>
      <c r="P2903" s="9" t="str">
        <f>IFERROR(ROUND(E2903/L2903,0),0)&amp;" "&amp;H2903</f>
        <v>3 USD</v>
      </c>
      <c r="Q2903" t="s">
        <v>8317</v>
      </c>
      <c r="R2903" t="s">
        <v>8318</v>
      </c>
      <c r="S2903" s="12">
        <f>(((I2903/60)/60)/24)+DATE(1970,1,1)+(-8/24)</f>
        <v>42042.571053240739</v>
      </c>
      <c r="T2903" s="12">
        <f>(((J2903/60)/60)/24)+DATE(1970,1,1)+(-8/24)</f>
        <v>41982.571053240739</v>
      </c>
      <c r="U2903" s="8">
        <f t="shared" si="46"/>
        <v>60</v>
      </c>
    </row>
    <row r="2904" spans="1:21" ht="11.75" customHeight="1" x14ac:dyDescent="0.4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E2904/D2904*100%</f>
        <v>1.6666666666666666E-4</v>
      </c>
      <c r="P2904" s="9" t="str">
        <f>IFERROR(ROUND(E2904/L2904,0),0)&amp;" "&amp;H2904</f>
        <v>25 USD</v>
      </c>
      <c r="Q2904" t="s">
        <v>8317</v>
      </c>
      <c r="R2904" t="s">
        <v>8318</v>
      </c>
      <c r="S2904" s="12">
        <f>(((I2904/60)/60)/24)+DATE(1970,1,1)+(-8/24)</f>
        <v>42240.106435185182</v>
      </c>
      <c r="T2904" s="12">
        <f>(((J2904/60)/60)/24)+DATE(1970,1,1)+(-8/24)</f>
        <v>42210.106435185182</v>
      </c>
      <c r="U2904" s="8">
        <f t="shared" si="46"/>
        <v>30</v>
      </c>
    </row>
    <row r="2905" spans="1:21" ht="11.75" customHeight="1" x14ac:dyDescent="0.4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E2905/D2905*100%</f>
        <v>7.7999999999999996E-3</v>
      </c>
      <c r="P2905" s="9" t="str">
        <f>IFERROR(ROUND(E2905/L2905,0),0)&amp;" "&amp;H2905</f>
        <v>10 USD</v>
      </c>
      <c r="Q2905" t="s">
        <v>8317</v>
      </c>
      <c r="R2905" t="s">
        <v>8318</v>
      </c>
      <c r="S2905" s="12">
        <f>(((I2905/60)/60)/24)+DATE(1970,1,1)+(-8/24)</f>
        <v>42255.83354166666</v>
      </c>
      <c r="T2905" s="12">
        <f>(((J2905/60)/60)/24)+DATE(1970,1,1)+(-8/24)</f>
        <v>42195.83354166666</v>
      </c>
      <c r="U2905" s="8">
        <f t="shared" si="46"/>
        <v>60</v>
      </c>
    </row>
    <row r="2906" spans="1:21" ht="11.75" customHeight="1" x14ac:dyDescent="0.4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E2906/D2906*100%</f>
        <v>0.05</v>
      </c>
      <c r="P2906" s="9" t="str">
        <f>IFERROR(ROUND(E2906/L2906,0),0)&amp;" "&amp;H2906</f>
        <v>19 GBP</v>
      </c>
      <c r="Q2906" t="s">
        <v>8317</v>
      </c>
      <c r="R2906" t="s">
        <v>8318</v>
      </c>
      <c r="S2906" s="12">
        <f>(((I2906/60)/60)/24)+DATE(1970,1,1)+(-8/24)</f>
        <v>41952.166666666664</v>
      </c>
      <c r="T2906" s="12">
        <f>(((J2906/60)/60)/24)+DATE(1970,1,1)+(-8/24)</f>
        <v>41940.634618055556</v>
      </c>
      <c r="U2906" s="8">
        <f t="shared" si="46"/>
        <v>11.532048611108621</v>
      </c>
    </row>
    <row r="2907" spans="1:21" ht="11.75" customHeight="1" x14ac:dyDescent="0.4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E2907/D2907*100%</f>
        <v>0.17771428571428571</v>
      </c>
      <c r="P2907" s="9" t="str">
        <f>IFERROR(ROUND(E2907/L2907,0),0)&amp;" "&amp;H2907</f>
        <v>37 USD</v>
      </c>
      <c r="Q2907" t="s">
        <v>8317</v>
      </c>
      <c r="R2907" t="s">
        <v>8318</v>
      </c>
      <c r="S2907" s="12">
        <f>(((I2907/60)/60)/24)+DATE(1970,1,1)+(-8/24)</f>
        <v>42619.723530092589</v>
      </c>
      <c r="T2907" s="12">
        <f>(((J2907/60)/60)/24)+DATE(1970,1,1)+(-8/24)</f>
        <v>42605.723530092589</v>
      </c>
      <c r="U2907" s="8">
        <f t="shared" si="46"/>
        <v>14</v>
      </c>
    </row>
    <row r="2908" spans="1:21" ht="11.75" customHeight="1" x14ac:dyDescent="0.4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E2908/D2908*100%</f>
        <v>9.4166666666666662E-2</v>
      </c>
      <c r="P2908" s="9" t="str">
        <f>IFERROR(ROUND(E2908/L2908,0),0)&amp;" "&amp;H2908</f>
        <v>81 USD</v>
      </c>
      <c r="Q2908" t="s">
        <v>8317</v>
      </c>
      <c r="R2908" t="s">
        <v>8318</v>
      </c>
      <c r="S2908" s="12">
        <f>(((I2908/60)/60)/24)+DATE(1970,1,1)+(-8/24)</f>
        <v>42216.708333333336</v>
      </c>
      <c r="T2908" s="12">
        <f>(((J2908/60)/60)/24)+DATE(1970,1,1)+(-8/24)</f>
        <v>42199.315578703703</v>
      </c>
      <c r="U2908" s="8">
        <f t="shared" si="46"/>
        <v>17.392754629632691</v>
      </c>
    </row>
    <row r="2909" spans="1:21" ht="11.75" customHeight="1" x14ac:dyDescent="0.4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E2909/D2909*100%</f>
        <v>8.0000000000000004E-4</v>
      </c>
      <c r="P2909" s="9" t="str">
        <f>IFERROR(ROUND(E2909/L2909,0),0)&amp;" "&amp;H2909</f>
        <v>1 USD</v>
      </c>
      <c r="Q2909" t="s">
        <v>8317</v>
      </c>
      <c r="R2909" t="s">
        <v>8318</v>
      </c>
      <c r="S2909" s="12">
        <f>(((I2909/60)/60)/24)+DATE(1970,1,1)+(-8/24)</f>
        <v>42504.544409722213</v>
      </c>
      <c r="T2909" s="12">
        <f>(((J2909/60)/60)/24)+DATE(1970,1,1)+(-8/24)</f>
        <v>42444.544409722213</v>
      </c>
      <c r="U2909" s="8">
        <f t="shared" si="46"/>
        <v>60</v>
      </c>
    </row>
    <row r="2910" spans="1:21" ht="11.75" customHeight="1" x14ac:dyDescent="0.4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E2910/D2910*100%</f>
        <v>2.75E-2</v>
      </c>
      <c r="P2910" s="9" t="str">
        <f>IFERROR(ROUND(E2910/L2910,0),0)&amp;" "&amp;H2910</f>
        <v>53 USD</v>
      </c>
      <c r="Q2910" t="s">
        <v>8317</v>
      </c>
      <c r="R2910" t="s">
        <v>8318</v>
      </c>
      <c r="S2910" s="12">
        <f>(((I2910/60)/60)/24)+DATE(1970,1,1)+(-8/24)</f>
        <v>42529.398368055547</v>
      </c>
      <c r="T2910" s="12">
        <f>(((J2910/60)/60)/24)+DATE(1970,1,1)+(-8/24)</f>
        <v>42499.398368055547</v>
      </c>
      <c r="U2910" s="8">
        <f t="shared" si="46"/>
        <v>30</v>
      </c>
    </row>
    <row r="2911" spans="1:21" ht="11.75" customHeight="1" x14ac:dyDescent="0.4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E2911/D2911*100%</f>
        <v>1.1111111111111112E-4</v>
      </c>
      <c r="P2911" s="9" t="str">
        <f>IFERROR(ROUND(E2911/L2911,0),0)&amp;" "&amp;H2911</f>
        <v>20 USD</v>
      </c>
      <c r="Q2911" t="s">
        <v>8317</v>
      </c>
      <c r="R2911" t="s">
        <v>8318</v>
      </c>
      <c r="S2911" s="12">
        <f>(((I2911/60)/60)/24)+DATE(1970,1,1)+(-8/24)</f>
        <v>41968.490277777775</v>
      </c>
      <c r="T2911" s="12">
        <f>(((J2911/60)/60)/24)+DATE(1970,1,1)+(-8/24)</f>
        <v>41928.932881944442</v>
      </c>
      <c r="U2911" s="8">
        <f t="shared" si="46"/>
        <v>39.55739583333343</v>
      </c>
    </row>
    <row r="2912" spans="1:21" ht="11.75" customHeight="1" x14ac:dyDescent="0.4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E2912/D2912*100%</f>
        <v>3.3333333333333335E-5</v>
      </c>
      <c r="P2912" s="9" t="str">
        <f>IFERROR(ROUND(E2912/L2912,0),0)&amp;" "&amp;H2912</f>
        <v>1 GBP</v>
      </c>
      <c r="Q2912" t="s">
        <v>8317</v>
      </c>
      <c r="R2912" t="s">
        <v>8318</v>
      </c>
      <c r="S2912" s="12">
        <f>(((I2912/60)/60)/24)+DATE(1970,1,1)+(-8/24)</f>
        <v>42167.507951388885</v>
      </c>
      <c r="T2912" s="12">
        <f>(((J2912/60)/60)/24)+DATE(1970,1,1)+(-8/24)</f>
        <v>42107.507951388885</v>
      </c>
      <c r="U2912" s="8">
        <f t="shared" si="46"/>
        <v>60</v>
      </c>
    </row>
    <row r="2913" spans="1:21" ht="11.75" customHeight="1" x14ac:dyDescent="0.4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E2913/D2913*100%</f>
        <v>0.36499999999999999</v>
      </c>
      <c r="P2913" s="9" t="str">
        <f>IFERROR(ROUND(E2913/L2913,0),0)&amp;" "&amp;H2913</f>
        <v>47 USD</v>
      </c>
      <c r="Q2913" t="s">
        <v>8317</v>
      </c>
      <c r="R2913" t="s">
        <v>8318</v>
      </c>
      <c r="S2913" s="12">
        <f>(((I2913/60)/60)/24)+DATE(1970,1,1)+(-8/24)</f>
        <v>42182.435486111113</v>
      </c>
      <c r="T2913" s="12">
        <f>(((J2913/60)/60)/24)+DATE(1970,1,1)+(-8/24)</f>
        <v>42142.435486111113</v>
      </c>
      <c r="U2913" s="8">
        <f t="shared" si="46"/>
        <v>40</v>
      </c>
    </row>
    <row r="2914" spans="1:21" ht="11.75" customHeight="1" x14ac:dyDescent="0.4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E2914/D2914*100%</f>
        <v>0.14058171745152354</v>
      </c>
      <c r="P2914" s="9" t="str">
        <f>IFERROR(ROUND(E2914/L2914,0),0)&amp;" "&amp;H2914</f>
        <v>78 USD</v>
      </c>
      <c r="Q2914" t="s">
        <v>8317</v>
      </c>
      <c r="R2914" t="s">
        <v>8318</v>
      </c>
      <c r="S2914" s="12">
        <f>(((I2914/60)/60)/24)+DATE(1970,1,1)+(-8/24)</f>
        <v>42383.798310185179</v>
      </c>
      <c r="T2914" s="12">
        <f>(((J2914/60)/60)/24)+DATE(1970,1,1)+(-8/24)</f>
        <v>42353.798310185179</v>
      </c>
      <c r="U2914" s="8">
        <f t="shared" si="46"/>
        <v>30</v>
      </c>
    </row>
    <row r="2915" spans="1:21" ht="11.75" customHeight="1" x14ac:dyDescent="0.4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E2915/D2915*100%</f>
        <v>2.0000000000000001E-4</v>
      </c>
      <c r="P2915" s="9" t="str">
        <f>IFERROR(ROUND(E2915/L2915,0),0)&amp;" "&amp;H2915</f>
        <v>1 USD</v>
      </c>
      <c r="Q2915" t="s">
        <v>8317</v>
      </c>
      <c r="R2915" t="s">
        <v>8318</v>
      </c>
      <c r="S2915" s="12">
        <f>(((I2915/60)/60)/24)+DATE(1970,1,1)+(-8/24)</f>
        <v>41888.589571759258</v>
      </c>
      <c r="T2915" s="12">
        <f>(((J2915/60)/60)/24)+DATE(1970,1,1)+(-8/24)</f>
        <v>41828.589571759258</v>
      </c>
      <c r="U2915" s="8">
        <f t="shared" si="46"/>
        <v>60</v>
      </c>
    </row>
    <row r="2916" spans="1:21" ht="11.75" customHeight="1" x14ac:dyDescent="0.4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E2916/D2916*100%</f>
        <v>4.0000000000000003E-5</v>
      </c>
      <c r="P2916" s="9" t="str">
        <f>IFERROR(ROUND(E2916/L2916,0),0)&amp;" "&amp;H2916</f>
        <v>1 GBP</v>
      </c>
      <c r="Q2916" t="s">
        <v>8317</v>
      </c>
      <c r="R2916" t="s">
        <v>8318</v>
      </c>
      <c r="S2916" s="12">
        <f>(((I2916/60)/60)/24)+DATE(1970,1,1)+(-8/24)</f>
        <v>42077.532337962963</v>
      </c>
      <c r="T2916" s="12">
        <f>(((J2916/60)/60)/24)+DATE(1970,1,1)+(-8/24)</f>
        <v>42017.574004629627</v>
      </c>
      <c r="U2916" s="8">
        <f t="shared" si="46"/>
        <v>59.958333333335759</v>
      </c>
    </row>
    <row r="2917" spans="1:21" ht="11.75" customHeight="1" x14ac:dyDescent="0.4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E2917/D2917*100%</f>
        <v>0.61099999999999999</v>
      </c>
      <c r="P2917" s="9" t="str">
        <f>IFERROR(ROUND(E2917/L2917,0),0)&amp;" "&amp;H2917</f>
        <v>204 GBP</v>
      </c>
      <c r="Q2917" t="s">
        <v>8317</v>
      </c>
      <c r="R2917" t="s">
        <v>8318</v>
      </c>
      <c r="S2917" s="12">
        <f>(((I2917/60)/60)/24)+DATE(1970,1,1)+(-8/24)</f>
        <v>42445.0230324074</v>
      </c>
      <c r="T2917" s="12">
        <f>(((J2917/60)/60)/24)+DATE(1970,1,1)+(-8/24)</f>
        <v>42415.064699074072</v>
      </c>
      <c r="U2917" s="8">
        <f t="shared" si="46"/>
        <v>29.958333333328483</v>
      </c>
    </row>
    <row r="2918" spans="1:21" ht="11.75" customHeight="1" x14ac:dyDescent="0.4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E2918/D2918*100%</f>
        <v>7.8378378378378383E-2</v>
      </c>
      <c r="P2918" s="9" t="str">
        <f>IFERROR(ROUND(E2918/L2918,0),0)&amp;" "&amp;H2918</f>
        <v>21 GBP</v>
      </c>
      <c r="Q2918" t="s">
        <v>8317</v>
      </c>
      <c r="R2918" t="s">
        <v>8318</v>
      </c>
      <c r="S2918" s="12">
        <f>(((I2918/60)/60)/24)+DATE(1970,1,1)+(-8/24)</f>
        <v>41778.143391203703</v>
      </c>
      <c r="T2918" s="12">
        <f>(((J2918/60)/60)/24)+DATE(1970,1,1)+(-8/24)</f>
        <v>41755.143391203703</v>
      </c>
      <c r="U2918" s="8">
        <f t="shared" si="46"/>
        <v>23</v>
      </c>
    </row>
    <row r="2919" spans="1:21" ht="11.75" customHeight="1" x14ac:dyDescent="0.4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E2919/D2919*100%</f>
        <v>0.2185</v>
      </c>
      <c r="P2919" s="9" t="str">
        <f>IFERROR(ROUND(E2919/L2919,0),0)&amp;" "&amp;H2919</f>
        <v>49 USD</v>
      </c>
      <c r="Q2919" t="s">
        <v>8317</v>
      </c>
      <c r="R2919" t="s">
        <v>8318</v>
      </c>
      <c r="S2919" s="12">
        <f>(((I2919/60)/60)/24)+DATE(1970,1,1)+(-8/24)</f>
        <v>42262.901006944441</v>
      </c>
      <c r="T2919" s="12">
        <f>(((J2919/60)/60)/24)+DATE(1970,1,1)+(-8/24)</f>
        <v>42244.901006944441</v>
      </c>
      <c r="U2919" s="8">
        <f t="shared" si="46"/>
        <v>18</v>
      </c>
    </row>
    <row r="2920" spans="1:21" ht="11.75" customHeight="1" x14ac:dyDescent="0.4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E2920/D2920*100%</f>
        <v>0.27239999999999998</v>
      </c>
      <c r="P2920" s="9" t="str">
        <f>IFERROR(ROUND(E2920/L2920,0),0)&amp;" "&amp;H2920</f>
        <v>68 USD</v>
      </c>
      <c r="Q2920" t="s">
        <v>8317</v>
      </c>
      <c r="R2920" t="s">
        <v>8318</v>
      </c>
      <c r="S2920" s="12">
        <f>(((I2920/60)/60)/24)+DATE(1970,1,1)+(-8/24)</f>
        <v>42306.296377314815</v>
      </c>
      <c r="T2920" s="12">
        <f>(((J2920/60)/60)/24)+DATE(1970,1,1)+(-8/24)</f>
        <v>42278.296377314815</v>
      </c>
      <c r="U2920" s="8">
        <f t="shared" si="46"/>
        <v>28</v>
      </c>
    </row>
    <row r="2921" spans="1:21" ht="11.75" customHeight="1" x14ac:dyDescent="0.4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E2921/D2921*100%</f>
        <v>8.5000000000000006E-2</v>
      </c>
      <c r="P2921" s="9" t="str">
        <f>IFERROR(ROUND(E2921/L2921,0),0)&amp;" "&amp;H2921</f>
        <v>9 USD</v>
      </c>
      <c r="Q2921" t="s">
        <v>8317</v>
      </c>
      <c r="R2921" t="s">
        <v>8318</v>
      </c>
      <c r="S2921" s="12">
        <f>(((I2921/60)/60)/24)+DATE(1970,1,1)+(-8/24)</f>
        <v>41856.286215277774</v>
      </c>
      <c r="T2921" s="12">
        <f>(((J2921/60)/60)/24)+DATE(1970,1,1)+(-8/24)</f>
        <v>41826.286215277774</v>
      </c>
      <c r="U2921" s="8">
        <f t="shared" si="46"/>
        <v>30</v>
      </c>
    </row>
    <row r="2922" spans="1:21" ht="11.75" customHeight="1" x14ac:dyDescent="0.4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E2922/D2922*100%</f>
        <v>0.26840000000000003</v>
      </c>
      <c r="P2922" s="9" t="str">
        <f>IFERROR(ROUND(E2922/L2922,0),0)&amp;" "&amp;H2922</f>
        <v>52 CAD</v>
      </c>
      <c r="Q2922" t="s">
        <v>8317</v>
      </c>
      <c r="R2922" t="s">
        <v>8318</v>
      </c>
      <c r="S2922" s="12">
        <f>(((I2922/60)/60)/24)+DATE(1970,1,1)+(-8/24)</f>
        <v>42088.41747685185</v>
      </c>
      <c r="T2922" s="12">
        <f>(((J2922/60)/60)/24)+DATE(1970,1,1)+(-8/24)</f>
        <v>42058.459143518521</v>
      </c>
      <c r="U2922" s="8">
        <f t="shared" si="46"/>
        <v>29.958333333328483</v>
      </c>
    </row>
    <row r="2923" spans="1:21" ht="11.75" customHeight="1" x14ac:dyDescent="0.4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E2923/D2923*100%</f>
        <v>1.29</v>
      </c>
      <c r="P2923" s="9" t="str">
        <f>IFERROR(ROUND(E2923/L2923,0),0)&amp;" "&amp;H2923</f>
        <v>43 USD</v>
      </c>
      <c r="Q2923" t="s">
        <v>8317</v>
      </c>
      <c r="R2923" t="s">
        <v>8359</v>
      </c>
      <c r="S2923" s="12">
        <f>(((I2923/60)/60)/24)+DATE(1970,1,1)+(-8/24)</f>
        <v>41907.553287037037</v>
      </c>
      <c r="T2923" s="12">
        <f>(((J2923/60)/60)/24)+DATE(1970,1,1)+(-8/24)</f>
        <v>41877.553287037037</v>
      </c>
      <c r="U2923" s="8">
        <f t="shared" si="46"/>
        <v>30</v>
      </c>
    </row>
    <row r="2924" spans="1:21" ht="11.75" customHeight="1" x14ac:dyDescent="0.4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E2924/D2924*100%</f>
        <v>1</v>
      </c>
      <c r="P2924" s="9" t="str">
        <f>IFERROR(ROUND(E2924/L2924,0),0)&amp;" "&amp;H2924</f>
        <v>83 GBP</v>
      </c>
      <c r="Q2924" t="s">
        <v>8317</v>
      </c>
      <c r="R2924" t="s">
        <v>8359</v>
      </c>
      <c r="S2924" s="12">
        <f>(((I2924/60)/60)/24)+DATE(1970,1,1)+(-8/24)</f>
        <v>42142.540821759256</v>
      </c>
      <c r="T2924" s="12">
        <f>(((J2924/60)/60)/24)+DATE(1970,1,1)+(-8/24)</f>
        <v>42097.540821759256</v>
      </c>
      <c r="U2924" s="8">
        <f t="shared" si="46"/>
        <v>45</v>
      </c>
    </row>
    <row r="2925" spans="1:21" ht="11.75" customHeight="1" x14ac:dyDescent="0.4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E2925/D2925*100%</f>
        <v>1</v>
      </c>
      <c r="P2925" s="9" t="str">
        <f>IFERROR(ROUND(E2925/L2925,0),0)&amp;" "&amp;H2925</f>
        <v>30 USD</v>
      </c>
      <c r="Q2925" t="s">
        <v>8317</v>
      </c>
      <c r="R2925" t="s">
        <v>8359</v>
      </c>
      <c r="S2925" s="12">
        <f>(((I2925/60)/60)/24)+DATE(1970,1,1)+(-8/24)</f>
        <v>42027.791666666664</v>
      </c>
      <c r="T2925" s="12">
        <f>(((J2925/60)/60)/24)+DATE(1970,1,1)+(-8/24)</f>
        <v>42012.819201388884</v>
      </c>
      <c r="U2925" s="8">
        <f t="shared" si="46"/>
        <v>14.972465277780429</v>
      </c>
    </row>
    <row r="2926" spans="1:21" ht="11.75" customHeight="1" x14ac:dyDescent="0.4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E2926/D2926*100%</f>
        <v>1.032</v>
      </c>
      <c r="P2926" s="9" t="str">
        <f>IFERROR(ROUND(E2926/L2926,0),0)&amp;" "&amp;H2926</f>
        <v>176 USD</v>
      </c>
      <c r="Q2926" t="s">
        <v>8317</v>
      </c>
      <c r="R2926" t="s">
        <v>8359</v>
      </c>
      <c r="S2926" s="12">
        <f>(((I2926/60)/60)/24)+DATE(1970,1,1)+(-8/24)</f>
        <v>42132.832638888889</v>
      </c>
      <c r="T2926" s="12">
        <f>(((J2926/60)/60)/24)+DATE(1970,1,1)+(-8/24)</f>
        <v>42103.223495370366</v>
      </c>
      <c r="U2926" s="8">
        <f t="shared" si="46"/>
        <v>29.609143518522615</v>
      </c>
    </row>
    <row r="2927" spans="1:21" ht="11.75" customHeight="1" x14ac:dyDescent="0.4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E2927/D2927*100%</f>
        <v>1.0244597777777777</v>
      </c>
      <c r="P2927" s="9" t="str">
        <f>IFERROR(ROUND(E2927/L2927,0),0)&amp;" "&amp;H2927</f>
        <v>232 USD</v>
      </c>
      <c r="Q2927" t="s">
        <v>8317</v>
      </c>
      <c r="R2927" t="s">
        <v>8359</v>
      </c>
      <c r="S2927" s="12">
        <f>(((I2927/60)/60)/24)+DATE(1970,1,1)+(-8/24)</f>
        <v>41893.250787037032</v>
      </c>
      <c r="T2927" s="12">
        <f>(((J2927/60)/60)/24)+DATE(1970,1,1)+(-8/24)</f>
        <v>41863.250787037032</v>
      </c>
      <c r="U2927" s="8">
        <f t="shared" si="46"/>
        <v>30</v>
      </c>
    </row>
    <row r="2928" spans="1:21" ht="11.75" customHeight="1" x14ac:dyDescent="0.4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E2928/D2928*100%</f>
        <v>1.25</v>
      </c>
      <c r="P2928" s="9" t="str">
        <f>IFERROR(ROUND(E2928/L2928,0),0)&amp;" "&amp;H2928</f>
        <v>75 USD</v>
      </c>
      <c r="Q2928" t="s">
        <v>8317</v>
      </c>
      <c r="R2928" t="s">
        <v>8359</v>
      </c>
      <c r="S2928" s="12">
        <f>(((I2928/60)/60)/24)+DATE(1970,1,1)+(-8/24)</f>
        <v>42058.432627314811</v>
      </c>
      <c r="T2928" s="12">
        <f>(((J2928/60)/60)/24)+DATE(1970,1,1)+(-8/24)</f>
        <v>42044.432627314811</v>
      </c>
      <c r="U2928" s="8">
        <f t="shared" si="46"/>
        <v>14</v>
      </c>
    </row>
    <row r="2929" spans="1:21" ht="11.75" customHeight="1" x14ac:dyDescent="0.4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E2929/D2929*100%</f>
        <v>1.3083333333333333</v>
      </c>
      <c r="P2929" s="9" t="str">
        <f>IFERROR(ROUND(E2929/L2929,0),0)&amp;" "&amp;H2929</f>
        <v>112 USD</v>
      </c>
      <c r="Q2929" t="s">
        <v>8317</v>
      </c>
      <c r="R2929" t="s">
        <v>8359</v>
      </c>
      <c r="S2929" s="12">
        <f>(((I2929/60)/60)/24)+DATE(1970,1,1)+(-8/24)</f>
        <v>41834.875</v>
      </c>
      <c r="T2929" s="12">
        <f>(((J2929/60)/60)/24)+DATE(1970,1,1)+(-8/24)</f>
        <v>41806.335983796293</v>
      </c>
      <c r="U2929" s="8">
        <f t="shared" si="46"/>
        <v>28.539016203707433</v>
      </c>
    </row>
    <row r="2930" spans="1:21" ht="11.75" customHeight="1" x14ac:dyDescent="0.4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E2930/D2930*100%</f>
        <v>1</v>
      </c>
      <c r="P2930" s="9" t="str">
        <f>IFERROR(ROUND(E2930/L2930,0),0)&amp;" "&amp;H2930</f>
        <v>42 USD</v>
      </c>
      <c r="Q2930" t="s">
        <v>8317</v>
      </c>
      <c r="R2930" t="s">
        <v>8359</v>
      </c>
      <c r="S2930" s="12">
        <f>(((I2930/60)/60)/24)+DATE(1970,1,1)+(-8/24)</f>
        <v>42433.664884259262</v>
      </c>
      <c r="T2930" s="12">
        <f>(((J2930/60)/60)/24)+DATE(1970,1,1)+(-8/24)</f>
        <v>42403.664884259262</v>
      </c>
      <c r="U2930" s="8">
        <f t="shared" si="46"/>
        <v>30</v>
      </c>
    </row>
    <row r="2931" spans="1:21" ht="11.75" customHeight="1" x14ac:dyDescent="0.4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E2931/D2931*100%</f>
        <v>1.02069375</v>
      </c>
      <c r="P2931" s="9" t="str">
        <f>IFERROR(ROUND(E2931/L2931,0),0)&amp;" "&amp;H2931</f>
        <v>255 USD</v>
      </c>
      <c r="Q2931" t="s">
        <v>8317</v>
      </c>
      <c r="R2931" t="s">
        <v>8359</v>
      </c>
      <c r="S2931" s="12">
        <f>(((I2931/60)/60)/24)+DATE(1970,1,1)+(-8/24)</f>
        <v>41784.230995370366</v>
      </c>
      <c r="T2931" s="12">
        <f>(((J2931/60)/60)/24)+DATE(1970,1,1)+(-8/24)</f>
        <v>41754.230995370366</v>
      </c>
      <c r="U2931" s="8">
        <f t="shared" si="46"/>
        <v>30</v>
      </c>
    </row>
    <row r="2932" spans="1:21" ht="11.75" customHeight="1" x14ac:dyDescent="0.4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E2932/D2932*100%</f>
        <v>1.0092000000000001</v>
      </c>
      <c r="P2932" s="9" t="str">
        <f>IFERROR(ROUND(E2932/L2932,0),0)&amp;" "&amp;H2932</f>
        <v>163 GBP</v>
      </c>
      <c r="Q2932" t="s">
        <v>8317</v>
      </c>
      <c r="R2932" t="s">
        <v>8359</v>
      </c>
      <c r="S2932" s="12">
        <f>(((I2932/60)/60)/24)+DATE(1970,1,1)+(-8/24)</f>
        <v>42131.250740740739</v>
      </c>
      <c r="T2932" s="12">
        <f>(((J2932/60)/60)/24)+DATE(1970,1,1)+(-8/24)</f>
        <v>42101.250740740739</v>
      </c>
      <c r="U2932" s="8">
        <f t="shared" si="46"/>
        <v>30</v>
      </c>
    </row>
    <row r="2933" spans="1:21" ht="11.75" customHeight="1" x14ac:dyDescent="0.4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E2933/D2933*100%</f>
        <v>1.06</v>
      </c>
      <c r="P2933" s="9" t="str">
        <f>IFERROR(ROUND(E2933/L2933,0),0)&amp;" "&amp;H2933</f>
        <v>88 CAD</v>
      </c>
      <c r="Q2933" t="s">
        <v>8317</v>
      </c>
      <c r="R2933" t="s">
        <v>8359</v>
      </c>
      <c r="S2933" s="12">
        <f>(((I2933/60)/60)/24)+DATE(1970,1,1)+(-8/24)</f>
        <v>41896.922222222223</v>
      </c>
      <c r="T2933" s="12">
        <f>(((J2933/60)/60)/24)+DATE(1970,1,1)+(-8/24)</f>
        <v>41871.957905092589</v>
      </c>
      <c r="U2933" s="8">
        <f t="shared" si="46"/>
        <v>24.964317129633855</v>
      </c>
    </row>
    <row r="2934" spans="1:21" ht="11.75" customHeight="1" x14ac:dyDescent="0.4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E2934/D2934*100%</f>
        <v>1.0509677419354839</v>
      </c>
      <c r="P2934" s="9" t="str">
        <f>IFERROR(ROUND(E2934/L2934,0),0)&amp;" "&amp;H2934</f>
        <v>86 AUD</v>
      </c>
      <c r="Q2934" t="s">
        <v>8317</v>
      </c>
      <c r="R2934" t="s">
        <v>8359</v>
      </c>
      <c r="S2934" s="12">
        <f>(((I2934/60)/60)/24)+DATE(1970,1,1)+(-8/24)</f>
        <v>42056.124999999993</v>
      </c>
      <c r="T2934" s="12">
        <f>(((J2934/60)/60)/24)+DATE(1970,1,1)+(-8/24)</f>
        <v>42024.831446759257</v>
      </c>
      <c r="U2934" s="8">
        <f t="shared" si="46"/>
        <v>31.293553240735491</v>
      </c>
    </row>
    <row r="2935" spans="1:21" ht="11.75" customHeight="1" x14ac:dyDescent="0.4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E2935/D2935*100%</f>
        <v>1.0276000000000001</v>
      </c>
      <c r="P2935" s="9" t="str">
        <f>IFERROR(ROUND(E2935/L2935,0),0)&amp;" "&amp;H2935</f>
        <v>48 USD</v>
      </c>
      <c r="Q2935" t="s">
        <v>8317</v>
      </c>
      <c r="R2935" t="s">
        <v>8359</v>
      </c>
      <c r="S2935" s="12">
        <f>(((I2935/60)/60)/24)+DATE(1970,1,1)+(-8/24)</f>
        <v>42525.623298611106</v>
      </c>
      <c r="T2935" s="12">
        <f>(((J2935/60)/60)/24)+DATE(1970,1,1)+(-8/24)</f>
        <v>42495.623298611106</v>
      </c>
      <c r="U2935" s="8">
        <f t="shared" si="46"/>
        <v>30</v>
      </c>
    </row>
    <row r="2936" spans="1:21" ht="11.75" customHeight="1" x14ac:dyDescent="0.4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E2936/D2936*100%</f>
        <v>1.08</v>
      </c>
      <c r="P2936" s="9" t="str">
        <f>IFERROR(ROUND(E2936/L2936,0),0)&amp;" "&amp;H2936</f>
        <v>73 CAD</v>
      </c>
      <c r="Q2936" t="s">
        <v>8317</v>
      </c>
      <c r="R2936" t="s">
        <v>8359</v>
      </c>
      <c r="S2936" s="12">
        <f>(((I2936/60)/60)/24)+DATE(1970,1,1)+(-8/24)</f>
        <v>41805.302824074075</v>
      </c>
      <c r="T2936" s="12">
        <f>(((J2936/60)/60)/24)+DATE(1970,1,1)+(-8/24)</f>
        <v>41775.302824074075</v>
      </c>
      <c r="U2936" s="8">
        <f t="shared" si="46"/>
        <v>30</v>
      </c>
    </row>
    <row r="2937" spans="1:21" ht="11.75" customHeight="1" x14ac:dyDescent="0.4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E2937/D2937*100%</f>
        <v>1.0088571428571429</v>
      </c>
      <c r="P2937" s="9" t="str">
        <f>IFERROR(ROUND(E2937/L2937,0),0)&amp;" "&amp;H2937</f>
        <v>91 USD</v>
      </c>
      <c r="Q2937" t="s">
        <v>8317</v>
      </c>
      <c r="R2937" t="s">
        <v>8359</v>
      </c>
      <c r="S2937" s="12">
        <f>(((I2937/60)/60)/24)+DATE(1970,1,1)+(-8/24)</f>
        <v>42611.374999999993</v>
      </c>
      <c r="T2937" s="12">
        <f>(((J2937/60)/60)/24)+DATE(1970,1,1)+(-8/24)</f>
        <v>42553.250092592592</v>
      </c>
      <c r="U2937" s="8">
        <f t="shared" si="46"/>
        <v>58.124907407400315</v>
      </c>
    </row>
    <row r="2938" spans="1:21" ht="11.75" customHeight="1" x14ac:dyDescent="0.4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E2938/D2938*100%</f>
        <v>1.28</v>
      </c>
      <c r="P2938" s="9" t="str">
        <f>IFERROR(ROUND(E2938/L2938,0),0)&amp;" "&amp;H2938</f>
        <v>38 USD</v>
      </c>
      <c r="Q2938" t="s">
        <v>8317</v>
      </c>
      <c r="R2938" t="s">
        <v>8359</v>
      </c>
      <c r="S2938" s="12">
        <f>(((I2938/60)/60)/24)+DATE(1970,1,1)+(-8/24)</f>
        <v>41924.874305555553</v>
      </c>
      <c r="T2938" s="12">
        <f>(((J2938/60)/60)/24)+DATE(1970,1,1)+(-8/24)</f>
        <v>41912.317395833328</v>
      </c>
      <c r="U2938" s="8">
        <f t="shared" si="46"/>
        <v>12.5569097222251</v>
      </c>
    </row>
    <row r="2939" spans="1:21" ht="11.75" customHeight="1" x14ac:dyDescent="0.4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E2939/D2939*100%</f>
        <v>1.3333333333333333</v>
      </c>
      <c r="P2939" s="9" t="str">
        <f>IFERROR(ROUND(E2939/L2939,0),0)&amp;" "&amp;H2939</f>
        <v>36 GBP</v>
      </c>
      <c r="Q2939" t="s">
        <v>8317</v>
      </c>
      <c r="R2939" t="s">
        <v>8359</v>
      </c>
      <c r="S2939" s="12">
        <f>(((I2939/60)/60)/24)+DATE(1970,1,1)+(-8/24)</f>
        <v>41833.123993055553</v>
      </c>
      <c r="T2939" s="12">
        <f>(((J2939/60)/60)/24)+DATE(1970,1,1)+(-8/24)</f>
        <v>41803.123993055553</v>
      </c>
      <c r="U2939" s="8">
        <f t="shared" si="46"/>
        <v>30</v>
      </c>
    </row>
    <row r="2940" spans="1:21" ht="11.75" customHeight="1" x14ac:dyDescent="0.4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E2940/D2940*100%</f>
        <v>1.0137499999999999</v>
      </c>
      <c r="P2940" s="9" t="str">
        <f>IFERROR(ROUND(E2940/L2940,0),0)&amp;" "&amp;H2940</f>
        <v>127 USD</v>
      </c>
      <c r="Q2940" t="s">
        <v>8317</v>
      </c>
      <c r="R2940" t="s">
        <v>8359</v>
      </c>
      <c r="S2940" s="12">
        <f>(((I2940/60)/60)/24)+DATE(1970,1,1)+(-8/24)</f>
        <v>42034.370532407404</v>
      </c>
      <c r="T2940" s="12">
        <f>(((J2940/60)/60)/24)+DATE(1970,1,1)+(-8/24)</f>
        <v>42004.370532407404</v>
      </c>
      <c r="U2940" s="8">
        <f t="shared" si="46"/>
        <v>30</v>
      </c>
    </row>
    <row r="2941" spans="1:21" ht="11.75" customHeight="1" x14ac:dyDescent="0.4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E2941/D2941*100%</f>
        <v>1.0287500000000001</v>
      </c>
      <c r="P2941" s="9" t="str">
        <f>IFERROR(ROUND(E2941/L2941,0),0)&amp;" "&amp;H2941</f>
        <v>329 USD</v>
      </c>
      <c r="Q2941" t="s">
        <v>8317</v>
      </c>
      <c r="R2941" t="s">
        <v>8359</v>
      </c>
      <c r="S2941" s="12">
        <f>(((I2941/60)/60)/24)+DATE(1970,1,1)+(-8/24)</f>
        <v>41878.708333333328</v>
      </c>
      <c r="T2941" s="12">
        <f>(((J2941/60)/60)/24)+DATE(1970,1,1)+(-8/24)</f>
        <v>41845.47583333333</v>
      </c>
      <c r="U2941" s="8">
        <f t="shared" si="46"/>
        <v>33.232499999998254</v>
      </c>
    </row>
    <row r="2942" spans="1:21" ht="11.75" customHeight="1" x14ac:dyDescent="0.4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E2942/D2942*100%</f>
        <v>1.0724</v>
      </c>
      <c r="P2942" s="9" t="str">
        <f>IFERROR(ROUND(E2942/L2942,0),0)&amp;" "&amp;H2942</f>
        <v>81 USD</v>
      </c>
      <c r="Q2942" t="s">
        <v>8317</v>
      </c>
      <c r="R2942" t="s">
        <v>8359</v>
      </c>
      <c r="S2942" s="12">
        <f>(((I2942/60)/60)/24)+DATE(1970,1,1)+(-8/24)</f>
        <v>42022.440023148149</v>
      </c>
      <c r="T2942" s="12">
        <f>(((J2942/60)/60)/24)+DATE(1970,1,1)+(-8/24)</f>
        <v>41982.440023148149</v>
      </c>
      <c r="U2942" s="8">
        <f t="shared" si="46"/>
        <v>40</v>
      </c>
    </row>
    <row r="2943" spans="1:21" ht="11.75" customHeight="1" x14ac:dyDescent="0.4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E2943/D2943*100%</f>
        <v>4.0000000000000003E-5</v>
      </c>
      <c r="P2943" s="9" t="str">
        <f>IFERROR(ROUND(E2943/L2943,0),0)&amp;" "&amp;H2943</f>
        <v>1 USD</v>
      </c>
      <c r="Q2943" t="s">
        <v>8317</v>
      </c>
      <c r="R2943" t="s">
        <v>8357</v>
      </c>
      <c r="S2943" s="12">
        <f>(((I2943/60)/60)/24)+DATE(1970,1,1)+(-8/24)</f>
        <v>42064.626793981479</v>
      </c>
      <c r="T2943" s="12">
        <f>(((J2943/60)/60)/24)+DATE(1970,1,1)+(-8/24)</f>
        <v>42034.626793981479</v>
      </c>
      <c r="U2943" s="8">
        <f t="shared" si="46"/>
        <v>30</v>
      </c>
    </row>
    <row r="2944" spans="1:21" ht="11.75" customHeight="1" x14ac:dyDescent="0.4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E2944/D2944*100%</f>
        <v>0.20424999999999999</v>
      </c>
      <c r="P2944" s="9" t="str">
        <f>IFERROR(ROUND(E2944/L2944,0),0)&amp;" "&amp;H2944</f>
        <v>202 CAD</v>
      </c>
      <c r="Q2944" t="s">
        <v>8317</v>
      </c>
      <c r="R2944" t="s">
        <v>8357</v>
      </c>
      <c r="S2944" s="12">
        <f>(((I2944/60)/60)/24)+DATE(1970,1,1)+(-8/24)</f>
        <v>42354.512499999997</v>
      </c>
      <c r="T2944" s="12">
        <f>(((J2944/60)/60)/24)+DATE(1970,1,1)+(-8/24)</f>
        <v>42334.470590277771</v>
      </c>
      <c r="U2944" s="8">
        <f t="shared" si="46"/>
        <v>20.041909722225682</v>
      </c>
    </row>
    <row r="2945" spans="1:21" ht="11.75" customHeight="1" x14ac:dyDescent="0.4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E2945/D2945*100%</f>
        <v>0</v>
      </c>
      <c r="P2945" s="9" t="str">
        <f>IFERROR(ROUND(E2945/L2945,0),0)&amp;" "&amp;H2945</f>
        <v>0 USD</v>
      </c>
      <c r="Q2945" t="s">
        <v>8317</v>
      </c>
      <c r="R2945" t="s">
        <v>8357</v>
      </c>
      <c r="S2945" s="12">
        <f>(((I2945/60)/60)/24)+DATE(1970,1,1)+(-8/24)</f>
        <v>42106.796064814807</v>
      </c>
      <c r="T2945" s="12">
        <f>(((J2945/60)/60)/24)+DATE(1970,1,1)+(-8/24)</f>
        <v>42076.796064814807</v>
      </c>
      <c r="U2945" s="8">
        <f t="shared" si="46"/>
        <v>30</v>
      </c>
    </row>
    <row r="2946" spans="1:21" ht="11.75" customHeight="1" x14ac:dyDescent="0.4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E2946/D2946*100%</f>
        <v>0.01</v>
      </c>
      <c r="P2946" s="9" t="str">
        <f>IFERROR(ROUND(E2946/L2946,0),0)&amp;" "&amp;H2946</f>
        <v>100 USD</v>
      </c>
      <c r="Q2946" t="s">
        <v>8317</v>
      </c>
      <c r="R2946" t="s">
        <v>8357</v>
      </c>
      <c r="S2946" s="12">
        <f>(((I2946/60)/60)/24)+DATE(1970,1,1)+(-8/24)</f>
        <v>42162.580995370365</v>
      </c>
      <c r="T2946" s="12">
        <f>(((J2946/60)/60)/24)+DATE(1970,1,1)+(-8/24)</f>
        <v>42132.580995370365</v>
      </c>
      <c r="U2946" s="8">
        <f t="shared" si="46"/>
        <v>30</v>
      </c>
    </row>
    <row r="2947" spans="1:21" ht="11.75" customHeight="1" x14ac:dyDescent="0.4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E2947/D2947*100%</f>
        <v>0</v>
      </c>
      <c r="P2947" s="9" t="str">
        <f>IFERROR(ROUND(E2947/L2947,0),0)&amp;" "&amp;H2947</f>
        <v>0 USD</v>
      </c>
      <c r="Q2947" t="s">
        <v>8317</v>
      </c>
      <c r="R2947" t="s">
        <v>8357</v>
      </c>
      <c r="S2947" s="12">
        <f>(((I2947/60)/60)/24)+DATE(1970,1,1)+(-8/24)</f>
        <v>42147.806250000001</v>
      </c>
      <c r="T2947" s="12">
        <f>(((J2947/60)/60)/24)+DATE(1970,1,1)+(-8/24)</f>
        <v>42117.806250000001</v>
      </c>
      <c r="U2947" s="8">
        <f t="shared" si="46"/>
        <v>30</v>
      </c>
    </row>
    <row r="2948" spans="1:21" ht="11.75" customHeight="1" x14ac:dyDescent="0.4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E2948/D2948*100%</f>
        <v>1E-3</v>
      </c>
      <c r="P2948" s="9" t="str">
        <f>IFERROR(ROUND(E2948/L2948,0),0)&amp;" "&amp;H2948</f>
        <v>1 GBP</v>
      </c>
      <c r="Q2948" t="s">
        <v>8317</v>
      </c>
      <c r="R2948" t="s">
        <v>8357</v>
      </c>
      <c r="S2948" s="12">
        <f>(((I2948/60)/60)/24)+DATE(1970,1,1)+(-8/24)</f>
        <v>42597.197824074072</v>
      </c>
      <c r="T2948" s="12">
        <f>(((J2948/60)/60)/24)+DATE(1970,1,1)+(-8/24)</f>
        <v>42567.197824074072</v>
      </c>
      <c r="U2948" s="8">
        <f t="shared" si="46"/>
        <v>30</v>
      </c>
    </row>
    <row r="2949" spans="1:21" ht="11.75" customHeight="1" x14ac:dyDescent="0.4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E2949/D2949*100%</f>
        <v>4.2880000000000001E-2</v>
      </c>
      <c r="P2949" s="9" t="str">
        <f>IFERROR(ROUND(E2949/L2949,0),0)&amp;" "&amp;H2949</f>
        <v>82 USD</v>
      </c>
      <c r="Q2949" t="s">
        <v>8317</v>
      </c>
      <c r="R2949" t="s">
        <v>8357</v>
      </c>
      <c r="S2949" s="12">
        <f>(((I2949/60)/60)/24)+DATE(1970,1,1)+(-8/24)</f>
        <v>42698.382638888892</v>
      </c>
      <c r="T2949" s="12">
        <f>(((J2949/60)/60)/24)+DATE(1970,1,1)+(-8/24)</f>
        <v>42649.228784722225</v>
      </c>
      <c r="U2949" s="8">
        <f t="shared" si="46"/>
        <v>49.153854166666861</v>
      </c>
    </row>
    <row r="2950" spans="1:21" ht="11.75" customHeight="1" x14ac:dyDescent="0.4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E2950/D2950*100%</f>
        <v>4.8000000000000001E-5</v>
      </c>
      <c r="P2950" s="9" t="str">
        <f>IFERROR(ROUND(E2950/L2950,0),0)&amp;" "&amp;H2950</f>
        <v>3 USD</v>
      </c>
      <c r="Q2950" t="s">
        <v>8317</v>
      </c>
      <c r="R2950" t="s">
        <v>8357</v>
      </c>
      <c r="S2950" s="12">
        <f>(((I2950/60)/60)/24)+DATE(1970,1,1)+(-8/24)</f>
        <v>42157.315891203696</v>
      </c>
      <c r="T2950" s="12">
        <f>(((J2950/60)/60)/24)+DATE(1970,1,1)+(-8/24)</f>
        <v>42097.315891203696</v>
      </c>
      <c r="U2950" s="8">
        <f t="shared" si="46"/>
        <v>60</v>
      </c>
    </row>
    <row r="2951" spans="1:21" ht="11.75" customHeight="1" x14ac:dyDescent="0.4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E2951/D2951*100%</f>
        <v>2.5000000000000001E-2</v>
      </c>
      <c r="P2951" s="9" t="str">
        <f>IFERROR(ROUND(E2951/L2951,0),0)&amp;" "&amp;H2951</f>
        <v>13 USD</v>
      </c>
      <c r="Q2951" t="s">
        <v>8317</v>
      </c>
      <c r="R2951" t="s">
        <v>8357</v>
      </c>
      <c r="S2951" s="12">
        <f>(((I2951/60)/60)/24)+DATE(1970,1,1)+(-8/24)</f>
        <v>42327.531446759262</v>
      </c>
      <c r="T2951" s="12">
        <f>(((J2951/60)/60)/24)+DATE(1970,1,1)+(-8/24)</f>
        <v>42297.48978009259</v>
      </c>
      <c r="U2951" s="8">
        <f t="shared" si="46"/>
        <v>30.041666666671517</v>
      </c>
    </row>
    <row r="2952" spans="1:21" ht="11.75" customHeight="1" x14ac:dyDescent="0.4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E2952/D2952*100%</f>
        <v>0</v>
      </c>
      <c r="P2952" s="9" t="str">
        <f>IFERROR(ROUND(E2952/L2952,0),0)&amp;" "&amp;H2952</f>
        <v>0 USD</v>
      </c>
      <c r="Q2952" t="s">
        <v>8317</v>
      </c>
      <c r="R2952" t="s">
        <v>8357</v>
      </c>
      <c r="S2952" s="12">
        <f>(((I2952/60)/60)/24)+DATE(1970,1,1)+(-8/24)</f>
        <v>42392.031851851854</v>
      </c>
      <c r="T2952" s="12">
        <f>(((J2952/60)/60)/24)+DATE(1970,1,1)+(-8/24)</f>
        <v>42362.031851851854</v>
      </c>
      <c r="U2952" s="8">
        <f t="shared" si="46"/>
        <v>30</v>
      </c>
    </row>
    <row r="2953" spans="1:21" ht="11.75" customHeight="1" x14ac:dyDescent="0.4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E2953/D2953*100%</f>
        <v>2.1919999999999999E-2</v>
      </c>
      <c r="P2953" s="9" t="str">
        <f>IFERROR(ROUND(E2953/L2953,0),0)&amp;" "&amp;H2953</f>
        <v>19 USD</v>
      </c>
      <c r="Q2953" t="s">
        <v>8317</v>
      </c>
      <c r="R2953" t="s">
        <v>8357</v>
      </c>
      <c r="S2953" s="12">
        <f>(((I2953/60)/60)/24)+DATE(1970,1,1)+(-8/24)</f>
        <v>41917.469594907401</v>
      </c>
      <c r="T2953" s="12">
        <f>(((J2953/60)/60)/24)+DATE(1970,1,1)+(-8/24)</f>
        <v>41872.469594907401</v>
      </c>
      <c r="U2953" s="8">
        <f t="shared" si="46"/>
        <v>45</v>
      </c>
    </row>
    <row r="2954" spans="1:21" ht="11.75" customHeight="1" x14ac:dyDescent="0.4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E2954/D2954*100%</f>
        <v>8.0250000000000002E-2</v>
      </c>
      <c r="P2954" s="9" t="str">
        <f>IFERROR(ROUND(E2954/L2954,0),0)&amp;" "&amp;H2954</f>
        <v>201 USD</v>
      </c>
      <c r="Q2954" t="s">
        <v>8317</v>
      </c>
      <c r="R2954" t="s">
        <v>8357</v>
      </c>
      <c r="S2954" s="12">
        <f>(((I2954/60)/60)/24)+DATE(1970,1,1)+(-8/24)</f>
        <v>42659.833333333336</v>
      </c>
      <c r="T2954" s="12">
        <f>(((J2954/60)/60)/24)+DATE(1970,1,1)+(-8/24)</f>
        <v>42628.356932870367</v>
      </c>
      <c r="U2954" s="8">
        <f t="shared" si="46"/>
        <v>31.476400462968741</v>
      </c>
    </row>
    <row r="2955" spans="1:21" ht="11.75" customHeight="1" x14ac:dyDescent="0.4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E2955/D2955*100%</f>
        <v>1.5125E-3</v>
      </c>
      <c r="P2955" s="9" t="str">
        <f>IFERROR(ROUND(E2955/L2955,0),0)&amp;" "&amp;H2955</f>
        <v>202 USD</v>
      </c>
      <c r="Q2955" t="s">
        <v>8317</v>
      </c>
      <c r="R2955" t="s">
        <v>8357</v>
      </c>
      <c r="S2955" s="12">
        <f>(((I2955/60)/60)/24)+DATE(1970,1,1)+(-8/24)</f>
        <v>42285.458576388883</v>
      </c>
      <c r="T2955" s="12">
        <f>(((J2955/60)/60)/24)+DATE(1970,1,1)+(-8/24)</f>
        <v>42255.458576388883</v>
      </c>
      <c r="U2955" s="8">
        <f t="shared" si="46"/>
        <v>30</v>
      </c>
    </row>
    <row r="2956" spans="1:21" ht="11.75" customHeight="1" x14ac:dyDescent="0.4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E2956/D2956*100%</f>
        <v>0</v>
      </c>
      <c r="P2956" s="9" t="str">
        <f>IFERROR(ROUND(E2956/L2956,0),0)&amp;" "&amp;H2956</f>
        <v>0 USD</v>
      </c>
      <c r="Q2956" t="s">
        <v>8317</v>
      </c>
      <c r="R2956" t="s">
        <v>8357</v>
      </c>
      <c r="S2956" s="12">
        <f>(((I2956/60)/60)/24)+DATE(1970,1,1)+(-8/24)</f>
        <v>42810.208368055559</v>
      </c>
      <c r="T2956" s="12">
        <f>(((J2956/60)/60)/24)+DATE(1970,1,1)+(-8/24)</f>
        <v>42790.250034722216</v>
      </c>
      <c r="U2956" s="8">
        <f t="shared" si="46"/>
        <v>19.958333333343035</v>
      </c>
    </row>
    <row r="2957" spans="1:21" ht="11.75" customHeight="1" x14ac:dyDescent="0.4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E2957/D2957*100%</f>
        <v>0.59583333333333333</v>
      </c>
      <c r="P2957" s="9" t="str">
        <f>IFERROR(ROUND(E2957/L2957,0),0)&amp;" "&amp;H2957</f>
        <v>65 USD</v>
      </c>
      <c r="Q2957" t="s">
        <v>8317</v>
      </c>
      <c r="R2957" t="s">
        <v>8357</v>
      </c>
      <c r="S2957" s="12">
        <f>(((I2957/60)/60)/24)+DATE(1970,1,1)+(-8/24)</f>
        <v>42171.407974537033</v>
      </c>
      <c r="T2957" s="12">
        <f>(((J2957/60)/60)/24)+DATE(1970,1,1)+(-8/24)</f>
        <v>42141.407974537033</v>
      </c>
      <c r="U2957" s="8">
        <f t="shared" si="46"/>
        <v>30</v>
      </c>
    </row>
    <row r="2958" spans="1:21" ht="11.75" customHeight="1" x14ac:dyDescent="0.4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E2958/D2958*100%</f>
        <v>0.16734177215189874</v>
      </c>
      <c r="P2958" s="9" t="str">
        <f>IFERROR(ROUND(E2958/L2958,0),0)&amp;" "&amp;H2958</f>
        <v>66 USD</v>
      </c>
      <c r="Q2958" t="s">
        <v>8317</v>
      </c>
      <c r="R2958" t="s">
        <v>8357</v>
      </c>
      <c r="S2958" s="12">
        <f>(((I2958/60)/60)/24)+DATE(1970,1,1)+(-8/24)</f>
        <v>42494.625578703701</v>
      </c>
      <c r="T2958" s="12">
        <f>(((J2958/60)/60)/24)+DATE(1970,1,1)+(-8/24)</f>
        <v>42464.625578703701</v>
      </c>
      <c r="U2958" s="8">
        <f t="shared" si="46"/>
        <v>30</v>
      </c>
    </row>
    <row r="2959" spans="1:21" ht="11.75" customHeight="1" x14ac:dyDescent="0.4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E2959/D2959*100%</f>
        <v>1.8666666666666668E-2</v>
      </c>
      <c r="P2959" s="9" t="str">
        <f>IFERROR(ROUND(E2959/L2959,0),0)&amp;" "&amp;H2959</f>
        <v>93 USD</v>
      </c>
      <c r="Q2959" t="s">
        <v>8317</v>
      </c>
      <c r="R2959" t="s">
        <v>8357</v>
      </c>
      <c r="S2959" s="12">
        <f>(((I2959/60)/60)/24)+DATE(1970,1,1)+(-8/24)</f>
        <v>42090.636249999996</v>
      </c>
      <c r="T2959" s="12">
        <f>(((J2959/60)/60)/24)+DATE(1970,1,1)+(-8/24)</f>
        <v>42030.67791666666</v>
      </c>
      <c r="U2959" s="8">
        <f t="shared" si="46"/>
        <v>59.958333333335759</v>
      </c>
    </row>
    <row r="2960" spans="1:21" ht="11.75" customHeight="1" x14ac:dyDescent="0.4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E2960/D2960*100%</f>
        <v>0</v>
      </c>
      <c r="P2960" s="9" t="str">
        <f>IFERROR(ROUND(E2960/L2960,0),0)&amp;" "&amp;H2960</f>
        <v>0 USD</v>
      </c>
      <c r="Q2960" t="s">
        <v>8317</v>
      </c>
      <c r="R2960" t="s">
        <v>8357</v>
      </c>
      <c r="S2960" s="12">
        <f>(((I2960/60)/60)/24)+DATE(1970,1,1)+(-8/24)</f>
        <v>42498.404131944444</v>
      </c>
      <c r="T2960" s="12">
        <f>(((J2960/60)/60)/24)+DATE(1970,1,1)+(-8/24)</f>
        <v>42438.445798611108</v>
      </c>
      <c r="U2960" s="8">
        <f t="shared" si="46"/>
        <v>59.958333333335759</v>
      </c>
    </row>
    <row r="2961" spans="1:21" ht="11.75" customHeight="1" x14ac:dyDescent="0.4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E2961/D2961*100%</f>
        <v>0</v>
      </c>
      <c r="P2961" s="9" t="str">
        <f>IFERROR(ROUND(E2961/L2961,0),0)&amp;" "&amp;H2961</f>
        <v>0 GBP</v>
      </c>
      <c r="Q2961" t="s">
        <v>8317</v>
      </c>
      <c r="R2961" t="s">
        <v>8357</v>
      </c>
      <c r="S2961" s="12">
        <f>(((I2961/60)/60)/24)+DATE(1970,1,1)+(-8/24)</f>
        <v>42527.675057870372</v>
      </c>
      <c r="T2961" s="12">
        <f>(((J2961/60)/60)/24)+DATE(1970,1,1)+(-8/24)</f>
        <v>42497.675057870372</v>
      </c>
      <c r="U2961" s="8">
        <f t="shared" si="46"/>
        <v>30</v>
      </c>
    </row>
    <row r="2962" spans="1:21" ht="11.75" customHeight="1" x14ac:dyDescent="0.4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E2962/D2962*100%</f>
        <v>0</v>
      </c>
      <c r="P2962" s="9" t="str">
        <f>IFERROR(ROUND(E2962/L2962,0),0)&amp;" "&amp;H2962</f>
        <v>0 USD</v>
      </c>
      <c r="Q2962" t="s">
        <v>8317</v>
      </c>
      <c r="R2962" t="s">
        <v>8357</v>
      </c>
      <c r="S2962" s="12">
        <f>(((I2962/60)/60)/24)+DATE(1970,1,1)+(-8/24)</f>
        <v>41893.42387731481</v>
      </c>
      <c r="T2962" s="12">
        <f>(((J2962/60)/60)/24)+DATE(1970,1,1)+(-8/24)</f>
        <v>41863.42387731481</v>
      </c>
      <c r="U2962" s="8">
        <f t="shared" si="46"/>
        <v>30</v>
      </c>
    </row>
    <row r="2963" spans="1:21" ht="11.75" customHeight="1" x14ac:dyDescent="0.4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E2963/D2963*100%</f>
        <v>1.0962000000000001</v>
      </c>
      <c r="P2963" s="9" t="str">
        <f>IFERROR(ROUND(E2963/L2963,0),0)&amp;" "&amp;H2963</f>
        <v>51 USD</v>
      </c>
      <c r="Q2963" t="s">
        <v>8317</v>
      </c>
      <c r="R2963" t="s">
        <v>8318</v>
      </c>
      <c r="S2963" s="12">
        <f>(((I2963/60)/60)/24)+DATE(1970,1,1)+(-8/24)</f>
        <v>42088.833333333336</v>
      </c>
      <c r="T2963" s="12">
        <f>(((J2963/60)/60)/24)+DATE(1970,1,1)+(-8/24)</f>
        <v>42060.879155092589</v>
      </c>
      <c r="U2963" s="8">
        <f t="shared" si="46"/>
        <v>27.954178240746842</v>
      </c>
    </row>
    <row r="2964" spans="1:21" ht="11.75" customHeight="1" x14ac:dyDescent="0.4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E2964/D2964*100%</f>
        <v>1.218</v>
      </c>
      <c r="P2964" s="9" t="str">
        <f>IFERROR(ROUND(E2964/L2964,0),0)&amp;" "&amp;H2964</f>
        <v>61 USD</v>
      </c>
      <c r="Q2964" t="s">
        <v>8317</v>
      </c>
      <c r="R2964" t="s">
        <v>8318</v>
      </c>
      <c r="S2964" s="12">
        <f>(((I2964/60)/60)/24)+DATE(1970,1,1)+(-8/24)</f>
        <v>42063.957638888889</v>
      </c>
      <c r="T2964" s="12">
        <f>(((J2964/60)/60)/24)+DATE(1970,1,1)+(-8/24)</f>
        <v>42035.910949074074</v>
      </c>
      <c r="U2964" s="8">
        <f t="shared" ref="U2964:U3027" si="47">S2964-T2964</f>
        <v>28.046689814815181</v>
      </c>
    </row>
    <row r="2965" spans="1:21" ht="11.75" customHeight="1" x14ac:dyDescent="0.4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E2965/D2965*100%</f>
        <v>1.0685</v>
      </c>
      <c r="P2965" s="9" t="str">
        <f>IFERROR(ROUND(E2965/L2965,0),0)&amp;" "&amp;H2965</f>
        <v>109 USD</v>
      </c>
      <c r="Q2965" t="s">
        <v>8317</v>
      </c>
      <c r="R2965" t="s">
        <v>8318</v>
      </c>
      <c r="S2965" s="12">
        <f>(((I2965/60)/60)/24)+DATE(1970,1,1)+(-8/24)</f>
        <v>42187.13685185185</v>
      </c>
      <c r="T2965" s="12">
        <f>(((J2965/60)/60)/24)+DATE(1970,1,1)+(-8/24)</f>
        <v>42157.13685185185</v>
      </c>
      <c r="U2965" s="8">
        <f t="shared" si="47"/>
        <v>30</v>
      </c>
    </row>
    <row r="2966" spans="1:21" ht="11.75" customHeight="1" x14ac:dyDescent="0.4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E2966/D2966*100%</f>
        <v>1.0071379999999999</v>
      </c>
      <c r="P2966" s="9" t="str">
        <f>IFERROR(ROUND(E2966/L2966,0),0)&amp;" "&amp;H2966</f>
        <v>26 USD</v>
      </c>
      <c r="Q2966" t="s">
        <v>8317</v>
      </c>
      <c r="R2966" t="s">
        <v>8318</v>
      </c>
      <c r="S2966" s="12">
        <f>(((I2966/60)/60)/24)+DATE(1970,1,1)+(-8/24)</f>
        <v>41857.563888888886</v>
      </c>
      <c r="T2966" s="12">
        <f>(((J2966/60)/60)/24)+DATE(1970,1,1)+(-8/24)</f>
        <v>41827.576608796291</v>
      </c>
      <c r="U2966" s="8">
        <f t="shared" si="47"/>
        <v>29.987280092595029</v>
      </c>
    </row>
    <row r="2967" spans="1:21" ht="11.75" customHeight="1" x14ac:dyDescent="0.4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E2967/D2967*100%</f>
        <v>1.0900000000000001</v>
      </c>
      <c r="P2967" s="9" t="str">
        <f>IFERROR(ROUND(E2967/L2967,0),0)&amp;" "&amp;H2967</f>
        <v>42 USD</v>
      </c>
      <c r="Q2967" t="s">
        <v>8317</v>
      </c>
      <c r="R2967" t="s">
        <v>8318</v>
      </c>
      <c r="S2967" s="12">
        <f>(((I2967/60)/60)/24)+DATE(1970,1,1)+(-8/24)</f>
        <v>42192.396215277775</v>
      </c>
      <c r="T2967" s="12">
        <f>(((J2967/60)/60)/24)+DATE(1970,1,1)+(-8/24)</f>
        <v>42162.396215277775</v>
      </c>
      <c r="U2967" s="8">
        <f t="shared" si="47"/>
        <v>30</v>
      </c>
    </row>
    <row r="2968" spans="1:21" ht="11.75" customHeight="1" x14ac:dyDescent="0.4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E2968/D2968*100%</f>
        <v>1.1363000000000001</v>
      </c>
      <c r="P2968" s="9" t="str">
        <f>IFERROR(ROUND(E2968/L2968,0),0)&amp;" "&amp;H2968</f>
        <v>89 USD</v>
      </c>
      <c r="Q2968" t="s">
        <v>8317</v>
      </c>
      <c r="R2968" t="s">
        <v>8318</v>
      </c>
      <c r="S2968" s="12">
        <f>(((I2968/60)/60)/24)+DATE(1970,1,1)+(-8/24)</f>
        <v>42263.405231481483</v>
      </c>
      <c r="T2968" s="12">
        <f>(((J2968/60)/60)/24)+DATE(1970,1,1)+(-8/24)</f>
        <v>42233.405231481483</v>
      </c>
      <c r="U2968" s="8">
        <f t="shared" si="47"/>
        <v>30</v>
      </c>
    </row>
    <row r="2969" spans="1:21" ht="11.75" customHeight="1" x14ac:dyDescent="0.4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E2969/D2969*100%</f>
        <v>1.1392</v>
      </c>
      <c r="P2969" s="9" t="str">
        <f>IFERROR(ROUND(E2969/L2969,0),0)&amp;" "&amp;H2969</f>
        <v>80 USD</v>
      </c>
      <c r="Q2969" t="s">
        <v>8317</v>
      </c>
      <c r="R2969" t="s">
        <v>8318</v>
      </c>
      <c r="S2969" s="12">
        <f>(((I2969/60)/60)/24)+DATE(1970,1,1)+(-8/24)</f>
        <v>42071.822824074072</v>
      </c>
      <c r="T2969" s="12">
        <f>(((J2969/60)/60)/24)+DATE(1970,1,1)+(-8/24)</f>
        <v>42041.864490740736</v>
      </c>
      <c r="U2969" s="8">
        <f t="shared" si="47"/>
        <v>29.958333333335759</v>
      </c>
    </row>
    <row r="2970" spans="1:21" ht="11.75" customHeight="1" x14ac:dyDescent="0.4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E2970/D2970*100%</f>
        <v>1.06</v>
      </c>
      <c r="P2970" s="9" t="str">
        <f>IFERROR(ROUND(E2970/L2970,0),0)&amp;" "&amp;H2970</f>
        <v>79 USD</v>
      </c>
      <c r="Q2970" t="s">
        <v>8317</v>
      </c>
      <c r="R2970" t="s">
        <v>8318</v>
      </c>
      <c r="S2970" s="12">
        <f>(((I2970/60)/60)/24)+DATE(1970,1,1)+(-8/24)</f>
        <v>42598.832638888889</v>
      </c>
      <c r="T2970" s="12">
        <f>(((J2970/60)/60)/24)+DATE(1970,1,1)+(-8/24)</f>
        <v>42585.190509259257</v>
      </c>
      <c r="U2970" s="8">
        <f t="shared" si="47"/>
        <v>13.642129629632109</v>
      </c>
    </row>
    <row r="2971" spans="1:21" ht="11.75" customHeight="1" x14ac:dyDescent="0.4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E2971/D2971*100%</f>
        <v>1.625</v>
      </c>
      <c r="P2971" s="9" t="str">
        <f>IFERROR(ROUND(E2971/L2971,0),0)&amp;" "&amp;H2971</f>
        <v>96 CAD</v>
      </c>
      <c r="Q2971" t="s">
        <v>8317</v>
      </c>
      <c r="R2971" t="s">
        <v>8318</v>
      </c>
      <c r="S2971" s="12">
        <f>(((I2971/60)/60)/24)+DATE(1970,1,1)+(-8/24)</f>
        <v>42127.618750000001</v>
      </c>
      <c r="T2971" s="12">
        <f>(((J2971/60)/60)/24)+DATE(1970,1,1)+(-8/24)</f>
        <v>42097.453159722216</v>
      </c>
      <c r="U2971" s="8">
        <f t="shared" si="47"/>
        <v>30.165590277785668</v>
      </c>
    </row>
    <row r="2972" spans="1:21" ht="11.75" customHeight="1" x14ac:dyDescent="0.4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E2972/D2972*100%</f>
        <v>1.06</v>
      </c>
      <c r="P2972" s="9" t="str">
        <f>IFERROR(ROUND(E2972/L2972,0),0)&amp;" "&amp;H2972</f>
        <v>70 USD</v>
      </c>
      <c r="Q2972" t="s">
        <v>8317</v>
      </c>
      <c r="R2972" t="s">
        <v>8318</v>
      </c>
      <c r="S2972" s="12">
        <f>(((I2972/60)/60)/24)+DATE(1970,1,1)+(-8/24)</f>
        <v>41838.336238425924</v>
      </c>
      <c r="T2972" s="12">
        <f>(((J2972/60)/60)/24)+DATE(1970,1,1)+(-8/24)</f>
        <v>41808.336238425924</v>
      </c>
      <c r="U2972" s="8">
        <f t="shared" si="47"/>
        <v>30</v>
      </c>
    </row>
    <row r="2973" spans="1:21" ht="11.75" customHeight="1" x14ac:dyDescent="0.4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E2973/D2973*100%</f>
        <v>1.0015624999999999</v>
      </c>
      <c r="P2973" s="9" t="str">
        <f>IFERROR(ROUND(E2973/L2973,0),0)&amp;" "&amp;H2973</f>
        <v>75 USD</v>
      </c>
      <c r="Q2973" t="s">
        <v>8317</v>
      </c>
      <c r="R2973" t="s">
        <v>8318</v>
      </c>
      <c r="S2973" s="12">
        <f>(((I2973/60)/60)/24)+DATE(1970,1,1)+(-8/24)</f>
        <v>41882.324976851851</v>
      </c>
      <c r="T2973" s="12">
        <f>(((J2973/60)/60)/24)+DATE(1970,1,1)+(-8/24)</f>
        <v>41852.324976851851</v>
      </c>
      <c r="U2973" s="8">
        <f t="shared" si="47"/>
        <v>30</v>
      </c>
    </row>
    <row r="2974" spans="1:21" ht="11.75" customHeight="1" x14ac:dyDescent="0.4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E2974/D2974*100%</f>
        <v>1.0535000000000001</v>
      </c>
      <c r="P2974" s="9" t="str">
        <f>IFERROR(ROUND(E2974/L2974,0),0)&amp;" "&amp;H2974</f>
        <v>124 USD</v>
      </c>
      <c r="Q2974" t="s">
        <v>8317</v>
      </c>
      <c r="R2974" t="s">
        <v>8318</v>
      </c>
      <c r="S2974" s="12">
        <f>(((I2974/60)/60)/24)+DATE(1970,1,1)+(-8/24)</f>
        <v>42708.708333333336</v>
      </c>
      <c r="T2974" s="12">
        <f>(((J2974/60)/60)/24)+DATE(1970,1,1)+(-8/24)</f>
        <v>42693.77685185185</v>
      </c>
      <c r="U2974" s="8">
        <f t="shared" si="47"/>
        <v>14.931481481486117</v>
      </c>
    </row>
    <row r="2975" spans="1:21" ht="11.75" customHeight="1" x14ac:dyDescent="0.4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E2975/D2975*100%</f>
        <v>1.748</v>
      </c>
      <c r="P2975" s="9" t="str">
        <f>IFERROR(ROUND(E2975/L2975,0),0)&amp;" "&amp;H2975</f>
        <v>265 USD</v>
      </c>
      <c r="Q2975" t="s">
        <v>8317</v>
      </c>
      <c r="R2975" t="s">
        <v>8318</v>
      </c>
      <c r="S2975" s="12">
        <f>(((I2975/60)/60)/24)+DATE(1970,1,1)+(-8/24)</f>
        <v>42369.833333333336</v>
      </c>
      <c r="T2975" s="12">
        <f>(((J2975/60)/60)/24)+DATE(1970,1,1)+(-8/24)</f>
        <v>42341.485046296293</v>
      </c>
      <c r="U2975" s="8">
        <f t="shared" si="47"/>
        <v>28.34828703704261</v>
      </c>
    </row>
    <row r="2976" spans="1:21" ht="11.75" customHeight="1" x14ac:dyDescent="0.4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E2976/D2976*100%</f>
        <v>1.02</v>
      </c>
      <c r="P2976" s="9" t="str">
        <f>IFERROR(ROUND(E2976/L2976,0),0)&amp;" "&amp;H2976</f>
        <v>59 USD</v>
      </c>
      <c r="Q2976" t="s">
        <v>8317</v>
      </c>
      <c r="R2976" t="s">
        <v>8318</v>
      </c>
      <c r="S2976" s="12">
        <f>(((I2976/60)/60)/24)+DATE(1970,1,1)+(-8/24)</f>
        <v>41907.732638888883</v>
      </c>
      <c r="T2976" s="12">
        <f>(((J2976/60)/60)/24)+DATE(1970,1,1)+(-8/24)</f>
        <v>41879.727673611109</v>
      </c>
      <c r="U2976" s="8">
        <f t="shared" si="47"/>
        <v>28.004965277774318</v>
      </c>
    </row>
    <row r="2977" spans="1:21" ht="11.75" customHeight="1" x14ac:dyDescent="0.4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E2977/D2977*100%</f>
        <v>1.00125</v>
      </c>
      <c r="P2977" s="9" t="str">
        <f>IFERROR(ROUND(E2977/L2977,0),0)&amp;" "&amp;H2977</f>
        <v>71 USD</v>
      </c>
      <c r="Q2977" t="s">
        <v>8317</v>
      </c>
      <c r="R2977" t="s">
        <v>8318</v>
      </c>
      <c r="S2977" s="12">
        <f>(((I2977/60)/60)/24)+DATE(1970,1,1)+(-8/24)</f>
        <v>41969.791666666664</v>
      </c>
      <c r="T2977" s="12">
        <f>(((J2977/60)/60)/24)+DATE(1970,1,1)+(-8/24)</f>
        <v>41941.350532407407</v>
      </c>
      <c r="U2977" s="8">
        <f t="shared" si="47"/>
        <v>28.441134259257524</v>
      </c>
    </row>
    <row r="2978" spans="1:21" ht="11.75" customHeight="1" x14ac:dyDescent="0.4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E2978/D2978*100%</f>
        <v>1.7142857142857142</v>
      </c>
      <c r="P2978" s="9" t="str">
        <f>IFERROR(ROUND(E2978/L2978,0),0)&amp;" "&amp;H2978</f>
        <v>9 GBP</v>
      </c>
      <c r="Q2978" t="s">
        <v>8317</v>
      </c>
      <c r="R2978" t="s">
        <v>8318</v>
      </c>
      <c r="S2978" s="12">
        <f>(((I2978/60)/60)/24)+DATE(1970,1,1)+(-8/24)</f>
        <v>42442.166666666664</v>
      </c>
      <c r="T2978" s="12">
        <f>(((J2978/60)/60)/24)+DATE(1970,1,1)+(-8/24)</f>
        <v>42425.397337962961</v>
      </c>
      <c r="U2978" s="8">
        <f t="shared" si="47"/>
        <v>16.76932870370365</v>
      </c>
    </row>
    <row r="2979" spans="1:21" ht="11.75" customHeight="1" x14ac:dyDescent="0.4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E2979/D2979*100%</f>
        <v>1.1356666666666666</v>
      </c>
      <c r="P2979" s="9" t="str">
        <f>IFERROR(ROUND(E2979/L2979,0),0)&amp;" "&amp;H2979</f>
        <v>114 USD</v>
      </c>
      <c r="Q2979" t="s">
        <v>8317</v>
      </c>
      <c r="R2979" t="s">
        <v>8318</v>
      </c>
      <c r="S2979" s="12">
        <f>(((I2979/60)/60)/24)+DATE(1970,1,1)+(-8/24)</f>
        <v>42085.759722222218</v>
      </c>
      <c r="T2979" s="12">
        <f>(((J2979/60)/60)/24)+DATE(1970,1,1)+(-8/24)</f>
        <v>42026.547847222224</v>
      </c>
      <c r="U2979" s="8">
        <f t="shared" si="47"/>
        <v>59.211874999993597</v>
      </c>
    </row>
    <row r="2980" spans="1:21" ht="11.75" customHeight="1" x14ac:dyDescent="0.4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E2980/D2980*100%</f>
        <v>1.2946666666666666</v>
      </c>
      <c r="P2980" s="9" t="str">
        <f>IFERROR(ROUND(E2980/L2980,0),0)&amp;" "&amp;H2980</f>
        <v>61 USD</v>
      </c>
      <c r="Q2980" t="s">
        <v>8317</v>
      </c>
      <c r="R2980" t="s">
        <v>8318</v>
      </c>
      <c r="S2980" s="12">
        <f>(((I2980/60)/60)/24)+DATE(1970,1,1)+(-8/24)</f>
        <v>41931.915972222218</v>
      </c>
      <c r="T2980" s="12">
        <f>(((J2980/60)/60)/24)+DATE(1970,1,1)+(-8/24)</f>
        <v>41922.307256944441</v>
      </c>
      <c r="U2980" s="8">
        <f t="shared" si="47"/>
        <v>9.6087152777763549</v>
      </c>
    </row>
    <row r="2981" spans="1:21" ht="11.75" customHeight="1" x14ac:dyDescent="0.4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E2981/D2981*100%</f>
        <v>1.014</v>
      </c>
      <c r="P2981" s="9" t="str">
        <f>IFERROR(ROUND(E2981/L2981,0),0)&amp;" "&amp;H2981</f>
        <v>110 USD</v>
      </c>
      <c r="Q2981" t="s">
        <v>8317</v>
      </c>
      <c r="R2981" t="s">
        <v>8318</v>
      </c>
      <c r="S2981" s="12">
        <f>(((I2981/60)/60)/24)+DATE(1970,1,1)+(-8/24)</f>
        <v>42009.916666666664</v>
      </c>
      <c r="T2981" s="12">
        <f>(((J2981/60)/60)/24)+DATE(1970,1,1)+(-8/24)</f>
        <v>41993.491006944438</v>
      </c>
      <c r="U2981" s="8">
        <f t="shared" si="47"/>
        <v>16.425659722226555</v>
      </c>
    </row>
    <row r="2982" spans="1:21" ht="11.75" customHeight="1" x14ac:dyDescent="0.4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E2982/D2982*100%</f>
        <v>1.0916666666666666</v>
      </c>
      <c r="P2982" s="9" t="str">
        <f>IFERROR(ROUND(E2982/L2982,0),0)&amp;" "&amp;H2982</f>
        <v>136 USD</v>
      </c>
      <c r="Q2982" t="s">
        <v>8317</v>
      </c>
      <c r="R2982" t="s">
        <v>8318</v>
      </c>
      <c r="S2982" s="12">
        <f>(((I2982/60)/60)/24)+DATE(1970,1,1)+(-8/24)</f>
        <v>42239.749999999993</v>
      </c>
      <c r="T2982" s="12">
        <f>(((J2982/60)/60)/24)+DATE(1970,1,1)+(-8/24)</f>
        <v>42219.58252314815</v>
      </c>
      <c r="U2982" s="8">
        <f t="shared" si="47"/>
        <v>20.167476851842366</v>
      </c>
    </row>
    <row r="2983" spans="1:21" ht="11.75" customHeight="1" x14ac:dyDescent="0.4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E2983/D2983*100%</f>
        <v>1.28925</v>
      </c>
      <c r="P2983" s="9" t="str">
        <f>IFERROR(ROUND(E2983/L2983,0),0)&amp;" "&amp;H2983</f>
        <v>53 EUR</v>
      </c>
      <c r="Q2983" t="s">
        <v>8317</v>
      </c>
      <c r="R2983" t="s">
        <v>8357</v>
      </c>
      <c r="S2983" s="12">
        <f>(((I2983/60)/60)/24)+DATE(1970,1,1)+(-8/24)</f>
        <v>42270.226342592585</v>
      </c>
      <c r="T2983" s="12">
        <f>(((J2983/60)/60)/24)+DATE(1970,1,1)+(-8/24)</f>
        <v>42225.226342592585</v>
      </c>
      <c r="U2983" s="8">
        <f t="shared" si="47"/>
        <v>45</v>
      </c>
    </row>
    <row r="2984" spans="1:21" ht="11.75" customHeight="1" x14ac:dyDescent="0.4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E2984/D2984*100%</f>
        <v>1.0206</v>
      </c>
      <c r="P2984" s="9" t="str">
        <f>IFERROR(ROUND(E2984/L2984,0),0)&amp;" "&amp;H2984</f>
        <v>86 GBP</v>
      </c>
      <c r="Q2984" t="s">
        <v>8317</v>
      </c>
      <c r="R2984" t="s">
        <v>8357</v>
      </c>
      <c r="S2984" s="12">
        <f>(((I2984/60)/60)/24)+DATE(1970,1,1)+(-8/24)</f>
        <v>42411.353506944441</v>
      </c>
      <c r="T2984" s="12">
        <f>(((J2984/60)/60)/24)+DATE(1970,1,1)+(-8/24)</f>
        <v>42381.353506944441</v>
      </c>
      <c r="U2984" s="8">
        <f t="shared" si="47"/>
        <v>30</v>
      </c>
    </row>
    <row r="2985" spans="1:21" ht="11.75" customHeight="1" x14ac:dyDescent="0.4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E2985/D2985*100%</f>
        <v>1.465395775862069</v>
      </c>
      <c r="P2985" s="9" t="str">
        <f>IFERROR(ROUND(E2985/L2985,0),0)&amp;" "&amp;H2985</f>
        <v>155 USD</v>
      </c>
      <c r="Q2985" t="s">
        <v>8317</v>
      </c>
      <c r="R2985" t="s">
        <v>8357</v>
      </c>
      <c r="S2985" s="12">
        <f>(((I2985/60)/60)/24)+DATE(1970,1,1)+(-8/24)</f>
        <v>41954.340694444443</v>
      </c>
      <c r="T2985" s="12">
        <f>(((J2985/60)/60)/24)+DATE(1970,1,1)+(-8/24)</f>
        <v>41894.299027777779</v>
      </c>
      <c r="U2985" s="8">
        <f t="shared" si="47"/>
        <v>60.041666666664241</v>
      </c>
    </row>
    <row r="2986" spans="1:21" ht="11.75" customHeight="1" x14ac:dyDescent="0.4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E2986/D2986*100%</f>
        <v>1.00352</v>
      </c>
      <c r="P2986" s="9" t="str">
        <f>IFERROR(ROUND(E2986/L2986,0),0)&amp;" "&amp;H2986</f>
        <v>115 USD</v>
      </c>
      <c r="Q2986" t="s">
        <v>8317</v>
      </c>
      <c r="R2986" t="s">
        <v>8357</v>
      </c>
      <c r="S2986" s="12">
        <f>(((I2986/60)/60)/24)+DATE(1970,1,1)+(-8/24)</f>
        <v>42605.945381944439</v>
      </c>
      <c r="T2986" s="12">
        <f>(((J2986/60)/60)/24)+DATE(1970,1,1)+(-8/24)</f>
        <v>42575.945381944439</v>
      </c>
      <c r="U2986" s="8">
        <f t="shared" si="47"/>
        <v>30</v>
      </c>
    </row>
    <row r="2987" spans="1:21" ht="11.75" customHeight="1" x14ac:dyDescent="0.4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E2987/D2987*100%</f>
        <v>1.2164999999999999</v>
      </c>
      <c r="P2987" s="9" t="str">
        <f>IFERROR(ROUND(E2987/L2987,0),0)&amp;" "&amp;H2987</f>
        <v>110 NZD</v>
      </c>
      <c r="Q2987" t="s">
        <v>8317</v>
      </c>
      <c r="R2987" t="s">
        <v>8357</v>
      </c>
      <c r="S2987" s="12">
        <f>(((I2987/60)/60)/24)+DATE(1970,1,1)+(-8/24)</f>
        <v>42673.833333333336</v>
      </c>
      <c r="T2987" s="12">
        <f>(((J2987/60)/60)/24)+DATE(1970,1,1)+(-8/24)</f>
        <v>42654.640370370362</v>
      </c>
      <c r="U2987" s="8">
        <f t="shared" si="47"/>
        <v>19.192962962973979</v>
      </c>
    </row>
    <row r="2988" spans="1:21" ht="11.75" customHeight="1" x14ac:dyDescent="0.4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E2988/D2988*100%</f>
        <v>1.0549999999999999</v>
      </c>
      <c r="P2988" s="9" t="str">
        <f>IFERROR(ROUND(E2988/L2988,0),0)&amp;" "&amp;H2988</f>
        <v>45 GBP</v>
      </c>
      <c r="Q2988" t="s">
        <v>8317</v>
      </c>
      <c r="R2988" t="s">
        <v>8357</v>
      </c>
      <c r="S2988" s="12">
        <f>(((I2988/60)/60)/24)+DATE(1970,1,1)+(-8/24)</f>
        <v>42491.125069444439</v>
      </c>
      <c r="T2988" s="12">
        <f>(((J2988/60)/60)/24)+DATE(1970,1,1)+(-8/24)</f>
        <v>42431.16673611111</v>
      </c>
      <c r="U2988" s="8">
        <f t="shared" si="47"/>
        <v>59.958333333328483</v>
      </c>
    </row>
    <row r="2989" spans="1:21" ht="11.75" customHeight="1" x14ac:dyDescent="0.4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E2989/D2989*100%</f>
        <v>1.1040080000000001</v>
      </c>
      <c r="P2989" s="9" t="str">
        <f>IFERROR(ROUND(E2989/L2989,0),0)&amp;" "&amp;H2989</f>
        <v>104 USD</v>
      </c>
      <c r="Q2989" t="s">
        <v>8317</v>
      </c>
      <c r="R2989" t="s">
        <v>8357</v>
      </c>
      <c r="S2989" s="12">
        <f>(((I2989/60)/60)/24)+DATE(1970,1,1)+(-8/24)</f>
        <v>42655.666666666664</v>
      </c>
      <c r="T2989" s="12">
        <f>(((J2989/60)/60)/24)+DATE(1970,1,1)+(-8/24)</f>
        <v>42626.973969907405</v>
      </c>
      <c r="U2989" s="8">
        <f t="shared" si="47"/>
        <v>28.692696759258979</v>
      </c>
    </row>
    <row r="2990" spans="1:21" ht="11.75" customHeight="1" x14ac:dyDescent="0.4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E2990/D2990*100%</f>
        <v>1</v>
      </c>
      <c r="P2990" s="9" t="str">
        <f>IFERROR(ROUND(E2990/L2990,0),0)&amp;" "&amp;H2990</f>
        <v>36 GBP</v>
      </c>
      <c r="Q2990" t="s">
        <v>8317</v>
      </c>
      <c r="R2990" t="s">
        <v>8357</v>
      </c>
      <c r="S2990" s="12">
        <f>(((I2990/60)/60)/24)+DATE(1970,1,1)+(-8/24)</f>
        <v>42541.028715277782</v>
      </c>
      <c r="T2990" s="12">
        <f>(((J2990/60)/60)/24)+DATE(1970,1,1)+(-8/24)</f>
        <v>42511.028715277782</v>
      </c>
      <c r="U2990" s="8">
        <f t="shared" si="47"/>
        <v>30</v>
      </c>
    </row>
    <row r="2991" spans="1:21" ht="11.75" customHeight="1" x14ac:dyDescent="0.4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E2991/D2991*100%</f>
        <v>1.76535</v>
      </c>
      <c r="P2991" s="9" t="str">
        <f>IFERROR(ROUND(E2991/L2991,0),0)&amp;" "&amp;H2991</f>
        <v>97 USD</v>
      </c>
      <c r="Q2991" t="s">
        <v>8317</v>
      </c>
      <c r="R2991" t="s">
        <v>8357</v>
      </c>
      <c r="S2991" s="12">
        <f>(((I2991/60)/60)/24)+DATE(1970,1,1)+(-8/24)</f>
        <v>42358.874305555553</v>
      </c>
      <c r="T2991" s="12">
        <f>(((J2991/60)/60)/24)+DATE(1970,1,1)+(-8/24)</f>
        <v>42336.687060185184</v>
      </c>
      <c r="U2991" s="8">
        <f t="shared" si="47"/>
        <v>22.187245370369055</v>
      </c>
    </row>
    <row r="2992" spans="1:21" ht="11.75" customHeight="1" x14ac:dyDescent="0.4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E2992/D2992*100%</f>
        <v>1</v>
      </c>
      <c r="P2992" s="9" t="str">
        <f>IFERROR(ROUND(E2992/L2992,0),0)&amp;" "&amp;H2992</f>
        <v>370 USD</v>
      </c>
      <c r="Q2992" t="s">
        <v>8317</v>
      </c>
      <c r="R2992" t="s">
        <v>8357</v>
      </c>
      <c r="S2992" s="12">
        <f>(((I2992/60)/60)/24)+DATE(1970,1,1)+(-8/24)</f>
        <v>42376.240972222215</v>
      </c>
      <c r="T2992" s="12">
        <f>(((J2992/60)/60)/24)+DATE(1970,1,1)+(-8/24)</f>
        <v>42341.240972222215</v>
      </c>
      <c r="U2992" s="8">
        <f t="shared" si="47"/>
        <v>35</v>
      </c>
    </row>
    <row r="2993" spans="1:21" ht="11.75" customHeight="1" x14ac:dyDescent="0.4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E2993/D2993*100%</f>
        <v>1.0329411764705883</v>
      </c>
      <c r="P2993" s="9" t="str">
        <f>IFERROR(ROUND(E2993/L2993,0),0)&amp;" "&amp;H2993</f>
        <v>94 USD</v>
      </c>
      <c r="Q2993" t="s">
        <v>8317</v>
      </c>
      <c r="R2993" t="s">
        <v>8357</v>
      </c>
      <c r="S2993" s="12">
        <f>(((I2993/60)/60)/24)+DATE(1970,1,1)+(-8/24)</f>
        <v>42762.503819444442</v>
      </c>
      <c r="T2993" s="12">
        <f>(((J2993/60)/60)/24)+DATE(1970,1,1)+(-8/24)</f>
        <v>42740.503819444442</v>
      </c>
      <c r="U2993" s="8">
        <f t="shared" si="47"/>
        <v>22</v>
      </c>
    </row>
    <row r="2994" spans="1:21" ht="11.75" customHeight="1" x14ac:dyDescent="0.4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E2994/D2994*100%</f>
        <v>1.0449999999999999</v>
      </c>
      <c r="P2994" s="9" t="str">
        <f>IFERROR(ROUND(E2994/L2994,0),0)&amp;" "&amp;H2994</f>
        <v>49 USD</v>
      </c>
      <c r="Q2994" t="s">
        <v>8317</v>
      </c>
      <c r="R2994" t="s">
        <v>8357</v>
      </c>
      <c r="S2994" s="12">
        <f>(((I2994/60)/60)/24)+DATE(1970,1,1)+(-8/24)</f>
        <v>42652.434143518512</v>
      </c>
      <c r="T2994" s="12">
        <f>(((J2994/60)/60)/24)+DATE(1970,1,1)+(-8/24)</f>
        <v>42622.434143518512</v>
      </c>
      <c r="U2994" s="8">
        <f t="shared" si="47"/>
        <v>30</v>
      </c>
    </row>
    <row r="2995" spans="1:21" ht="11.75" customHeight="1" x14ac:dyDescent="0.4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E2995/D2995*100%</f>
        <v>1.0029999999999999</v>
      </c>
      <c r="P2995" s="9" t="str">
        <f>IFERROR(ROUND(E2995/L2995,0),0)&amp;" "&amp;H2995</f>
        <v>46 USD</v>
      </c>
      <c r="Q2995" t="s">
        <v>8317</v>
      </c>
      <c r="R2995" t="s">
        <v>8357</v>
      </c>
      <c r="S2995" s="12">
        <f>(((I2995/60)/60)/24)+DATE(1970,1,1)+(-8/24)</f>
        <v>42420.50540509259</v>
      </c>
      <c r="T2995" s="12">
        <f>(((J2995/60)/60)/24)+DATE(1970,1,1)+(-8/24)</f>
        <v>42390.50540509259</v>
      </c>
      <c r="U2995" s="8">
        <f t="shared" si="47"/>
        <v>30</v>
      </c>
    </row>
    <row r="2996" spans="1:21" ht="11.75" customHeight="1" x14ac:dyDescent="0.4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E2996/D2996*100%</f>
        <v>4.577466666666667</v>
      </c>
      <c r="P2996" s="9" t="str">
        <f>IFERROR(ROUND(E2996/L2996,0),0)&amp;" "&amp;H2996</f>
        <v>23 GBP</v>
      </c>
      <c r="Q2996" t="s">
        <v>8317</v>
      </c>
      <c r="R2996" t="s">
        <v>8357</v>
      </c>
      <c r="S2996" s="12">
        <f>(((I2996/60)/60)/24)+DATE(1970,1,1)+(-8/24)</f>
        <v>41915.145509259259</v>
      </c>
      <c r="T2996" s="12">
        <f>(((J2996/60)/60)/24)+DATE(1970,1,1)+(-8/24)</f>
        <v>41885.145509259259</v>
      </c>
      <c r="U2996" s="8">
        <f t="shared" si="47"/>
        <v>30</v>
      </c>
    </row>
    <row r="2997" spans="1:21" ht="11.75" customHeight="1" x14ac:dyDescent="0.4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E2997/D2997*100%</f>
        <v>1.0496000000000001</v>
      </c>
      <c r="P2997" s="9" t="str">
        <f>IFERROR(ROUND(E2997/L2997,0),0)&amp;" "&amp;H2997</f>
        <v>63 USD</v>
      </c>
      <c r="Q2997" t="s">
        <v>8317</v>
      </c>
      <c r="R2997" t="s">
        <v>8357</v>
      </c>
      <c r="S2997" s="12">
        <f>(((I2997/60)/60)/24)+DATE(1970,1,1)+(-8/24)</f>
        <v>42754.331840277773</v>
      </c>
      <c r="T2997" s="12">
        <f>(((J2997/60)/60)/24)+DATE(1970,1,1)+(-8/24)</f>
        <v>42724.331840277773</v>
      </c>
      <c r="U2997" s="8">
        <f t="shared" si="47"/>
        <v>30</v>
      </c>
    </row>
    <row r="2998" spans="1:21" ht="11.75" customHeight="1" x14ac:dyDescent="0.4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E2998/D2998*100%</f>
        <v>1.7194285714285715</v>
      </c>
      <c r="P2998" s="9" t="str">
        <f>IFERROR(ROUND(E2998/L2998,0),0)&amp;" "&amp;H2998</f>
        <v>154 USD</v>
      </c>
      <c r="Q2998" t="s">
        <v>8317</v>
      </c>
      <c r="R2998" t="s">
        <v>8357</v>
      </c>
      <c r="S2998" s="12">
        <f>(((I2998/60)/60)/24)+DATE(1970,1,1)+(-8/24)</f>
        <v>42150.57916666667</v>
      </c>
      <c r="T2998" s="12">
        <f>(((J2998/60)/60)/24)+DATE(1970,1,1)+(-8/24)</f>
        <v>42090.57916666667</v>
      </c>
      <c r="U2998" s="8">
        <f t="shared" si="47"/>
        <v>60</v>
      </c>
    </row>
    <row r="2999" spans="1:21" ht="11.75" customHeight="1" x14ac:dyDescent="0.4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E2999/D2999*100%</f>
        <v>1.0373000000000001</v>
      </c>
      <c r="P2999" s="9" t="str">
        <f>IFERROR(ROUND(E2999/L2999,0),0)&amp;" "&amp;H2999</f>
        <v>90 USD</v>
      </c>
      <c r="Q2999" t="s">
        <v>8317</v>
      </c>
      <c r="R2999" t="s">
        <v>8357</v>
      </c>
      <c r="S2999" s="12">
        <f>(((I2999/60)/60)/24)+DATE(1970,1,1)+(-8/24)</f>
        <v>42792.874305555553</v>
      </c>
      <c r="T2999" s="12">
        <f>(((J2999/60)/60)/24)+DATE(1970,1,1)+(-8/24)</f>
        <v>42775.400381944441</v>
      </c>
      <c r="U2999" s="8">
        <f t="shared" si="47"/>
        <v>17.473923611112696</v>
      </c>
    </row>
    <row r="3000" spans="1:21" ht="11.75" customHeight="1" x14ac:dyDescent="0.4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E3000/D3000*100%</f>
        <v>1.0302899999999999</v>
      </c>
      <c r="P3000" s="9" t="str">
        <f>IFERROR(ROUND(E3000/L3000,0),0)&amp;" "&amp;H3000</f>
        <v>119 USD</v>
      </c>
      <c r="Q3000" t="s">
        <v>8317</v>
      </c>
      <c r="R3000" t="s">
        <v>8357</v>
      </c>
      <c r="S3000" s="12">
        <f>(((I3000/60)/60)/24)+DATE(1970,1,1)+(-8/24)</f>
        <v>41805.850694444445</v>
      </c>
      <c r="T3000" s="12">
        <f>(((J3000/60)/60)/24)+DATE(1970,1,1)+(-8/24)</f>
        <v>41777.860289351847</v>
      </c>
      <c r="U3000" s="8">
        <f t="shared" si="47"/>
        <v>27.990405092597939</v>
      </c>
    </row>
    <row r="3001" spans="1:21" ht="11.75" customHeight="1" x14ac:dyDescent="0.4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E3001/D3001*100%</f>
        <v>1.1888888888888889</v>
      </c>
      <c r="P3001" s="9" t="str">
        <f>IFERROR(ROUND(E3001/L3001,0),0)&amp;" "&amp;H3001</f>
        <v>80 USD</v>
      </c>
      <c r="Q3001" t="s">
        <v>8317</v>
      </c>
      <c r="R3001" t="s">
        <v>8357</v>
      </c>
      <c r="S3001" s="12">
        <f>(((I3001/60)/60)/24)+DATE(1970,1,1)+(-8/24)</f>
        <v>42794.749999999993</v>
      </c>
      <c r="T3001" s="12">
        <f>(((J3001/60)/60)/24)+DATE(1970,1,1)+(-8/24)</f>
        <v>42780.406944444439</v>
      </c>
      <c r="U3001" s="8">
        <f t="shared" si="47"/>
        <v>14.343055555553292</v>
      </c>
    </row>
    <row r="3002" spans="1:21" ht="11.75" customHeight="1" x14ac:dyDescent="0.4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E3002/D3002*100%</f>
        <v>1</v>
      </c>
      <c r="P3002" s="9" t="str">
        <f>IFERROR(ROUND(E3002/L3002,0),0)&amp;" "&amp;H3002</f>
        <v>63 USD</v>
      </c>
      <c r="Q3002" t="s">
        <v>8317</v>
      </c>
      <c r="R3002" t="s">
        <v>8357</v>
      </c>
      <c r="S3002" s="12">
        <f>(((I3002/60)/60)/24)+DATE(1970,1,1)+(-8/24)</f>
        <v>42766.416666666664</v>
      </c>
      <c r="T3002" s="12">
        <f>(((J3002/60)/60)/24)+DATE(1970,1,1)+(-8/24)</f>
        <v>42752.49386574074</v>
      </c>
      <c r="U3002" s="8">
        <f t="shared" si="47"/>
        <v>13.922800925924093</v>
      </c>
    </row>
    <row r="3003" spans="1:21" ht="11.75" customHeight="1" x14ac:dyDescent="0.4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E3003/D3003*100%</f>
        <v>3.1869988910451896</v>
      </c>
      <c r="P3003" s="9" t="str">
        <f>IFERROR(ROUND(E3003/L3003,0),0)&amp;" "&amp;H3003</f>
        <v>131 USD</v>
      </c>
      <c r="Q3003" t="s">
        <v>8317</v>
      </c>
      <c r="R3003" t="s">
        <v>8357</v>
      </c>
      <c r="S3003" s="12">
        <f>(((I3003/60)/60)/24)+DATE(1970,1,1)+(-8/24)</f>
        <v>42564.562291666669</v>
      </c>
      <c r="T3003" s="12">
        <f>(((J3003/60)/60)/24)+DATE(1970,1,1)+(-8/24)</f>
        <v>42534.562291666669</v>
      </c>
      <c r="U3003" s="8">
        <f t="shared" si="47"/>
        <v>30</v>
      </c>
    </row>
    <row r="3004" spans="1:21" ht="11.75" customHeight="1" x14ac:dyDescent="0.4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E3004/D3004*100%</f>
        <v>1.0850614285714286</v>
      </c>
      <c r="P3004" s="9" t="str">
        <f>IFERROR(ROUND(E3004/L3004,0),0)&amp;" "&amp;H3004</f>
        <v>73 USD</v>
      </c>
      <c r="Q3004" t="s">
        <v>8317</v>
      </c>
      <c r="R3004" t="s">
        <v>8357</v>
      </c>
      <c r="S3004" s="12">
        <f>(((I3004/60)/60)/24)+DATE(1970,1,1)+(-8/24)</f>
        <v>41269.502916666665</v>
      </c>
      <c r="T3004" s="12">
        <f>(((J3004/60)/60)/24)+DATE(1970,1,1)+(-8/24)</f>
        <v>41239.502916666665</v>
      </c>
      <c r="U3004" s="8">
        <f t="shared" si="47"/>
        <v>30</v>
      </c>
    </row>
    <row r="3005" spans="1:21" ht="11.75" customHeight="1" x14ac:dyDescent="0.4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E3005/D3005*100%</f>
        <v>1.0116666666666667</v>
      </c>
      <c r="P3005" s="9" t="str">
        <f>IFERROR(ROUND(E3005/L3005,0),0)&amp;" "&amp;H3005</f>
        <v>179 USD</v>
      </c>
      <c r="Q3005" t="s">
        <v>8317</v>
      </c>
      <c r="R3005" t="s">
        <v>8357</v>
      </c>
      <c r="S3005" s="12">
        <f>(((I3005/60)/60)/24)+DATE(1970,1,1)+(-8/24)</f>
        <v>42429.915972222218</v>
      </c>
      <c r="T3005" s="12">
        <f>(((J3005/60)/60)/24)+DATE(1970,1,1)+(-8/24)</f>
        <v>42398.515925925924</v>
      </c>
      <c r="U3005" s="8">
        <f t="shared" si="47"/>
        <v>31.400046296294022</v>
      </c>
    </row>
    <row r="3006" spans="1:21" ht="11.75" customHeight="1" x14ac:dyDescent="0.4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E3006/D3006*100%</f>
        <v>1.12815</v>
      </c>
      <c r="P3006" s="9" t="str">
        <f>IFERROR(ROUND(E3006/L3006,0),0)&amp;" "&amp;H3006</f>
        <v>163 USD</v>
      </c>
      <c r="Q3006" t="s">
        <v>8317</v>
      </c>
      <c r="R3006" t="s">
        <v>8357</v>
      </c>
      <c r="S3006" s="12">
        <f>(((I3006/60)/60)/24)+DATE(1970,1,1)+(-8/24)</f>
        <v>41958.589398148142</v>
      </c>
      <c r="T3006" s="12">
        <f>(((J3006/60)/60)/24)+DATE(1970,1,1)+(-8/24)</f>
        <v>41928.547731481478</v>
      </c>
      <c r="U3006" s="8">
        <f t="shared" si="47"/>
        <v>30.041666666664241</v>
      </c>
    </row>
    <row r="3007" spans="1:21" ht="11.75" customHeight="1" x14ac:dyDescent="0.4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E3007/D3007*100%</f>
        <v>1.2049622641509434</v>
      </c>
      <c r="P3007" s="9" t="str">
        <f>IFERROR(ROUND(E3007/L3007,0),0)&amp;" "&amp;H3007</f>
        <v>108 USD</v>
      </c>
      <c r="Q3007" t="s">
        <v>8317</v>
      </c>
      <c r="R3007" t="s">
        <v>8357</v>
      </c>
      <c r="S3007" s="12">
        <f>(((I3007/60)/60)/24)+DATE(1970,1,1)+(-8/24)</f>
        <v>41918.341493055552</v>
      </c>
      <c r="T3007" s="12">
        <f>(((J3007/60)/60)/24)+DATE(1970,1,1)+(-8/24)</f>
        <v>41888.341493055552</v>
      </c>
      <c r="U3007" s="8">
        <f t="shared" si="47"/>
        <v>30</v>
      </c>
    </row>
    <row r="3008" spans="1:21" ht="11.75" customHeight="1" x14ac:dyDescent="0.4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E3008/D3008*100%</f>
        <v>1.0774999999999999</v>
      </c>
      <c r="P3008" s="9" t="str">
        <f>IFERROR(ROUND(E3008/L3008,0),0)&amp;" "&amp;H3008</f>
        <v>89 CAD</v>
      </c>
      <c r="Q3008" t="s">
        <v>8317</v>
      </c>
      <c r="R3008" t="s">
        <v>8357</v>
      </c>
      <c r="S3008" s="12">
        <f>(((I3008/60)/60)/24)+DATE(1970,1,1)+(-8/24)</f>
        <v>41987.423506944448</v>
      </c>
      <c r="T3008" s="12">
        <f>(((J3008/60)/60)/24)+DATE(1970,1,1)+(-8/24)</f>
        <v>41957.423506944448</v>
      </c>
      <c r="U3008" s="8">
        <f t="shared" si="47"/>
        <v>30</v>
      </c>
    </row>
    <row r="3009" spans="1:21" ht="11.75" customHeight="1" x14ac:dyDescent="0.4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E3009/D3009*100%</f>
        <v>1.8</v>
      </c>
      <c r="P3009" s="9" t="str">
        <f>IFERROR(ROUND(E3009/L3009,0),0)&amp;" "&amp;H3009</f>
        <v>54 USD</v>
      </c>
      <c r="Q3009" t="s">
        <v>8317</v>
      </c>
      <c r="R3009" t="s">
        <v>8357</v>
      </c>
      <c r="S3009" s="12">
        <f>(((I3009/60)/60)/24)+DATE(1970,1,1)+(-8/24)</f>
        <v>42118.882905092592</v>
      </c>
      <c r="T3009" s="12">
        <f>(((J3009/60)/60)/24)+DATE(1970,1,1)+(-8/24)</f>
        <v>42097.882905092592</v>
      </c>
      <c r="U3009" s="8">
        <f t="shared" si="47"/>
        <v>21</v>
      </c>
    </row>
    <row r="3010" spans="1:21" ht="11.75" customHeight="1" x14ac:dyDescent="0.4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E3010/D3010*100%</f>
        <v>1.0116666666666667</v>
      </c>
      <c r="P3010" s="9" t="str">
        <f>IFERROR(ROUND(E3010/L3010,0),0)&amp;" "&amp;H3010</f>
        <v>117 USD</v>
      </c>
      <c r="Q3010" t="s">
        <v>8317</v>
      </c>
      <c r="R3010" t="s">
        <v>8357</v>
      </c>
      <c r="S3010" s="12">
        <f>(((I3010/60)/60)/24)+DATE(1970,1,1)+(-8/24)</f>
        <v>42389.878692129627</v>
      </c>
      <c r="T3010" s="12">
        <f>(((J3010/60)/60)/24)+DATE(1970,1,1)+(-8/24)</f>
        <v>42359.878692129627</v>
      </c>
      <c r="U3010" s="8">
        <f t="shared" si="47"/>
        <v>30</v>
      </c>
    </row>
    <row r="3011" spans="1:21" ht="11.75" customHeight="1" x14ac:dyDescent="0.4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E3011/D3011*100%</f>
        <v>1.19756</v>
      </c>
      <c r="P3011" s="9" t="str">
        <f>IFERROR(ROUND(E3011/L3011,0),0)&amp;" "&amp;H3011</f>
        <v>234 USD</v>
      </c>
      <c r="Q3011" t="s">
        <v>8317</v>
      </c>
      <c r="R3011" t="s">
        <v>8357</v>
      </c>
      <c r="S3011" s="12">
        <f>(((I3011/60)/60)/24)+DATE(1970,1,1)+(-8/24)</f>
        <v>41969.278240740743</v>
      </c>
      <c r="T3011" s="12">
        <f>(((J3011/60)/60)/24)+DATE(1970,1,1)+(-8/24)</f>
        <v>41939.236574074072</v>
      </c>
      <c r="U3011" s="8">
        <f t="shared" si="47"/>
        <v>30.041666666671517</v>
      </c>
    </row>
    <row r="3012" spans="1:21" ht="11.75" customHeight="1" x14ac:dyDescent="0.4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E3012/D3012*100%</f>
        <v>1.58</v>
      </c>
      <c r="P3012" s="9" t="str">
        <f>IFERROR(ROUND(E3012/L3012,0),0)&amp;" "&amp;H3012</f>
        <v>158 USD</v>
      </c>
      <c r="Q3012" t="s">
        <v>8317</v>
      </c>
      <c r="R3012" t="s">
        <v>8357</v>
      </c>
      <c r="S3012" s="12">
        <f>(((I3012/60)/60)/24)+DATE(1970,1,1)+(-8/24)</f>
        <v>42056.499062499999</v>
      </c>
      <c r="T3012" s="12">
        <f>(((J3012/60)/60)/24)+DATE(1970,1,1)+(-8/24)</f>
        <v>41996.499062499999</v>
      </c>
      <c r="U3012" s="8">
        <f t="shared" si="47"/>
        <v>60</v>
      </c>
    </row>
    <row r="3013" spans="1:21" ht="11.75" customHeight="1" x14ac:dyDescent="0.4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E3013/D3013*100%</f>
        <v>1.2366666666666666</v>
      </c>
      <c r="P3013" s="9" t="str">
        <f>IFERROR(ROUND(E3013/L3013,0),0)&amp;" "&amp;H3013</f>
        <v>15 EUR</v>
      </c>
      <c r="Q3013" t="s">
        <v>8317</v>
      </c>
      <c r="R3013" t="s">
        <v>8357</v>
      </c>
      <c r="S3013" s="12">
        <f>(((I3013/60)/60)/24)+DATE(1970,1,1)+(-8/24)</f>
        <v>42361.624305555553</v>
      </c>
      <c r="T3013" s="12">
        <f>(((J3013/60)/60)/24)+DATE(1970,1,1)+(-8/24)</f>
        <v>42334.135601851849</v>
      </c>
      <c r="U3013" s="8">
        <f t="shared" si="47"/>
        <v>27.488703703704232</v>
      </c>
    </row>
    <row r="3014" spans="1:21" ht="11.75" customHeight="1" x14ac:dyDescent="0.4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E3014/D3014*100%</f>
        <v>1.1712499999999999</v>
      </c>
      <c r="P3014" s="9" t="str">
        <f>IFERROR(ROUND(E3014/L3014,0),0)&amp;" "&amp;H3014</f>
        <v>85 USD</v>
      </c>
      <c r="Q3014" t="s">
        <v>8317</v>
      </c>
      <c r="R3014" t="s">
        <v>8357</v>
      </c>
      <c r="S3014" s="12">
        <f>(((I3014/60)/60)/24)+DATE(1970,1,1)+(-8/24)</f>
        <v>42045.369560185187</v>
      </c>
      <c r="T3014" s="12">
        <f>(((J3014/60)/60)/24)+DATE(1970,1,1)+(-8/24)</f>
        <v>42024.369560185187</v>
      </c>
      <c r="U3014" s="8">
        <f t="shared" si="47"/>
        <v>21</v>
      </c>
    </row>
    <row r="3015" spans="1:21" ht="11.75" customHeight="1" x14ac:dyDescent="0.4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E3015/D3015*100%</f>
        <v>1.5696000000000001</v>
      </c>
      <c r="P3015" s="9" t="str">
        <f>IFERROR(ROUND(E3015/L3015,0),0)&amp;" "&amp;H3015</f>
        <v>147 USD</v>
      </c>
      <c r="Q3015" t="s">
        <v>8317</v>
      </c>
      <c r="R3015" t="s">
        <v>8357</v>
      </c>
      <c r="S3015" s="12">
        <f>(((I3015/60)/60)/24)+DATE(1970,1,1)+(-8/24)</f>
        <v>42176.502881944441</v>
      </c>
      <c r="T3015" s="12">
        <f>(((J3015/60)/60)/24)+DATE(1970,1,1)+(-8/24)</f>
        <v>42146.502881944441</v>
      </c>
      <c r="U3015" s="8">
        <f t="shared" si="47"/>
        <v>30</v>
      </c>
    </row>
    <row r="3016" spans="1:21" ht="11.75" customHeight="1" x14ac:dyDescent="0.4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E3016/D3016*100%</f>
        <v>1.13104</v>
      </c>
      <c r="P3016" s="9" t="str">
        <f>IFERROR(ROUND(E3016/L3016,0),0)&amp;" "&amp;H3016</f>
        <v>51 USD</v>
      </c>
      <c r="Q3016" t="s">
        <v>8317</v>
      </c>
      <c r="R3016" t="s">
        <v>8357</v>
      </c>
      <c r="S3016" s="12">
        <f>(((I3016/60)/60)/24)+DATE(1970,1,1)+(-8/24)</f>
        <v>41947.875</v>
      </c>
      <c r="T3016" s="12">
        <f>(((J3016/60)/60)/24)+DATE(1970,1,1)+(-8/24)</f>
        <v>41919.790277777778</v>
      </c>
      <c r="U3016" s="8">
        <f t="shared" si="47"/>
        <v>28.084722222221899</v>
      </c>
    </row>
    <row r="3017" spans="1:21" ht="11.75" customHeight="1" x14ac:dyDescent="0.4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E3017/D3017*100%</f>
        <v>1.0317647058823529</v>
      </c>
      <c r="P3017" s="9" t="str">
        <f>IFERROR(ROUND(E3017/L3017,0),0)&amp;" "&amp;H3017</f>
        <v>88 USD</v>
      </c>
      <c r="Q3017" t="s">
        <v>8317</v>
      </c>
      <c r="R3017" t="s">
        <v>8357</v>
      </c>
      <c r="S3017" s="12">
        <f>(((I3017/60)/60)/24)+DATE(1970,1,1)+(-8/24)</f>
        <v>41800.833333333328</v>
      </c>
      <c r="T3017" s="12">
        <f>(((J3017/60)/60)/24)+DATE(1970,1,1)+(-8/24)</f>
        <v>41785.393958333334</v>
      </c>
      <c r="U3017" s="8">
        <f t="shared" si="47"/>
        <v>15.43937499999447</v>
      </c>
    </row>
    <row r="3018" spans="1:21" ht="11.75" customHeight="1" x14ac:dyDescent="0.4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E3018/D3018*100%</f>
        <v>1.0261176470588236</v>
      </c>
      <c r="P3018" s="9" t="str">
        <f>IFERROR(ROUND(E3018/L3018,0),0)&amp;" "&amp;H3018</f>
        <v>242 USD</v>
      </c>
      <c r="Q3018" t="s">
        <v>8317</v>
      </c>
      <c r="R3018" t="s">
        <v>8357</v>
      </c>
      <c r="S3018" s="12">
        <f>(((I3018/60)/60)/24)+DATE(1970,1,1)+(-8/24)</f>
        <v>41838.214722222219</v>
      </c>
      <c r="T3018" s="12">
        <f>(((J3018/60)/60)/24)+DATE(1970,1,1)+(-8/24)</f>
        <v>41778.214722222219</v>
      </c>
      <c r="U3018" s="8">
        <f t="shared" si="47"/>
        <v>60</v>
      </c>
    </row>
    <row r="3019" spans="1:21" ht="11.75" customHeight="1" x14ac:dyDescent="0.4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E3019/D3019*100%</f>
        <v>1.0584090909090909</v>
      </c>
      <c r="P3019" s="9" t="str">
        <f>IFERROR(ROUND(E3019/L3019,0),0)&amp;" "&amp;H3019</f>
        <v>146 USD</v>
      </c>
      <c r="Q3019" t="s">
        <v>8317</v>
      </c>
      <c r="R3019" t="s">
        <v>8357</v>
      </c>
      <c r="S3019" s="12">
        <f>(((I3019/60)/60)/24)+DATE(1970,1,1)+(-8/24)</f>
        <v>41871.516701388886</v>
      </c>
      <c r="T3019" s="12">
        <f>(((J3019/60)/60)/24)+DATE(1970,1,1)+(-8/24)</f>
        <v>41841.516701388886</v>
      </c>
      <c r="U3019" s="8">
        <f t="shared" si="47"/>
        <v>30</v>
      </c>
    </row>
    <row r="3020" spans="1:21" ht="11.75" customHeight="1" x14ac:dyDescent="0.4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E3020/D3020*100%</f>
        <v>1.0071428571428571</v>
      </c>
      <c r="P3020" s="9" t="str">
        <f>IFERROR(ROUND(E3020/L3020,0),0)&amp;" "&amp;H3020</f>
        <v>103 EUR</v>
      </c>
      <c r="Q3020" t="s">
        <v>8317</v>
      </c>
      <c r="R3020" t="s">
        <v>8357</v>
      </c>
      <c r="S3020" s="12">
        <f>(((I3020/60)/60)/24)+DATE(1970,1,1)+(-8/24)</f>
        <v>42205.583333333336</v>
      </c>
      <c r="T3020" s="12">
        <f>(((J3020/60)/60)/24)+DATE(1970,1,1)+(-8/24)</f>
        <v>42162.965000000004</v>
      </c>
      <c r="U3020" s="8">
        <f t="shared" si="47"/>
        <v>42.618333333331975</v>
      </c>
    </row>
    <row r="3021" spans="1:21" ht="11.75" customHeight="1" x14ac:dyDescent="0.4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E3021/D3021*100%</f>
        <v>1.2123333333333333</v>
      </c>
      <c r="P3021" s="9" t="str">
        <f>IFERROR(ROUND(E3021/L3021,0),0)&amp;" "&amp;H3021</f>
        <v>80 USD</v>
      </c>
      <c r="Q3021" t="s">
        <v>8317</v>
      </c>
      <c r="R3021" t="s">
        <v>8357</v>
      </c>
      <c r="S3021" s="12">
        <f>(((I3021/60)/60)/24)+DATE(1970,1,1)+(-8/24)</f>
        <v>41785.791666666664</v>
      </c>
      <c r="T3021" s="12">
        <f>(((J3021/60)/60)/24)+DATE(1970,1,1)+(-8/24)</f>
        <v>41758.500231481477</v>
      </c>
      <c r="U3021" s="8">
        <f t="shared" si="47"/>
        <v>27.291435185186856</v>
      </c>
    </row>
    <row r="3022" spans="1:21" ht="11.75" customHeight="1" x14ac:dyDescent="0.4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E3022/D3022*100%</f>
        <v>1.0057142857142858</v>
      </c>
      <c r="P3022" s="9" t="str">
        <f>IFERROR(ROUND(E3022/L3022,0),0)&amp;" "&amp;H3022</f>
        <v>235 USD</v>
      </c>
      <c r="Q3022" t="s">
        <v>8317</v>
      </c>
      <c r="R3022" t="s">
        <v>8357</v>
      </c>
      <c r="S3022" s="12">
        <f>(((I3022/60)/60)/24)+DATE(1970,1,1)+(-8/24)</f>
        <v>42230.513113425921</v>
      </c>
      <c r="T3022" s="12">
        <f>(((J3022/60)/60)/24)+DATE(1970,1,1)+(-8/24)</f>
        <v>42170.513113425921</v>
      </c>
      <c r="U3022" s="8">
        <f t="shared" si="47"/>
        <v>60</v>
      </c>
    </row>
    <row r="3023" spans="1:21" ht="11.75" customHeight="1" x14ac:dyDescent="0.4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E3023/D3023*100%</f>
        <v>1.1602222222222223</v>
      </c>
      <c r="P3023" s="9" t="str">
        <f>IFERROR(ROUND(E3023/L3023,0),0)&amp;" "&amp;H3023</f>
        <v>51 USD</v>
      </c>
      <c r="Q3023" t="s">
        <v>8317</v>
      </c>
      <c r="R3023" t="s">
        <v>8357</v>
      </c>
      <c r="S3023" s="12">
        <f>(((I3023/60)/60)/24)+DATE(1970,1,1)+(-8/24)</f>
        <v>42695.915972222218</v>
      </c>
      <c r="T3023" s="12">
        <f>(((J3023/60)/60)/24)+DATE(1970,1,1)+(-8/24)</f>
        <v>42660.285520833328</v>
      </c>
      <c r="U3023" s="8">
        <f t="shared" si="47"/>
        <v>35.630451388889924</v>
      </c>
    </row>
    <row r="3024" spans="1:21" ht="11.75" customHeight="1" x14ac:dyDescent="0.4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E3024/D3024*100%</f>
        <v>1.0087999999999999</v>
      </c>
      <c r="P3024" s="9" t="str">
        <f>IFERROR(ROUND(E3024/L3024,0),0)&amp;" "&amp;H3024</f>
        <v>163 USD</v>
      </c>
      <c r="Q3024" t="s">
        <v>8317</v>
      </c>
      <c r="R3024" t="s">
        <v>8357</v>
      </c>
      <c r="S3024" s="12">
        <f>(((I3024/60)/60)/24)+DATE(1970,1,1)+(-8/24)</f>
        <v>42609.620474537034</v>
      </c>
      <c r="T3024" s="12">
        <f>(((J3024/60)/60)/24)+DATE(1970,1,1)+(-8/24)</f>
        <v>42564.620474537034</v>
      </c>
      <c r="U3024" s="8">
        <f t="shared" si="47"/>
        <v>45</v>
      </c>
    </row>
    <row r="3025" spans="1:21" ht="11.75" customHeight="1" x14ac:dyDescent="0.4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E3025/D3025*100%</f>
        <v>1.03</v>
      </c>
      <c r="P3025" s="9" t="str">
        <f>IFERROR(ROUND(E3025/L3025,0),0)&amp;" "&amp;H3025</f>
        <v>120 GBP</v>
      </c>
      <c r="Q3025" t="s">
        <v>8317</v>
      </c>
      <c r="R3025" t="s">
        <v>8357</v>
      </c>
      <c r="S3025" s="12">
        <f>(((I3025/60)/60)/24)+DATE(1970,1,1)+(-8/24)</f>
        <v>42166.34243055556</v>
      </c>
      <c r="T3025" s="12">
        <f>(((J3025/60)/60)/24)+DATE(1970,1,1)+(-8/24)</f>
        <v>42121.34243055556</v>
      </c>
      <c r="U3025" s="8">
        <f t="shared" si="47"/>
        <v>45</v>
      </c>
    </row>
    <row r="3026" spans="1:21" ht="11.75" customHeight="1" x14ac:dyDescent="0.4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E3026/D3026*100%</f>
        <v>2.4641999999999999</v>
      </c>
      <c r="P3026" s="9" t="str">
        <f>IFERROR(ROUND(E3026/L3026,0),0)&amp;" "&amp;H3026</f>
        <v>68 USD</v>
      </c>
      <c r="Q3026" t="s">
        <v>8317</v>
      </c>
      <c r="R3026" t="s">
        <v>8357</v>
      </c>
      <c r="S3026" s="12">
        <f>(((I3026/60)/60)/24)+DATE(1970,1,1)+(-8/24)</f>
        <v>41188.660590277774</v>
      </c>
      <c r="T3026" s="12">
        <f>(((J3026/60)/60)/24)+DATE(1970,1,1)+(-8/24)</f>
        <v>41158.660590277774</v>
      </c>
      <c r="U3026" s="8">
        <f t="shared" si="47"/>
        <v>30</v>
      </c>
    </row>
    <row r="3027" spans="1:21" ht="11.75" customHeight="1" x14ac:dyDescent="0.4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E3027/D3027*100%</f>
        <v>3.0219999999999998</v>
      </c>
      <c r="P3027" s="9" t="str">
        <f>IFERROR(ROUND(E3027/L3027,0),0)&amp;" "&amp;H3027</f>
        <v>52 GBP</v>
      </c>
      <c r="Q3027" t="s">
        <v>8317</v>
      </c>
      <c r="R3027" t="s">
        <v>8357</v>
      </c>
      <c r="S3027" s="12">
        <f>(((I3027/60)/60)/24)+DATE(1970,1,1)+(-8/24)</f>
        <v>41789.333333333328</v>
      </c>
      <c r="T3027" s="12">
        <f>(((J3027/60)/60)/24)+DATE(1970,1,1)+(-8/24)</f>
        <v>41761.176076388889</v>
      </c>
      <c r="U3027" s="8">
        <f t="shared" si="47"/>
        <v>28.157256944439723</v>
      </c>
    </row>
    <row r="3028" spans="1:21" ht="11.75" customHeight="1" x14ac:dyDescent="0.4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E3028/D3028*100%</f>
        <v>1.4333333333333333</v>
      </c>
      <c r="P3028" s="9" t="str">
        <f>IFERROR(ROUND(E3028/L3028,0),0)&amp;" "&amp;H3028</f>
        <v>52 GBP</v>
      </c>
      <c r="Q3028" t="s">
        <v>8317</v>
      </c>
      <c r="R3028" t="s">
        <v>8357</v>
      </c>
      <c r="S3028" s="12">
        <f>(((I3028/60)/60)/24)+DATE(1970,1,1)+(-8/24)</f>
        <v>42797.126064814809</v>
      </c>
      <c r="T3028" s="12">
        <f>(((J3028/60)/60)/24)+DATE(1970,1,1)+(-8/24)</f>
        <v>42783.126064814809</v>
      </c>
      <c r="U3028" s="8">
        <f t="shared" ref="U3028:U3091" si="48">S3028-T3028</f>
        <v>14</v>
      </c>
    </row>
    <row r="3029" spans="1:21" ht="11.75" customHeight="1" x14ac:dyDescent="0.4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E3029/D3029*100%</f>
        <v>1.3144</v>
      </c>
      <c r="P3029" s="9" t="str">
        <f>IFERROR(ROUND(E3029/L3029,0),0)&amp;" "&amp;H3029</f>
        <v>164 USD</v>
      </c>
      <c r="Q3029" t="s">
        <v>8317</v>
      </c>
      <c r="R3029" t="s">
        <v>8357</v>
      </c>
      <c r="S3029" s="12">
        <f>(((I3029/60)/60)/24)+DATE(1970,1,1)+(-8/24)</f>
        <v>42083.329293981478</v>
      </c>
      <c r="T3029" s="12">
        <f>(((J3029/60)/60)/24)+DATE(1970,1,1)+(-8/24)</f>
        <v>42053.37096064815</v>
      </c>
      <c r="U3029" s="8">
        <f t="shared" si="48"/>
        <v>29.958333333328483</v>
      </c>
    </row>
    <row r="3030" spans="1:21" ht="11.75" customHeight="1" x14ac:dyDescent="0.4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E3030/D3030*100%</f>
        <v>1.6801999999999999</v>
      </c>
      <c r="P3030" s="9" t="str">
        <f>IFERROR(ROUND(E3030/L3030,0),0)&amp;" "&amp;H3030</f>
        <v>85 USD</v>
      </c>
      <c r="Q3030" t="s">
        <v>8317</v>
      </c>
      <c r="R3030" t="s">
        <v>8357</v>
      </c>
      <c r="S3030" s="12">
        <f>(((I3030/60)/60)/24)+DATE(1970,1,1)+(-8/24)</f>
        <v>42596.930844907409</v>
      </c>
      <c r="T3030" s="12">
        <f>(((J3030/60)/60)/24)+DATE(1970,1,1)+(-8/24)</f>
        <v>42566.930844907409</v>
      </c>
      <c r="U3030" s="8">
        <f t="shared" si="48"/>
        <v>30</v>
      </c>
    </row>
    <row r="3031" spans="1:21" ht="11.75" customHeight="1" x14ac:dyDescent="0.4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E3031/D3031*100%</f>
        <v>1.0967666666666667</v>
      </c>
      <c r="P3031" s="9" t="str">
        <f>IFERROR(ROUND(E3031/L3031,0),0)&amp;" "&amp;H3031</f>
        <v>95 USD</v>
      </c>
      <c r="Q3031" t="s">
        <v>8317</v>
      </c>
      <c r="R3031" t="s">
        <v>8357</v>
      </c>
      <c r="S3031" s="12">
        <f>(((I3031/60)/60)/24)+DATE(1970,1,1)+(-8/24)</f>
        <v>41960.857638888883</v>
      </c>
      <c r="T3031" s="12">
        <f>(((J3031/60)/60)/24)+DATE(1970,1,1)+(-8/24)</f>
        <v>41932.375543981478</v>
      </c>
      <c r="U3031" s="8">
        <f t="shared" si="48"/>
        <v>28.482094907405553</v>
      </c>
    </row>
    <row r="3032" spans="1:21" ht="11.75" customHeight="1" x14ac:dyDescent="0.4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E3032/D3032*100%</f>
        <v>1.0668571428571429</v>
      </c>
      <c r="P3032" s="9" t="str">
        <f>IFERROR(ROUND(E3032/L3032,0),0)&amp;" "&amp;H3032</f>
        <v>46 USD</v>
      </c>
      <c r="Q3032" t="s">
        <v>8317</v>
      </c>
      <c r="R3032" t="s">
        <v>8357</v>
      </c>
      <c r="S3032" s="12">
        <f>(((I3032/60)/60)/24)+DATE(1970,1,1)+(-8/24)</f>
        <v>42263.4140162037</v>
      </c>
      <c r="T3032" s="12">
        <f>(((J3032/60)/60)/24)+DATE(1970,1,1)+(-8/24)</f>
        <v>42233.4140162037</v>
      </c>
      <c r="U3032" s="8">
        <f t="shared" si="48"/>
        <v>30</v>
      </c>
    </row>
    <row r="3033" spans="1:21" ht="11.75" customHeight="1" x14ac:dyDescent="0.4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E3033/D3033*100%</f>
        <v>1</v>
      </c>
      <c r="P3033" s="9" t="str">
        <f>IFERROR(ROUND(E3033/L3033,0),0)&amp;" "&amp;H3033</f>
        <v>52 USD</v>
      </c>
      <c r="Q3033" t="s">
        <v>8317</v>
      </c>
      <c r="R3033" t="s">
        <v>8357</v>
      </c>
      <c r="S3033" s="12">
        <f>(((I3033/60)/60)/24)+DATE(1970,1,1)+(-8/24)</f>
        <v>42657.549155092587</v>
      </c>
      <c r="T3033" s="12">
        <f>(((J3033/60)/60)/24)+DATE(1970,1,1)+(-8/24)</f>
        <v>42597.549155092587</v>
      </c>
      <c r="U3033" s="8">
        <f t="shared" si="48"/>
        <v>60</v>
      </c>
    </row>
    <row r="3034" spans="1:21" ht="11.75" customHeight="1" x14ac:dyDescent="0.4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E3034/D3034*100%</f>
        <v>1.272</v>
      </c>
      <c r="P3034" s="9" t="str">
        <f>IFERROR(ROUND(E3034/L3034,0),0)&amp;" "&amp;H3034</f>
        <v>51 USD</v>
      </c>
      <c r="Q3034" t="s">
        <v>8317</v>
      </c>
      <c r="R3034" t="s">
        <v>8357</v>
      </c>
      <c r="S3034" s="12">
        <f>(((I3034/60)/60)/24)+DATE(1970,1,1)+(-8/24)</f>
        <v>42257.711331018516</v>
      </c>
      <c r="T3034" s="12">
        <f>(((J3034/60)/60)/24)+DATE(1970,1,1)+(-8/24)</f>
        <v>42227.711331018516</v>
      </c>
      <c r="U3034" s="8">
        <f t="shared" si="48"/>
        <v>30</v>
      </c>
    </row>
    <row r="3035" spans="1:21" ht="11.75" customHeight="1" x14ac:dyDescent="0.4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E3035/D3035*100%</f>
        <v>1.4653333333333334</v>
      </c>
      <c r="P3035" s="9" t="str">
        <f>IFERROR(ROUND(E3035/L3035,0),0)&amp;" "&amp;H3035</f>
        <v>191 USD</v>
      </c>
      <c r="Q3035" t="s">
        <v>8317</v>
      </c>
      <c r="R3035" t="s">
        <v>8357</v>
      </c>
      <c r="S3035" s="12">
        <f>(((I3035/60)/60)/24)+DATE(1970,1,1)+(-8/24)</f>
        <v>42599.776909722219</v>
      </c>
      <c r="T3035" s="12">
        <f>(((J3035/60)/60)/24)+DATE(1970,1,1)+(-8/24)</f>
        <v>42569.776909722219</v>
      </c>
      <c r="U3035" s="8">
        <f t="shared" si="48"/>
        <v>30</v>
      </c>
    </row>
    <row r="3036" spans="1:21" ht="11.75" customHeight="1" x14ac:dyDescent="0.4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E3036/D3036*100%</f>
        <v>1.1253599999999999</v>
      </c>
      <c r="P3036" s="9" t="str">
        <f>IFERROR(ROUND(E3036/L3036,0),0)&amp;" "&amp;H3036</f>
        <v>89 USD</v>
      </c>
      <c r="Q3036" t="s">
        <v>8317</v>
      </c>
      <c r="R3036" t="s">
        <v>8357</v>
      </c>
      <c r="S3036" s="12">
        <f>(((I3036/60)/60)/24)+DATE(1970,1,1)+(-8/24)</f>
        <v>42674.832638888889</v>
      </c>
      <c r="T3036" s="12">
        <f>(((J3036/60)/60)/24)+DATE(1970,1,1)+(-8/24)</f>
        <v>42644.202025462961</v>
      </c>
      <c r="U3036" s="8">
        <f t="shared" si="48"/>
        <v>30.630613425928459</v>
      </c>
    </row>
    <row r="3037" spans="1:21" ht="11.75" customHeight="1" x14ac:dyDescent="0.4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E3037/D3037*100%</f>
        <v>1.0878684000000001</v>
      </c>
      <c r="P3037" s="9" t="str">
        <f>IFERROR(ROUND(E3037/L3037,0),0)&amp;" "&amp;H3037</f>
        <v>89 USD</v>
      </c>
      <c r="Q3037" t="s">
        <v>8317</v>
      </c>
      <c r="R3037" t="s">
        <v>8357</v>
      </c>
      <c r="S3037" s="12">
        <f>(((I3037/60)/60)/24)+DATE(1970,1,1)+(-8/24)</f>
        <v>41398.226956018516</v>
      </c>
      <c r="T3037" s="12">
        <f>(((J3037/60)/60)/24)+DATE(1970,1,1)+(-8/24)</f>
        <v>41368.226956018516</v>
      </c>
      <c r="U3037" s="8">
        <f t="shared" si="48"/>
        <v>30</v>
      </c>
    </row>
    <row r="3038" spans="1:21" ht="11.75" customHeight="1" x14ac:dyDescent="0.4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E3038/D3038*100%</f>
        <v>1.26732</v>
      </c>
      <c r="P3038" s="9" t="str">
        <f>IFERROR(ROUND(E3038/L3038,0),0)&amp;" "&amp;H3038</f>
        <v>96 USD</v>
      </c>
      <c r="Q3038" t="s">
        <v>8317</v>
      </c>
      <c r="R3038" t="s">
        <v>8357</v>
      </c>
      <c r="S3038" s="12">
        <f>(((I3038/60)/60)/24)+DATE(1970,1,1)+(-8/24)</f>
        <v>41502.165972222218</v>
      </c>
      <c r="T3038" s="12">
        <f>(((J3038/60)/60)/24)+DATE(1970,1,1)+(-8/24)</f>
        <v>41466.451898148145</v>
      </c>
      <c r="U3038" s="8">
        <f t="shared" si="48"/>
        <v>35.714074074072414</v>
      </c>
    </row>
    <row r="3039" spans="1:21" ht="11.75" customHeight="1" x14ac:dyDescent="0.4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E3039/D3039*100%</f>
        <v>2.1320000000000001</v>
      </c>
      <c r="P3039" s="9" t="str">
        <f>IFERROR(ROUND(E3039/L3039,0),0)&amp;" "&amp;H3039</f>
        <v>33 USD</v>
      </c>
      <c r="Q3039" t="s">
        <v>8317</v>
      </c>
      <c r="R3039" t="s">
        <v>8357</v>
      </c>
      <c r="S3039" s="12">
        <f>(((I3039/60)/60)/24)+DATE(1970,1,1)+(-8/24)</f>
        <v>40452.874305555553</v>
      </c>
      <c r="T3039" s="12">
        <f>(((J3039/60)/60)/24)+DATE(1970,1,1)+(-8/24)</f>
        <v>40378.559872685182</v>
      </c>
      <c r="U3039" s="8">
        <f t="shared" si="48"/>
        <v>74.314432870371093</v>
      </c>
    </row>
    <row r="3040" spans="1:21" ht="11.75" customHeight="1" x14ac:dyDescent="0.4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E3040/D3040*100%</f>
        <v>1.0049999999999999</v>
      </c>
      <c r="P3040" s="9" t="str">
        <f>IFERROR(ROUND(E3040/L3040,0),0)&amp;" "&amp;H3040</f>
        <v>37 USD</v>
      </c>
      <c r="Q3040" t="s">
        <v>8317</v>
      </c>
      <c r="R3040" t="s">
        <v>8357</v>
      </c>
      <c r="S3040" s="12">
        <f>(((I3040/60)/60)/24)+DATE(1970,1,1)+(-8/24)</f>
        <v>42432.918946759259</v>
      </c>
      <c r="T3040" s="12">
        <f>(((J3040/60)/60)/24)+DATE(1970,1,1)+(-8/24)</f>
        <v>42372.918946759259</v>
      </c>
      <c r="U3040" s="8">
        <f t="shared" si="48"/>
        <v>60</v>
      </c>
    </row>
    <row r="3041" spans="1:21" ht="11.75" customHeight="1" x14ac:dyDescent="0.4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E3041/D3041*100%</f>
        <v>1.0871389999999999</v>
      </c>
      <c r="P3041" s="9" t="str">
        <f>IFERROR(ROUND(E3041/L3041,0),0)&amp;" "&amp;H3041</f>
        <v>92 USD</v>
      </c>
      <c r="Q3041" t="s">
        <v>8317</v>
      </c>
      <c r="R3041" t="s">
        <v>8357</v>
      </c>
      <c r="S3041" s="12">
        <f>(((I3041/60)/60)/24)+DATE(1970,1,1)+(-8/24)</f>
        <v>41636.999305555553</v>
      </c>
      <c r="T3041" s="12">
        <f>(((J3041/60)/60)/24)+DATE(1970,1,1)+(-8/24)</f>
        <v>41610.461087962962</v>
      </c>
      <c r="U3041" s="8">
        <f t="shared" si="48"/>
        <v>26.538217592591536</v>
      </c>
    </row>
    <row r="3042" spans="1:21" ht="11.75" customHeight="1" x14ac:dyDescent="0.4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E3042/D3042*100%</f>
        <v>1.075</v>
      </c>
      <c r="P3042" s="9" t="str">
        <f>IFERROR(ROUND(E3042/L3042,0),0)&amp;" "&amp;H3042</f>
        <v>77 USD</v>
      </c>
      <c r="Q3042" t="s">
        <v>8317</v>
      </c>
      <c r="R3042" t="s">
        <v>8357</v>
      </c>
      <c r="S3042" s="12">
        <f>(((I3042/60)/60)/24)+DATE(1970,1,1)+(-8/24)</f>
        <v>42181.624999999993</v>
      </c>
      <c r="T3042" s="12">
        <f>(((J3042/60)/60)/24)+DATE(1970,1,1)+(-8/24)</f>
        <v>42177.458576388883</v>
      </c>
      <c r="U3042" s="8">
        <f t="shared" si="48"/>
        <v>4.1664236111100763</v>
      </c>
    </row>
    <row r="3043" spans="1:21" ht="11.75" customHeight="1" x14ac:dyDescent="0.4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E3043/D3043*100%</f>
        <v>1.1048192771084338</v>
      </c>
      <c r="P3043" s="9" t="str">
        <f>IFERROR(ROUND(E3043/L3043,0),0)&amp;" "&amp;H3043</f>
        <v>97 USD</v>
      </c>
      <c r="Q3043" t="s">
        <v>8317</v>
      </c>
      <c r="R3043" t="s">
        <v>8357</v>
      </c>
      <c r="S3043" s="12">
        <f>(((I3043/60)/60)/24)+DATE(1970,1,1)+(-8/24)</f>
        <v>42389.535277777781</v>
      </c>
      <c r="T3043" s="12">
        <f>(((J3043/60)/60)/24)+DATE(1970,1,1)+(-8/24)</f>
        <v>42359.535277777781</v>
      </c>
      <c r="U3043" s="8">
        <f t="shared" si="48"/>
        <v>30</v>
      </c>
    </row>
    <row r="3044" spans="1:21" ht="11.75" customHeight="1" x14ac:dyDescent="0.4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E3044/D3044*100%</f>
        <v>1.28</v>
      </c>
      <c r="P3044" s="9" t="str">
        <f>IFERROR(ROUND(E3044/L3044,0),0)&amp;" "&amp;H3044</f>
        <v>52 GBP</v>
      </c>
      <c r="Q3044" t="s">
        <v>8317</v>
      </c>
      <c r="R3044" t="s">
        <v>8357</v>
      </c>
      <c r="S3044" s="12">
        <f>(((I3044/60)/60)/24)+DATE(1970,1,1)+(-8/24)</f>
        <v>42283.354710648149</v>
      </c>
      <c r="T3044" s="12">
        <f>(((J3044/60)/60)/24)+DATE(1970,1,1)+(-8/24)</f>
        <v>42253.354710648149</v>
      </c>
      <c r="U3044" s="8">
        <f t="shared" si="48"/>
        <v>30</v>
      </c>
    </row>
    <row r="3045" spans="1:21" ht="11.75" customHeight="1" x14ac:dyDescent="0.4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E3045/D3045*100%</f>
        <v>1.1000666666666667</v>
      </c>
      <c r="P3045" s="9" t="str">
        <f>IFERROR(ROUND(E3045/L3045,0),0)&amp;" "&amp;H3045</f>
        <v>129 CAD</v>
      </c>
      <c r="Q3045" t="s">
        <v>8317</v>
      </c>
      <c r="R3045" t="s">
        <v>8357</v>
      </c>
      <c r="S3045" s="12">
        <f>(((I3045/60)/60)/24)+DATE(1970,1,1)+(-8/24)</f>
        <v>42109.784722222219</v>
      </c>
      <c r="T3045" s="12">
        <f>(((J3045/60)/60)/24)+DATE(1970,1,1)+(-8/24)</f>
        <v>42082.737256944441</v>
      </c>
      <c r="U3045" s="8">
        <f t="shared" si="48"/>
        <v>27.047465277777519</v>
      </c>
    </row>
    <row r="3046" spans="1:21" ht="11.75" customHeight="1" x14ac:dyDescent="0.4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E3046/D3046*100%</f>
        <v>1.0934166666666667</v>
      </c>
      <c r="P3046" s="9" t="str">
        <f>IFERROR(ROUND(E3046/L3046,0),0)&amp;" "&amp;H3046</f>
        <v>84 USD</v>
      </c>
      <c r="Q3046" t="s">
        <v>8317</v>
      </c>
      <c r="R3046" t="s">
        <v>8357</v>
      </c>
      <c r="S3046" s="12">
        <f>(((I3046/60)/60)/24)+DATE(1970,1,1)+(-8/24)</f>
        <v>42402.393495370365</v>
      </c>
      <c r="T3046" s="12">
        <f>(((J3046/60)/60)/24)+DATE(1970,1,1)+(-8/24)</f>
        <v>42387.393495370365</v>
      </c>
      <c r="U3046" s="8">
        <f t="shared" si="48"/>
        <v>15</v>
      </c>
    </row>
    <row r="3047" spans="1:21" ht="11.75" customHeight="1" x14ac:dyDescent="0.4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E3047/D3047*100%</f>
        <v>1.3270650000000002</v>
      </c>
      <c r="P3047" s="9" t="str">
        <f>IFERROR(ROUND(E3047/L3047,0),0)&amp;" "&amp;H3047</f>
        <v>83 USD</v>
      </c>
      <c r="Q3047" t="s">
        <v>8317</v>
      </c>
      <c r="R3047" t="s">
        <v>8357</v>
      </c>
      <c r="S3047" s="12">
        <f>(((I3047/60)/60)/24)+DATE(1970,1,1)+(-8/24)</f>
        <v>41872.822395833333</v>
      </c>
      <c r="T3047" s="12">
        <f>(((J3047/60)/60)/24)+DATE(1970,1,1)+(-8/24)</f>
        <v>41842.822395833333</v>
      </c>
      <c r="U3047" s="8">
        <f t="shared" si="48"/>
        <v>30</v>
      </c>
    </row>
    <row r="3048" spans="1:21" ht="11.75" customHeight="1" x14ac:dyDescent="0.4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E3048/D3048*100%</f>
        <v>1.9084810126582279</v>
      </c>
      <c r="P3048" s="9" t="str">
        <f>IFERROR(ROUND(E3048/L3048,0),0)&amp;" "&amp;H3048</f>
        <v>260 USD</v>
      </c>
      <c r="Q3048" t="s">
        <v>8317</v>
      </c>
      <c r="R3048" t="s">
        <v>8357</v>
      </c>
      <c r="S3048" s="12">
        <f>(((I3048/60)/60)/24)+DATE(1970,1,1)+(-8/24)</f>
        <v>41891.869444444441</v>
      </c>
      <c r="T3048" s="12">
        <f>(((J3048/60)/60)/24)+DATE(1970,1,1)+(-8/24)</f>
        <v>41862.46974537037</v>
      </c>
      <c r="U3048" s="8">
        <f t="shared" si="48"/>
        <v>29.399699074070668</v>
      </c>
    </row>
    <row r="3049" spans="1:21" ht="11.75" customHeight="1" x14ac:dyDescent="0.4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E3049/D3049*100%</f>
        <v>1.49</v>
      </c>
      <c r="P3049" s="9" t="str">
        <f>IFERROR(ROUND(E3049/L3049,0),0)&amp;" "&amp;H3049</f>
        <v>37 USD</v>
      </c>
      <c r="Q3049" t="s">
        <v>8317</v>
      </c>
      <c r="R3049" t="s">
        <v>8357</v>
      </c>
      <c r="S3049" s="12">
        <f>(((I3049/60)/60)/24)+DATE(1970,1,1)+(-8/24)</f>
        <v>42487.219444444439</v>
      </c>
      <c r="T3049" s="12">
        <f>(((J3049/60)/60)/24)+DATE(1970,1,1)+(-8/24)</f>
        <v>42443.655717592592</v>
      </c>
      <c r="U3049" s="8">
        <f t="shared" si="48"/>
        <v>43.563726851847605</v>
      </c>
    </row>
    <row r="3050" spans="1:21" ht="11.75" customHeight="1" x14ac:dyDescent="0.4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E3050/D3050*100%</f>
        <v>1.6639999999999999</v>
      </c>
      <c r="P3050" s="9" t="str">
        <f>IFERROR(ROUND(E3050/L3050,0),0)&amp;" "&amp;H3050</f>
        <v>177 USD</v>
      </c>
      <c r="Q3050" t="s">
        <v>8317</v>
      </c>
      <c r="R3050" t="s">
        <v>8357</v>
      </c>
      <c r="S3050" s="12">
        <f>(((I3050/60)/60)/24)+DATE(1970,1,1)+(-8/24)</f>
        <v>42004.556944444441</v>
      </c>
      <c r="T3050" s="12">
        <f>(((J3050/60)/60)/24)+DATE(1970,1,1)+(-8/24)</f>
        <v>41975.567847222213</v>
      </c>
      <c r="U3050" s="8">
        <f t="shared" si="48"/>
        <v>28.989097222227429</v>
      </c>
    </row>
    <row r="3051" spans="1:21" ht="11.75" customHeight="1" x14ac:dyDescent="0.4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E3051/D3051*100%</f>
        <v>1.0666666666666667</v>
      </c>
      <c r="P3051" s="9" t="str">
        <f>IFERROR(ROUND(E3051/L3051,0),0)&amp;" "&amp;H3051</f>
        <v>74 USD</v>
      </c>
      <c r="Q3051" t="s">
        <v>8317</v>
      </c>
      <c r="R3051" t="s">
        <v>8357</v>
      </c>
      <c r="S3051" s="12">
        <f>(((I3051/60)/60)/24)+DATE(1970,1,1)+(-8/24)</f>
        <v>42168.681192129625</v>
      </c>
      <c r="T3051" s="12">
        <f>(((J3051/60)/60)/24)+DATE(1970,1,1)+(-8/24)</f>
        <v>42138.681192129625</v>
      </c>
      <c r="U3051" s="8">
        <f t="shared" si="48"/>
        <v>30</v>
      </c>
    </row>
    <row r="3052" spans="1:21" ht="11.75" customHeight="1" x14ac:dyDescent="0.4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E3052/D3052*100%</f>
        <v>1.06</v>
      </c>
      <c r="P3052" s="9" t="str">
        <f>IFERROR(ROUND(E3052/L3052,0),0)&amp;" "&amp;H3052</f>
        <v>71 USD</v>
      </c>
      <c r="Q3052" t="s">
        <v>8317</v>
      </c>
      <c r="R3052" t="s">
        <v>8357</v>
      </c>
      <c r="S3052" s="12">
        <f>(((I3052/60)/60)/24)+DATE(1970,1,1)+(-8/24)</f>
        <v>42494.835185185184</v>
      </c>
      <c r="T3052" s="12">
        <f>(((J3052/60)/60)/24)+DATE(1970,1,1)+(-8/24)</f>
        <v>42464.835185185184</v>
      </c>
      <c r="U3052" s="8">
        <f t="shared" si="48"/>
        <v>30</v>
      </c>
    </row>
    <row r="3053" spans="1:21" ht="11.75" customHeight="1" x14ac:dyDescent="0.4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E3053/D3053*100%</f>
        <v>0.23628571428571429</v>
      </c>
      <c r="P3053" s="9" t="str">
        <f>IFERROR(ROUND(E3053/L3053,0),0)&amp;" "&amp;H3053</f>
        <v>24 GBP</v>
      </c>
      <c r="Q3053" t="s">
        <v>8317</v>
      </c>
      <c r="R3053" t="s">
        <v>8357</v>
      </c>
      <c r="S3053" s="12">
        <f>(((I3053/60)/60)/24)+DATE(1970,1,1)+(-8/24)</f>
        <v>42774.082696759251</v>
      </c>
      <c r="T3053" s="12">
        <f>(((J3053/60)/60)/24)+DATE(1970,1,1)+(-8/24)</f>
        <v>42744.082696759251</v>
      </c>
      <c r="U3053" s="8">
        <f t="shared" si="48"/>
        <v>30</v>
      </c>
    </row>
    <row r="3054" spans="1:21" ht="11.75" customHeight="1" x14ac:dyDescent="0.4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E3054/D3054*100%</f>
        <v>1.5E-3</v>
      </c>
      <c r="P3054" s="9" t="str">
        <f>IFERROR(ROUND(E3054/L3054,0),0)&amp;" "&amp;H3054</f>
        <v>38 USD</v>
      </c>
      <c r="Q3054" t="s">
        <v>8317</v>
      </c>
      <c r="R3054" t="s">
        <v>8357</v>
      </c>
      <c r="S3054" s="12">
        <f>(((I3054/60)/60)/24)+DATE(1970,1,1)+(-8/24)</f>
        <v>42152.332638888889</v>
      </c>
      <c r="T3054" s="12">
        <f>(((J3054/60)/60)/24)+DATE(1970,1,1)+(-8/24)</f>
        <v>42122.336736111109</v>
      </c>
      <c r="U3054" s="8">
        <f t="shared" si="48"/>
        <v>29.995902777780429</v>
      </c>
    </row>
    <row r="3055" spans="1:21" ht="11.75" customHeight="1" x14ac:dyDescent="0.4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E3055/D3055*100%</f>
        <v>4.0000000000000001E-3</v>
      </c>
      <c r="P3055" s="9" t="str">
        <f>IFERROR(ROUND(E3055/L3055,0),0)&amp;" "&amp;H3055</f>
        <v>13 USD</v>
      </c>
      <c r="Q3055" t="s">
        <v>8317</v>
      </c>
      <c r="R3055" t="s">
        <v>8357</v>
      </c>
      <c r="S3055" s="12">
        <f>(((I3055/60)/60)/24)+DATE(1970,1,1)+(-8/24)</f>
        <v>41913.832638888889</v>
      </c>
      <c r="T3055" s="12">
        <f>(((J3055/60)/60)/24)+DATE(1970,1,1)+(-8/24)</f>
        <v>41862.428391203699</v>
      </c>
      <c r="U3055" s="8">
        <f t="shared" si="48"/>
        <v>51.404247685190057</v>
      </c>
    </row>
    <row r="3056" spans="1:21" ht="11.75" customHeight="1" x14ac:dyDescent="0.4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E3056/D3056*100%</f>
        <v>0</v>
      </c>
      <c r="P3056" s="9" t="str">
        <f>IFERROR(ROUND(E3056/L3056,0),0)&amp;" "&amp;H3056</f>
        <v>0 USD</v>
      </c>
      <c r="Q3056" t="s">
        <v>8317</v>
      </c>
      <c r="R3056" t="s">
        <v>8357</v>
      </c>
      <c r="S3056" s="12">
        <f>(((I3056/60)/60)/24)+DATE(1970,1,1)+(-8/24)</f>
        <v>42064.711111111108</v>
      </c>
      <c r="T3056" s="12">
        <f>(((J3056/60)/60)/24)+DATE(1970,1,1)+(-8/24)</f>
        <v>42027.499467592592</v>
      </c>
      <c r="U3056" s="8">
        <f t="shared" si="48"/>
        <v>37.211643518516212</v>
      </c>
    </row>
    <row r="3057" spans="1:21" ht="11.75" customHeight="1" x14ac:dyDescent="0.4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E3057/D3057*100%</f>
        <v>5.0000000000000002E-5</v>
      </c>
      <c r="P3057" s="9" t="str">
        <f>IFERROR(ROUND(E3057/L3057,0),0)&amp;" "&amp;H3057</f>
        <v>1 USD</v>
      </c>
      <c r="Q3057" t="s">
        <v>8317</v>
      </c>
      <c r="R3057" t="s">
        <v>8357</v>
      </c>
      <c r="S3057" s="12">
        <f>(((I3057/60)/60)/24)+DATE(1970,1,1)+(-8/24)</f>
        <v>42013.624884259254</v>
      </c>
      <c r="T3057" s="12">
        <f>(((J3057/60)/60)/24)+DATE(1970,1,1)+(-8/24)</f>
        <v>41953.624884259254</v>
      </c>
      <c r="U3057" s="8">
        <f t="shared" si="48"/>
        <v>60</v>
      </c>
    </row>
    <row r="3058" spans="1:21" ht="11.75" customHeight="1" x14ac:dyDescent="0.4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E3058/D3058*100%</f>
        <v>0</v>
      </c>
      <c r="P3058" s="9" t="str">
        <f>IFERROR(ROUND(E3058/L3058,0),0)&amp;" "&amp;H3058</f>
        <v>0 USD</v>
      </c>
      <c r="Q3058" t="s">
        <v>8317</v>
      </c>
      <c r="R3058" t="s">
        <v>8357</v>
      </c>
      <c r="S3058" s="12">
        <f>(((I3058/60)/60)/24)+DATE(1970,1,1)+(-8/24)</f>
        <v>41911.303055555552</v>
      </c>
      <c r="T3058" s="12">
        <f>(((J3058/60)/60)/24)+DATE(1970,1,1)+(-8/24)</f>
        <v>41851.303055555552</v>
      </c>
      <c r="U3058" s="8">
        <f t="shared" si="48"/>
        <v>60</v>
      </c>
    </row>
    <row r="3059" spans="1:21" ht="11.75" customHeight="1" x14ac:dyDescent="0.4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E3059/D3059*100%</f>
        <v>0</v>
      </c>
      <c r="P3059" s="9" t="str">
        <f>IFERROR(ROUND(E3059/L3059,0),0)&amp;" "&amp;H3059</f>
        <v>0 GBP</v>
      </c>
      <c r="Q3059" t="s">
        <v>8317</v>
      </c>
      <c r="R3059" t="s">
        <v>8357</v>
      </c>
      <c r="S3059" s="12">
        <f>(((I3059/60)/60)/24)+DATE(1970,1,1)+(-8/24)</f>
        <v>42463.275590277779</v>
      </c>
      <c r="T3059" s="12">
        <f>(((J3059/60)/60)/24)+DATE(1970,1,1)+(-8/24)</f>
        <v>42433.317256944443</v>
      </c>
      <c r="U3059" s="8">
        <f t="shared" si="48"/>
        <v>29.958333333335759</v>
      </c>
    </row>
    <row r="3060" spans="1:21" ht="11.75" customHeight="1" x14ac:dyDescent="0.4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E3060/D3060*100%</f>
        <v>1.6666666666666666E-4</v>
      </c>
      <c r="P3060" s="9" t="str">
        <f>IFERROR(ROUND(E3060/L3060,0),0)&amp;" "&amp;H3060</f>
        <v>1 EUR</v>
      </c>
      <c r="Q3060" t="s">
        <v>8317</v>
      </c>
      <c r="R3060" t="s">
        <v>8357</v>
      </c>
      <c r="S3060" s="12">
        <f>(((I3060/60)/60)/24)+DATE(1970,1,1)+(-8/24)</f>
        <v>42510.040972222218</v>
      </c>
      <c r="T3060" s="12">
        <f>(((J3060/60)/60)/24)+DATE(1970,1,1)+(-8/24)</f>
        <v>42460.040972222218</v>
      </c>
      <c r="U3060" s="8">
        <f t="shared" si="48"/>
        <v>50</v>
      </c>
    </row>
    <row r="3061" spans="1:21" ht="11.75" customHeight="1" x14ac:dyDescent="0.4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E3061/D3061*100%</f>
        <v>3.0066666666666665E-2</v>
      </c>
      <c r="P3061" s="9" t="str">
        <f>IFERROR(ROUND(E3061/L3061,0),0)&amp;" "&amp;H3061</f>
        <v>41 USD</v>
      </c>
      <c r="Q3061" t="s">
        <v>8317</v>
      </c>
      <c r="R3061" t="s">
        <v>8357</v>
      </c>
      <c r="S3061" s="12">
        <f>(((I3061/60)/60)/24)+DATE(1970,1,1)+(-8/24)</f>
        <v>41859.602384259255</v>
      </c>
      <c r="T3061" s="12">
        <f>(((J3061/60)/60)/24)+DATE(1970,1,1)+(-8/24)</f>
        <v>41829.602384259255</v>
      </c>
      <c r="U3061" s="8">
        <f t="shared" si="48"/>
        <v>30</v>
      </c>
    </row>
    <row r="3062" spans="1:21" ht="11.75" customHeight="1" x14ac:dyDescent="0.4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E3062/D3062*100%</f>
        <v>1.5227272727272728E-3</v>
      </c>
      <c r="P3062" s="9" t="str">
        <f>IFERROR(ROUND(E3062/L3062,0),0)&amp;" "&amp;H3062</f>
        <v>56 USD</v>
      </c>
      <c r="Q3062" t="s">
        <v>8317</v>
      </c>
      <c r="R3062" t="s">
        <v>8357</v>
      </c>
      <c r="S3062" s="12">
        <f>(((I3062/60)/60)/24)+DATE(1970,1,1)+(-8/24)</f>
        <v>42274.941365740735</v>
      </c>
      <c r="T3062" s="12">
        <f>(((J3062/60)/60)/24)+DATE(1970,1,1)+(-8/24)</f>
        <v>42244.941365740735</v>
      </c>
      <c r="U3062" s="8">
        <f t="shared" si="48"/>
        <v>30</v>
      </c>
    </row>
    <row r="3063" spans="1:21" ht="11.75" customHeight="1" x14ac:dyDescent="0.4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E3063/D3063*100%</f>
        <v>0</v>
      </c>
      <c r="P3063" s="9" t="str">
        <f>IFERROR(ROUND(E3063/L3063,0),0)&amp;" "&amp;H3063</f>
        <v>0 USD</v>
      </c>
      <c r="Q3063" t="s">
        <v>8317</v>
      </c>
      <c r="R3063" t="s">
        <v>8357</v>
      </c>
      <c r="S3063" s="12">
        <f>(((I3063/60)/60)/24)+DATE(1970,1,1)+(-8/24)</f>
        <v>41864.450787037036</v>
      </c>
      <c r="T3063" s="12">
        <f>(((J3063/60)/60)/24)+DATE(1970,1,1)+(-8/24)</f>
        <v>41834.450787037036</v>
      </c>
      <c r="U3063" s="8">
        <f t="shared" si="48"/>
        <v>30</v>
      </c>
    </row>
    <row r="3064" spans="1:21" ht="11.75" customHeight="1" x14ac:dyDescent="0.4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E3064/D3064*100%</f>
        <v>0.66839999999999999</v>
      </c>
      <c r="P3064" s="9" t="str">
        <f>IFERROR(ROUND(E3064/L3064,0),0)&amp;" "&amp;H3064</f>
        <v>100 USD</v>
      </c>
      <c r="Q3064" t="s">
        <v>8317</v>
      </c>
      <c r="R3064" t="s">
        <v>8357</v>
      </c>
      <c r="S3064" s="12">
        <f>(((I3064/60)/60)/24)+DATE(1970,1,1)+(-8/24)</f>
        <v>42277.416666666664</v>
      </c>
      <c r="T3064" s="12">
        <f>(((J3064/60)/60)/24)+DATE(1970,1,1)+(-8/24)</f>
        <v>42248.2024537037</v>
      </c>
      <c r="U3064" s="8">
        <f t="shared" si="48"/>
        <v>29.214212962964666</v>
      </c>
    </row>
    <row r="3065" spans="1:21" ht="11.75" customHeight="1" x14ac:dyDescent="0.4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E3065/D3065*100%</f>
        <v>0.19566666666666666</v>
      </c>
      <c r="P3065" s="9" t="str">
        <f>IFERROR(ROUND(E3065/L3065,0),0)&amp;" "&amp;H3065</f>
        <v>26 USD</v>
      </c>
      <c r="Q3065" t="s">
        <v>8317</v>
      </c>
      <c r="R3065" t="s">
        <v>8357</v>
      </c>
      <c r="S3065" s="12">
        <f>(((I3065/60)/60)/24)+DATE(1970,1,1)+(-8/24)</f>
        <v>42665.589560185181</v>
      </c>
      <c r="T3065" s="12">
        <f>(((J3065/60)/60)/24)+DATE(1970,1,1)+(-8/24)</f>
        <v>42630.589560185181</v>
      </c>
      <c r="U3065" s="8">
        <f t="shared" si="48"/>
        <v>35</v>
      </c>
    </row>
    <row r="3066" spans="1:21" ht="11.75" customHeight="1" x14ac:dyDescent="0.4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E3066/D3066*100%</f>
        <v>0.11294666666666667</v>
      </c>
      <c r="P3066" s="9" t="str">
        <f>IFERROR(ROUND(E3066/L3066,0),0)&amp;" "&amp;H3066</f>
        <v>118 USD</v>
      </c>
      <c r="Q3066" t="s">
        <v>8317</v>
      </c>
      <c r="R3066" t="s">
        <v>8357</v>
      </c>
      <c r="S3066" s="12">
        <f>(((I3066/60)/60)/24)+DATE(1970,1,1)+(-8/24)</f>
        <v>42329.957638888889</v>
      </c>
      <c r="T3066" s="12">
        <f>(((J3066/60)/60)/24)+DATE(1970,1,1)+(-8/24)</f>
        <v>42298.7968287037</v>
      </c>
      <c r="U3066" s="8">
        <f t="shared" si="48"/>
        <v>31.160810185188893</v>
      </c>
    </row>
    <row r="3067" spans="1:21" ht="11.75" customHeight="1" x14ac:dyDescent="0.4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E3067/D3067*100%</f>
        <v>4.0000000000000002E-4</v>
      </c>
      <c r="P3067" s="9" t="str">
        <f>IFERROR(ROUND(E3067/L3067,0),0)&amp;" "&amp;H3067</f>
        <v>5 USD</v>
      </c>
      <c r="Q3067" t="s">
        <v>8317</v>
      </c>
      <c r="R3067" t="s">
        <v>8357</v>
      </c>
      <c r="S3067" s="12">
        <f>(((I3067/60)/60)/24)+DATE(1970,1,1)+(-8/24)</f>
        <v>41849.721898148149</v>
      </c>
      <c r="T3067" s="12">
        <f>(((J3067/60)/60)/24)+DATE(1970,1,1)+(-8/24)</f>
        <v>41824.721898148149</v>
      </c>
      <c r="U3067" s="8">
        <f t="shared" si="48"/>
        <v>25</v>
      </c>
    </row>
    <row r="3068" spans="1:21" ht="11.75" customHeight="1" x14ac:dyDescent="0.4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E3068/D3068*100%</f>
        <v>0.11985714285714286</v>
      </c>
      <c r="P3068" s="9" t="str">
        <f>IFERROR(ROUND(E3068/L3068,0),0)&amp;" "&amp;H3068</f>
        <v>2797 AUD</v>
      </c>
      <c r="Q3068" t="s">
        <v>8317</v>
      </c>
      <c r="R3068" t="s">
        <v>8357</v>
      </c>
      <c r="S3068" s="12">
        <f>(((I3068/60)/60)/24)+DATE(1970,1,1)+(-8/24)</f>
        <v>42560.895104166666</v>
      </c>
      <c r="T3068" s="12">
        <f>(((J3068/60)/60)/24)+DATE(1970,1,1)+(-8/24)</f>
        <v>42530.895104166666</v>
      </c>
      <c r="U3068" s="8">
        <f t="shared" si="48"/>
        <v>30</v>
      </c>
    </row>
    <row r="3069" spans="1:21" ht="11.75" customHeight="1" x14ac:dyDescent="0.4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E3069/D3069*100%</f>
        <v>2.5000000000000001E-2</v>
      </c>
      <c r="P3069" s="9" t="str">
        <f>IFERROR(ROUND(E3069/L3069,0),0)&amp;" "&amp;H3069</f>
        <v>200 NZD</v>
      </c>
      <c r="Q3069" t="s">
        <v>8317</v>
      </c>
      <c r="R3069" t="s">
        <v>8357</v>
      </c>
      <c r="S3069" s="12">
        <f>(((I3069/60)/60)/24)+DATE(1970,1,1)+(-8/24)</f>
        <v>42256.605081018519</v>
      </c>
      <c r="T3069" s="12">
        <f>(((J3069/60)/60)/24)+DATE(1970,1,1)+(-8/24)</f>
        <v>42226.605081018519</v>
      </c>
      <c r="U3069" s="8">
        <f t="shared" si="48"/>
        <v>30</v>
      </c>
    </row>
    <row r="3070" spans="1:21" ht="11.75" customHeight="1" x14ac:dyDescent="0.4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E3070/D3070*100%</f>
        <v>6.9999999999999999E-4</v>
      </c>
      <c r="P3070" s="9" t="str">
        <f>IFERROR(ROUND(E3070/L3070,0),0)&amp;" "&amp;H3070</f>
        <v>88 USD</v>
      </c>
      <c r="Q3070" t="s">
        <v>8317</v>
      </c>
      <c r="R3070" t="s">
        <v>8357</v>
      </c>
      <c r="S3070" s="12">
        <f>(((I3070/60)/60)/24)+DATE(1970,1,1)+(-8/24)</f>
        <v>42293.358240740738</v>
      </c>
      <c r="T3070" s="12">
        <f>(((J3070/60)/60)/24)+DATE(1970,1,1)+(-8/24)</f>
        <v>42263.358240740738</v>
      </c>
      <c r="U3070" s="8">
        <f t="shared" si="48"/>
        <v>30</v>
      </c>
    </row>
    <row r="3071" spans="1:21" ht="11.75" customHeight="1" x14ac:dyDescent="0.4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E3071/D3071*100%</f>
        <v>0.14099999999999999</v>
      </c>
      <c r="P3071" s="9" t="str">
        <f>IFERROR(ROUND(E3071/L3071,0),0)&amp;" "&amp;H3071</f>
        <v>20 USD</v>
      </c>
      <c r="Q3071" t="s">
        <v>8317</v>
      </c>
      <c r="R3071" t="s">
        <v>8357</v>
      </c>
      <c r="S3071" s="12">
        <f>(((I3071/60)/60)/24)+DATE(1970,1,1)+(-8/24)</f>
        <v>41987.500393518516</v>
      </c>
      <c r="T3071" s="12">
        <f>(((J3071/60)/60)/24)+DATE(1970,1,1)+(-8/24)</f>
        <v>41957.500393518516</v>
      </c>
      <c r="U3071" s="8">
        <f t="shared" si="48"/>
        <v>30</v>
      </c>
    </row>
    <row r="3072" spans="1:21" ht="11.75" customHeight="1" x14ac:dyDescent="0.4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E3072/D3072*100%</f>
        <v>3.3399999999999999E-2</v>
      </c>
      <c r="P3072" s="9" t="str">
        <f>IFERROR(ROUND(E3072/L3072,0),0)&amp;" "&amp;H3072</f>
        <v>21 GBP</v>
      </c>
      <c r="Q3072" t="s">
        <v>8317</v>
      </c>
      <c r="R3072" t="s">
        <v>8357</v>
      </c>
      <c r="S3072" s="12">
        <f>(((I3072/60)/60)/24)+DATE(1970,1,1)+(-8/24)</f>
        <v>42711.400104166663</v>
      </c>
      <c r="T3072" s="12">
        <f>(((J3072/60)/60)/24)+DATE(1970,1,1)+(-8/24)</f>
        <v>42690.400104166663</v>
      </c>
      <c r="U3072" s="8">
        <f t="shared" si="48"/>
        <v>21</v>
      </c>
    </row>
    <row r="3073" spans="1:21" ht="11.75" customHeight="1" x14ac:dyDescent="0.4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E3073/D3073*100%</f>
        <v>0.59775</v>
      </c>
      <c r="P3073" s="9" t="str">
        <f>IFERROR(ROUND(E3073/L3073,0),0)&amp;" "&amp;H3073</f>
        <v>61 USD</v>
      </c>
      <c r="Q3073" t="s">
        <v>8317</v>
      </c>
      <c r="R3073" t="s">
        <v>8357</v>
      </c>
      <c r="S3073" s="12">
        <f>(((I3073/60)/60)/24)+DATE(1970,1,1)+(-8/24)</f>
        <v>42114.915972222218</v>
      </c>
      <c r="T3073" s="12">
        <f>(((J3073/60)/60)/24)+DATE(1970,1,1)+(-8/24)</f>
        <v>42097.399085648147</v>
      </c>
      <c r="U3073" s="8">
        <f t="shared" si="48"/>
        <v>17.516886574070668</v>
      </c>
    </row>
    <row r="3074" spans="1:21" ht="11.75" customHeight="1" x14ac:dyDescent="0.4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E3074/D3074*100%</f>
        <v>1.6666666666666666E-4</v>
      </c>
      <c r="P3074" s="9" t="str">
        <f>IFERROR(ROUND(E3074/L3074,0),0)&amp;" "&amp;H3074</f>
        <v>1 USD</v>
      </c>
      <c r="Q3074" t="s">
        <v>8317</v>
      </c>
      <c r="R3074" t="s">
        <v>8357</v>
      </c>
      <c r="S3074" s="12">
        <f>(((I3074/60)/60)/24)+DATE(1970,1,1)+(-8/24)</f>
        <v>42672.740277777775</v>
      </c>
      <c r="T3074" s="12">
        <f>(((J3074/60)/60)/24)+DATE(1970,1,1)+(-8/24)</f>
        <v>42658.357199074067</v>
      </c>
      <c r="U3074" s="8">
        <f t="shared" si="48"/>
        <v>14.383078703707724</v>
      </c>
    </row>
    <row r="3075" spans="1:21" ht="11.75" customHeight="1" x14ac:dyDescent="0.4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E3075/D3075*100%</f>
        <v>2.3035714285714285E-4</v>
      </c>
      <c r="P3075" s="9" t="str">
        <f>IFERROR(ROUND(E3075/L3075,0),0)&amp;" "&amp;H3075</f>
        <v>92 USD</v>
      </c>
      <c r="Q3075" t="s">
        <v>8317</v>
      </c>
      <c r="R3075" t="s">
        <v>8357</v>
      </c>
      <c r="S3075" s="12">
        <f>(((I3075/60)/60)/24)+DATE(1970,1,1)+(-8/24)</f>
        <v>42169.47152777778</v>
      </c>
      <c r="T3075" s="12">
        <f>(((J3075/60)/60)/24)+DATE(1970,1,1)+(-8/24)</f>
        <v>42111.350694444445</v>
      </c>
      <c r="U3075" s="8">
        <f t="shared" si="48"/>
        <v>58.120833333334303</v>
      </c>
    </row>
    <row r="3076" spans="1:21" ht="11.75" customHeight="1" x14ac:dyDescent="0.4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E3076/D3076*100%</f>
        <v>8.8000000000000003E-4</v>
      </c>
      <c r="P3076" s="9" t="str">
        <f>IFERROR(ROUND(E3076/L3076,0),0)&amp;" "&amp;H3076</f>
        <v>7 EUR</v>
      </c>
      <c r="Q3076" t="s">
        <v>8317</v>
      </c>
      <c r="R3076" t="s">
        <v>8357</v>
      </c>
      <c r="S3076" s="12">
        <f>(((I3076/60)/60)/24)+DATE(1970,1,1)+(-8/24)</f>
        <v>42439.237951388881</v>
      </c>
      <c r="T3076" s="12">
        <f>(((J3076/60)/60)/24)+DATE(1970,1,1)+(-8/24)</f>
        <v>42409.237951388881</v>
      </c>
      <c r="U3076" s="8">
        <f t="shared" si="48"/>
        <v>30</v>
      </c>
    </row>
    <row r="3077" spans="1:21" ht="11.75" customHeight="1" x14ac:dyDescent="0.4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E3077/D3077*100%</f>
        <v>8.6400000000000005E-2</v>
      </c>
      <c r="P3077" s="9" t="str">
        <f>IFERROR(ROUND(E3077/L3077,0),0)&amp;" "&amp;H3077</f>
        <v>65 USD</v>
      </c>
      <c r="Q3077" t="s">
        <v>8317</v>
      </c>
      <c r="R3077" t="s">
        <v>8357</v>
      </c>
      <c r="S3077" s="12">
        <f>(((I3077/60)/60)/24)+DATE(1970,1,1)+(-8/24)</f>
        <v>42600.768981481473</v>
      </c>
      <c r="T3077" s="12">
        <f>(((J3077/60)/60)/24)+DATE(1970,1,1)+(-8/24)</f>
        <v>42550.768981481473</v>
      </c>
      <c r="U3077" s="8">
        <f t="shared" si="48"/>
        <v>50</v>
      </c>
    </row>
    <row r="3078" spans="1:21" ht="11.75" customHeight="1" x14ac:dyDescent="0.4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E3078/D3078*100%</f>
        <v>0.15060000000000001</v>
      </c>
      <c r="P3078" s="9" t="str">
        <f>IFERROR(ROUND(E3078/L3078,0),0)&amp;" "&amp;H3078</f>
        <v>30 USD</v>
      </c>
      <c r="Q3078" t="s">
        <v>8317</v>
      </c>
      <c r="R3078" t="s">
        <v>8357</v>
      </c>
      <c r="S3078" s="12">
        <f>(((I3078/60)/60)/24)+DATE(1970,1,1)+(-8/24)</f>
        <v>42286.318553240737</v>
      </c>
      <c r="T3078" s="12">
        <f>(((J3078/60)/60)/24)+DATE(1970,1,1)+(-8/24)</f>
        <v>42226.318553240737</v>
      </c>
      <c r="U3078" s="8">
        <f t="shared" si="48"/>
        <v>60</v>
      </c>
    </row>
    <row r="3079" spans="1:21" ht="11.75" customHeight="1" x14ac:dyDescent="0.4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E3079/D3079*100%</f>
        <v>4.7727272727272731E-3</v>
      </c>
      <c r="P3079" s="9" t="str">
        <f>IFERROR(ROUND(E3079/L3079,0),0)&amp;" "&amp;H3079</f>
        <v>53 CAD</v>
      </c>
      <c r="Q3079" t="s">
        <v>8317</v>
      </c>
      <c r="R3079" t="s">
        <v>8357</v>
      </c>
      <c r="S3079" s="12">
        <f>(((I3079/60)/60)/24)+DATE(1970,1,1)+(-8/24)</f>
        <v>42796.62358796296</v>
      </c>
      <c r="T3079" s="12">
        <f>(((J3079/60)/60)/24)+DATE(1970,1,1)+(-8/24)</f>
        <v>42766.62358796296</v>
      </c>
      <c r="U3079" s="8">
        <f t="shared" si="48"/>
        <v>30</v>
      </c>
    </row>
    <row r="3080" spans="1:21" ht="11.75" customHeight="1" x14ac:dyDescent="0.4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E3080/D3080*100%</f>
        <v>1.1833333333333333E-3</v>
      </c>
      <c r="P3080" s="9" t="str">
        <f>IFERROR(ROUND(E3080/L3080,0),0)&amp;" "&amp;H3080</f>
        <v>24 USD</v>
      </c>
      <c r="Q3080" t="s">
        <v>8317</v>
      </c>
      <c r="R3080" t="s">
        <v>8357</v>
      </c>
      <c r="S3080" s="12">
        <f>(((I3080/60)/60)/24)+DATE(1970,1,1)+(-8/24)</f>
        <v>42060.805497685178</v>
      </c>
      <c r="T3080" s="12">
        <f>(((J3080/60)/60)/24)+DATE(1970,1,1)+(-8/24)</f>
        <v>42030.805497685178</v>
      </c>
      <c r="U3080" s="8">
        <f t="shared" si="48"/>
        <v>30</v>
      </c>
    </row>
    <row r="3081" spans="1:21" ht="11.75" customHeight="1" x14ac:dyDescent="0.4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E3081/D3081*100%</f>
        <v>8.4173998587352451E-3</v>
      </c>
      <c r="P3081" s="9" t="str">
        <f>IFERROR(ROUND(E3081/L3081,0),0)&amp;" "&amp;H3081</f>
        <v>416 USD</v>
      </c>
      <c r="Q3081" t="s">
        <v>8317</v>
      </c>
      <c r="R3081" t="s">
        <v>8357</v>
      </c>
      <c r="S3081" s="12">
        <f>(((I3081/60)/60)/24)+DATE(1970,1,1)+(-8/24)</f>
        <v>42085.338368055549</v>
      </c>
      <c r="T3081" s="12">
        <f>(((J3081/60)/60)/24)+DATE(1970,1,1)+(-8/24)</f>
        <v>42055.38003472222</v>
      </c>
      <c r="U3081" s="8">
        <f t="shared" si="48"/>
        <v>29.958333333328483</v>
      </c>
    </row>
    <row r="3082" spans="1:21" ht="11.75" customHeight="1" x14ac:dyDescent="0.4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E3082/D3082*100%</f>
        <v>1.8799999999999999E-4</v>
      </c>
      <c r="P3082" s="9" t="str">
        <f>IFERROR(ROUND(E3082/L3082,0),0)&amp;" "&amp;H3082</f>
        <v>54 USD</v>
      </c>
      <c r="Q3082" t="s">
        <v>8317</v>
      </c>
      <c r="R3082" t="s">
        <v>8357</v>
      </c>
      <c r="S3082" s="12">
        <f>(((I3082/60)/60)/24)+DATE(1970,1,1)+(-8/24)</f>
        <v>41999.736620370364</v>
      </c>
      <c r="T3082" s="12">
        <f>(((J3082/60)/60)/24)+DATE(1970,1,1)+(-8/24)</f>
        <v>41939.6949537037</v>
      </c>
      <c r="U3082" s="8">
        <f t="shared" si="48"/>
        <v>60.041666666664241</v>
      </c>
    </row>
    <row r="3083" spans="1:21" ht="11.75" customHeight="1" x14ac:dyDescent="0.4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E3083/D3083*100%</f>
        <v>2.1029999999999998E-3</v>
      </c>
      <c r="P3083" s="9" t="str">
        <f>IFERROR(ROUND(E3083/L3083,0),0)&amp;" "&amp;H3083</f>
        <v>421 USD</v>
      </c>
      <c r="Q3083" t="s">
        <v>8317</v>
      </c>
      <c r="R3083" t="s">
        <v>8357</v>
      </c>
      <c r="S3083" s="12">
        <f>(((I3083/60)/60)/24)+DATE(1970,1,1)+(-8/24)</f>
        <v>42266.848275462959</v>
      </c>
      <c r="T3083" s="12">
        <f>(((J3083/60)/60)/24)+DATE(1970,1,1)+(-8/24)</f>
        <v>42236.848275462959</v>
      </c>
      <c r="U3083" s="8">
        <f t="shared" si="48"/>
        <v>30</v>
      </c>
    </row>
    <row r="3084" spans="1:21" ht="11.75" customHeight="1" x14ac:dyDescent="0.4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E3084/D3084*100%</f>
        <v>0</v>
      </c>
      <c r="P3084" s="9" t="str">
        <f>IFERROR(ROUND(E3084/L3084,0),0)&amp;" "&amp;H3084</f>
        <v>0 USD</v>
      </c>
      <c r="Q3084" t="s">
        <v>8317</v>
      </c>
      <c r="R3084" t="s">
        <v>8357</v>
      </c>
      <c r="S3084" s="12">
        <f>(((I3084/60)/60)/24)+DATE(1970,1,1)+(-8/24)</f>
        <v>42323.631319444445</v>
      </c>
      <c r="T3084" s="12">
        <f>(((J3084/60)/60)/24)+DATE(1970,1,1)+(-8/24)</f>
        <v>42293.589652777773</v>
      </c>
      <c r="U3084" s="8">
        <f t="shared" si="48"/>
        <v>30.041666666671517</v>
      </c>
    </row>
    <row r="3085" spans="1:21" ht="11.75" customHeight="1" x14ac:dyDescent="0.4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E3085/D3085*100%</f>
        <v>2.8E-3</v>
      </c>
      <c r="P3085" s="9" t="str">
        <f>IFERROR(ROUND(E3085/L3085,0),0)&amp;" "&amp;H3085</f>
        <v>19 USD</v>
      </c>
      <c r="Q3085" t="s">
        <v>8317</v>
      </c>
      <c r="R3085" t="s">
        <v>8357</v>
      </c>
      <c r="S3085" s="12">
        <f>(((I3085/60)/60)/24)+DATE(1970,1,1)+(-8/24)</f>
        <v>41882.875</v>
      </c>
      <c r="T3085" s="12">
        <f>(((J3085/60)/60)/24)+DATE(1970,1,1)+(-8/24)</f>
        <v>41853.230069444442</v>
      </c>
      <c r="U3085" s="8">
        <f t="shared" si="48"/>
        <v>29.644930555557949</v>
      </c>
    </row>
    <row r="3086" spans="1:21" ht="11.75" customHeight="1" x14ac:dyDescent="0.4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E3086/D3086*100%</f>
        <v>0.11579206701157921</v>
      </c>
      <c r="P3086" s="9" t="str">
        <f>IFERROR(ROUND(E3086/L3086,0),0)&amp;" "&amp;H3086</f>
        <v>78 USD</v>
      </c>
      <c r="Q3086" t="s">
        <v>8317</v>
      </c>
      <c r="R3086" t="s">
        <v>8357</v>
      </c>
      <c r="S3086" s="12">
        <f>(((I3086/60)/60)/24)+DATE(1970,1,1)+(-8/24)</f>
        <v>42129.45</v>
      </c>
      <c r="T3086" s="12">
        <f>(((J3086/60)/60)/24)+DATE(1970,1,1)+(-8/24)</f>
        <v>42100.390405092585</v>
      </c>
      <c r="U3086" s="8">
        <f t="shared" si="48"/>
        <v>29.059594907412247</v>
      </c>
    </row>
    <row r="3087" spans="1:21" ht="11.75" customHeight="1" x14ac:dyDescent="0.4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E3087/D3087*100%</f>
        <v>2.4400000000000002E-2</v>
      </c>
      <c r="P3087" s="9" t="str">
        <f>IFERROR(ROUND(E3087/L3087,0),0)&amp;" "&amp;H3087</f>
        <v>68 USD</v>
      </c>
      <c r="Q3087" t="s">
        <v>8317</v>
      </c>
      <c r="R3087" t="s">
        <v>8357</v>
      </c>
      <c r="S3087" s="12">
        <f>(((I3087/60)/60)/24)+DATE(1970,1,1)+(-8/24)</f>
        <v>42276.550451388881</v>
      </c>
      <c r="T3087" s="12">
        <f>(((J3087/60)/60)/24)+DATE(1970,1,1)+(-8/24)</f>
        <v>42246.550451388881</v>
      </c>
      <c r="U3087" s="8">
        <f t="shared" si="48"/>
        <v>30</v>
      </c>
    </row>
    <row r="3088" spans="1:21" ht="11.75" customHeight="1" x14ac:dyDescent="0.4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E3088/D3088*100%</f>
        <v>2.5000000000000001E-3</v>
      </c>
      <c r="P3088" s="9" t="str">
        <f>IFERROR(ROUND(E3088/L3088,0),0)&amp;" "&amp;H3088</f>
        <v>17 EUR</v>
      </c>
      <c r="Q3088" t="s">
        <v>8317</v>
      </c>
      <c r="R3088" t="s">
        <v>8357</v>
      </c>
      <c r="S3088" s="12">
        <f>(((I3088/60)/60)/24)+DATE(1970,1,1)+(-8/24)</f>
        <v>42233.337488425925</v>
      </c>
      <c r="T3088" s="12">
        <f>(((J3088/60)/60)/24)+DATE(1970,1,1)+(-8/24)</f>
        <v>42173.337488425925</v>
      </c>
      <c r="U3088" s="8">
        <f t="shared" si="48"/>
        <v>60</v>
      </c>
    </row>
    <row r="3089" spans="1:21" ht="11.75" customHeight="1" x14ac:dyDescent="0.4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E3089/D3089*100%</f>
        <v>6.2500000000000003E-3</v>
      </c>
      <c r="P3089" s="9" t="str">
        <f>IFERROR(ROUND(E3089/L3089,0),0)&amp;" "&amp;H3089</f>
        <v>63 USD</v>
      </c>
      <c r="Q3089" t="s">
        <v>8317</v>
      </c>
      <c r="R3089" t="s">
        <v>8357</v>
      </c>
      <c r="S3089" s="12">
        <f>(((I3089/60)/60)/24)+DATE(1970,1,1)+(-8/24)</f>
        <v>42724.858680555553</v>
      </c>
      <c r="T3089" s="12">
        <f>(((J3089/60)/60)/24)+DATE(1970,1,1)+(-8/24)</f>
        <v>42664.817013888889</v>
      </c>
      <c r="U3089" s="8">
        <f t="shared" si="48"/>
        <v>60.041666666664241</v>
      </c>
    </row>
    <row r="3090" spans="1:21" ht="11.75" customHeight="1" x14ac:dyDescent="0.4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E3090/D3090*100%</f>
        <v>1.9384615384615384E-3</v>
      </c>
      <c r="P3090" s="9" t="str">
        <f>IFERROR(ROUND(E3090/L3090,0),0)&amp;" "&amp;H3090</f>
        <v>42 USD</v>
      </c>
      <c r="Q3090" t="s">
        <v>8317</v>
      </c>
      <c r="R3090" t="s">
        <v>8357</v>
      </c>
      <c r="S3090" s="12">
        <f>(((I3090/60)/60)/24)+DATE(1970,1,1)+(-8/24)</f>
        <v>42012.236805555549</v>
      </c>
      <c r="T3090" s="12">
        <f>(((J3090/60)/60)/24)+DATE(1970,1,1)+(-8/24)</f>
        <v>41981.238969907405</v>
      </c>
      <c r="U3090" s="8">
        <f t="shared" si="48"/>
        <v>30.997835648144246</v>
      </c>
    </row>
    <row r="3091" spans="1:21" ht="11.75" customHeight="1" x14ac:dyDescent="0.4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E3091/D3091*100%</f>
        <v>0.23416000000000001</v>
      </c>
      <c r="P3091" s="9" t="str">
        <f>IFERROR(ROUND(E3091/L3091,0),0)&amp;" "&amp;H3091</f>
        <v>130 USD</v>
      </c>
      <c r="Q3091" t="s">
        <v>8317</v>
      </c>
      <c r="R3091" t="s">
        <v>8357</v>
      </c>
      <c r="S3091" s="12">
        <f>(((I3091/60)/60)/24)+DATE(1970,1,1)+(-8/24)</f>
        <v>42559.749305555553</v>
      </c>
      <c r="T3091" s="12">
        <f>(((J3091/60)/60)/24)+DATE(1970,1,1)+(-8/24)</f>
        <v>42528.209293981483</v>
      </c>
      <c r="U3091" s="8">
        <f t="shared" si="48"/>
        <v>31.540011574070377</v>
      </c>
    </row>
    <row r="3092" spans="1:21" ht="11.75" customHeight="1" x14ac:dyDescent="0.4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E3092/D3092*100%</f>
        <v>5.080888888888889E-2</v>
      </c>
      <c r="P3092" s="9" t="str">
        <f>IFERROR(ROUND(E3092/L3092,0),0)&amp;" "&amp;H3092</f>
        <v>1270 USD</v>
      </c>
      <c r="Q3092" t="s">
        <v>8317</v>
      </c>
      <c r="R3092" t="s">
        <v>8357</v>
      </c>
      <c r="S3092" s="12">
        <f>(((I3092/60)/60)/24)+DATE(1970,1,1)+(-8/24)</f>
        <v>42125.443807870368</v>
      </c>
      <c r="T3092" s="12">
        <f>(((J3092/60)/60)/24)+DATE(1970,1,1)+(-8/24)</f>
        <v>42065.485474537032</v>
      </c>
      <c r="U3092" s="8">
        <f t="shared" ref="U3092:U3129" si="49">S3092-T3092</f>
        <v>59.958333333335759</v>
      </c>
    </row>
    <row r="3093" spans="1:21" ht="11.75" customHeight="1" x14ac:dyDescent="0.4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E3093/D3093*100%</f>
        <v>0.15920000000000001</v>
      </c>
      <c r="P3093" s="9" t="str">
        <f>IFERROR(ROUND(E3093/L3093,0),0)&amp;" "&amp;H3093</f>
        <v>88 USD</v>
      </c>
      <c r="Q3093" t="s">
        <v>8317</v>
      </c>
      <c r="R3093" t="s">
        <v>8357</v>
      </c>
      <c r="S3093" s="12">
        <f>(((I3093/60)/60)/24)+DATE(1970,1,1)+(-8/24)</f>
        <v>42596.615081018514</v>
      </c>
      <c r="T3093" s="12">
        <f>(((J3093/60)/60)/24)+DATE(1970,1,1)+(-8/24)</f>
        <v>42566.615081018514</v>
      </c>
      <c r="U3093" s="8">
        <f t="shared" si="49"/>
        <v>30</v>
      </c>
    </row>
    <row r="3094" spans="1:21" ht="11.75" customHeight="1" x14ac:dyDescent="0.4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E3094/D3094*100%</f>
        <v>1.1831900000000001E-2</v>
      </c>
      <c r="P3094" s="9" t="str">
        <f>IFERROR(ROUND(E3094/L3094,0),0)&amp;" "&amp;H3094</f>
        <v>56 USD</v>
      </c>
      <c r="Q3094" t="s">
        <v>8317</v>
      </c>
      <c r="R3094" t="s">
        <v>8357</v>
      </c>
      <c r="S3094" s="12">
        <f>(((I3094/60)/60)/24)+DATE(1970,1,1)+(-8/24)</f>
        <v>42292.583333333336</v>
      </c>
      <c r="T3094" s="12">
        <f>(((J3094/60)/60)/24)+DATE(1970,1,1)+(-8/24)</f>
        <v>42255.28601851852</v>
      </c>
      <c r="U3094" s="8">
        <f t="shared" si="49"/>
        <v>37.297314814815763</v>
      </c>
    </row>
    <row r="3095" spans="1:21" ht="11.75" customHeight="1" x14ac:dyDescent="0.4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E3095/D3095*100%</f>
        <v>0.22750000000000001</v>
      </c>
      <c r="P3095" s="9" t="str">
        <f>IFERROR(ROUND(E3095/L3095,0),0)&amp;" "&amp;H3095</f>
        <v>54 CAD</v>
      </c>
      <c r="Q3095" t="s">
        <v>8317</v>
      </c>
      <c r="R3095" t="s">
        <v>8357</v>
      </c>
      <c r="S3095" s="12">
        <f>(((I3095/60)/60)/24)+DATE(1970,1,1)+(-8/24)</f>
        <v>41790.832638888889</v>
      </c>
      <c r="T3095" s="12">
        <f>(((J3095/60)/60)/24)+DATE(1970,1,1)+(-8/24)</f>
        <v>41760.575706018513</v>
      </c>
      <c r="U3095" s="8">
        <f t="shared" si="49"/>
        <v>30.256932870375749</v>
      </c>
    </row>
    <row r="3096" spans="1:21" ht="11.75" customHeight="1" x14ac:dyDescent="0.4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E3096/D3096*100%</f>
        <v>2.5000000000000001E-4</v>
      </c>
      <c r="P3096" s="9" t="str">
        <f>IFERROR(ROUND(E3096/L3096,0),0)&amp;" "&amp;H3096</f>
        <v>25 USD</v>
      </c>
      <c r="Q3096" t="s">
        <v>8317</v>
      </c>
      <c r="R3096" t="s">
        <v>8357</v>
      </c>
      <c r="S3096" s="12">
        <f>(((I3096/60)/60)/24)+DATE(1970,1,1)+(-8/24)</f>
        <v>42267.462453703702</v>
      </c>
      <c r="T3096" s="12">
        <f>(((J3096/60)/60)/24)+DATE(1970,1,1)+(-8/24)</f>
        <v>42207.462453703702</v>
      </c>
      <c r="U3096" s="8">
        <f t="shared" si="49"/>
        <v>60</v>
      </c>
    </row>
    <row r="3097" spans="1:21" ht="11.75" customHeight="1" x14ac:dyDescent="0.4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E3097/D3097*100%</f>
        <v>3.351206434316354E-3</v>
      </c>
      <c r="P3097" s="9" t="str">
        <f>IFERROR(ROUND(E3097/L3097,0),0)&amp;" "&amp;H3097</f>
        <v>50 USD</v>
      </c>
      <c r="Q3097" t="s">
        <v>8317</v>
      </c>
      <c r="R3097" t="s">
        <v>8357</v>
      </c>
      <c r="S3097" s="12">
        <f>(((I3097/60)/60)/24)+DATE(1970,1,1)+(-8/24)</f>
        <v>42582.69189814815</v>
      </c>
      <c r="T3097" s="12">
        <f>(((J3097/60)/60)/24)+DATE(1970,1,1)+(-8/24)</f>
        <v>42522.69189814815</v>
      </c>
      <c r="U3097" s="8">
        <f t="shared" si="49"/>
        <v>60</v>
      </c>
    </row>
    <row r="3098" spans="1:21" ht="11.75" customHeight="1" x14ac:dyDescent="0.4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E3098/D3098*100%</f>
        <v>3.9750000000000001E-2</v>
      </c>
      <c r="P3098" s="9" t="str">
        <f>IFERROR(ROUND(E3098/L3098,0),0)&amp;" "&amp;H3098</f>
        <v>57 USD</v>
      </c>
      <c r="Q3098" t="s">
        <v>8317</v>
      </c>
      <c r="R3098" t="s">
        <v>8357</v>
      </c>
      <c r="S3098" s="12">
        <f>(((I3098/60)/60)/24)+DATE(1970,1,1)+(-8/24)</f>
        <v>42144.492199074077</v>
      </c>
      <c r="T3098" s="12">
        <f>(((J3098/60)/60)/24)+DATE(1970,1,1)+(-8/24)</f>
        <v>42114.492199074077</v>
      </c>
      <c r="U3098" s="8">
        <f t="shared" si="49"/>
        <v>30</v>
      </c>
    </row>
    <row r="3099" spans="1:21" ht="11.75" customHeight="1" x14ac:dyDescent="0.4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E3099/D3099*100%</f>
        <v>0.17150000000000001</v>
      </c>
      <c r="P3099" s="9" t="str">
        <f>IFERROR(ROUND(E3099/L3099,0),0)&amp;" "&amp;H3099</f>
        <v>41 GBP</v>
      </c>
      <c r="Q3099" t="s">
        <v>8317</v>
      </c>
      <c r="R3099" t="s">
        <v>8357</v>
      </c>
      <c r="S3099" s="12">
        <f>(((I3099/60)/60)/24)+DATE(1970,1,1)+(-8/24)</f>
        <v>42650.249999999993</v>
      </c>
      <c r="T3099" s="12">
        <f>(((J3099/60)/60)/24)+DATE(1970,1,1)+(-8/24)</f>
        <v>42629.17015046296</v>
      </c>
      <c r="U3099" s="8">
        <f t="shared" si="49"/>
        <v>21.079849537032715</v>
      </c>
    </row>
    <row r="3100" spans="1:21" ht="11.75" customHeight="1" x14ac:dyDescent="0.4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E3100/D3100*100%</f>
        <v>3.608004104669061E-2</v>
      </c>
      <c r="P3100" s="9" t="str">
        <f>IFERROR(ROUND(E3100/L3100,0),0)&amp;" "&amp;H3100</f>
        <v>65 USD</v>
      </c>
      <c r="Q3100" t="s">
        <v>8317</v>
      </c>
      <c r="R3100" t="s">
        <v>8357</v>
      </c>
      <c r="S3100" s="12">
        <f>(((I3100/60)/60)/24)+DATE(1970,1,1)+(-8/24)</f>
        <v>42407.678472222215</v>
      </c>
      <c r="T3100" s="12">
        <f>(((J3100/60)/60)/24)+DATE(1970,1,1)+(-8/24)</f>
        <v>42359.45890046296</v>
      </c>
      <c r="U3100" s="8">
        <f t="shared" si="49"/>
        <v>48.219571759254904</v>
      </c>
    </row>
    <row r="3101" spans="1:21" ht="11.75" customHeight="1" x14ac:dyDescent="0.4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E3101/D3101*100%</f>
        <v>0.13900000000000001</v>
      </c>
      <c r="P3101" s="9" t="str">
        <f>IFERROR(ROUND(E3101/L3101,0),0)&amp;" "&amp;H3101</f>
        <v>56 USD</v>
      </c>
      <c r="Q3101" t="s">
        <v>8317</v>
      </c>
      <c r="R3101" t="s">
        <v>8357</v>
      </c>
      <c r="S3101" s="12">
        <f>(((I3101/60)/60)/24)+DATE(1970,1,1)+(-8/24)</f>
        <v>42411.856377314813</v>
      </c>
      <c r="T3101" s="12">
        <f>(((J3101/60)/60)/24)+DATE(1970,1,1)+(-8/24)</f>
        <v>42381.856377314813</v>
      </c>
      <c r="U3101" s="8">
        <f t="shared" si="49"/>
        <v>30</v>
      </c>
    </row>
    <row r="3102" spans="1:21" ht="11.75" customHeight="1" x14ac:dyDescent="0.4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E3102/D3102*100%</f>
        <v>0.15225</v>
      </c>
      <c r="P3102" s="9" t="str">
        <f>IFERROR(ROUND(E3102/L3102,0),0)&amp;" "&amp;H3102</f>
        <v>141 USD</v>
      </c>
      <c r="Q3102" t="s">
        <v>8317</v>
      </c>
      <c r="R3102" t="s">
        <v>8357</v>
      </c>
      <c r="S3102" s="12">
        <f>(((I3102/60)/60)/24)+DATE(1970,1,1)+(-8/24)</f>
        <v>41932.2890625</v>
      </c>
      <c r="T3102" s="12">
        <f>(((J3102/60)/60)/24)+DATE(1970,1,1)+(-8/24)</f>
        <v>41902.2890625</v>
      </c>
      <c r="U3102" s="8">
        <f t="shared" si="49"/>
        <v>30</v>
      </c>
    </row>
    <row r="3103" spans="1:21" ht="11.75" customHeight="1" x14ac:dyDescent="0.4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E3103/D3103*100%</f>
        <v>0.12</v>
      </c>
      <c r="P3103" s="9" t="str">
        <f>IFERROR(ROUND(E3103/L3103,0),0)&amp;" "&amp;H3103</f>
        <v>25 EUR</v>
      </c>
      <c r="Q3103" t="s">
        <v>8317</v>
      </c>
      <c r="R3103" t="s">
        <v>8357</v>
      </c>
      <c r="S3103" s="12">
        <f>(((I3103/60)/60)/24)+DATE(1970,1,1)+(-8/24)</f>
        <v>42200.99722222222</v>
      </c>
      <c r="T3103" s="12">
        <f>(((J3103/60)/60)/24)+DATE(1970,1,1)+(-8/24)</f>
        <v>42171.050196759257</v>
      </c>
      <c r="U3103" s="8">
        <f t="shared" si="49"/>
        <v>29.947025462963211</v>
      </c>
    </row>
    <row r="3104" spans="1:21" ht="11.75" customHeight="1" x14ac:dyDescent="0.4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E3104/D3104*100%</f>
        <v>0.391125</v>
      </c>
      <c r="P3104" s="9" t="str">
        <f>IFERROR(ROUND(E3104/L3104,0),0)&amp;" "&amp;H3104</f>
        <v>70 GBP</v>
      </c>
      <c r="Q3104" t="s">
        <v>8317</v>
      </c>
      <c r="R3104" t="s">
        <v>8357</v>
      </c>
      <c r="S3104" s="12">
        <f>(((I3104/60)/60)/24)+DATE(1970,1,1)+(-8/24)</f>
        <v>42605.007152777776</v>
      </c>
      <c r="T3104" s="12">
        <f>(((J3104/60)/60)/24)+DATE(1970,1,1)+(-8/24)</f>
        <v>42555.007152777776</v>
      </c>
      <c r="U3104" s="8">
        <f t="shared" si="49"/>
        <v>50</v>
      </c>
    </row>
    <row r="3105" spans="1:21" ht="11.75" customHeight="1" x14ac:dyDescent="0.4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E3105/D3105*100%</f>
        <v>2.6829268292682929E-3</v>
      </c>
      <c r="P3105" s="9" t="str">
        <f>IFERROR(ROUND(E3105/L3105,0),0)&amp;" "&amp;H3105</f>
        <v>6 USD</v>
      </c>
      <c r="Q3105" t="s">
        <v>8317</v>
      </c>
      <c r="R3105" t="s">
        <v>8357</v>
      </c>
      <c r="S3105" s="12">
        <f>(((I3105/60)/60)/24)+DATE(1970,1,1)+(-8/24)</f>
        <v>42166.82298611111</v>
      </c>
      <c r="T3105" s="12">
        <f>(((J3105/60)/60)/24)+DATE(1970,1,1)+(-8/24)</f>
        <v>42106.82298611111</v>
      </c>
      <c r="U3105" s="8">
        <f t="shared" si="49"/>
        <v>60</v>
      </c>
    </row>
    <row r="3106" spans="1:21" ht="11.75" customHeight="1" x14ac:dyDescent="0.4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E3106/D3106*100%</f>
        <v>0.29625000000000001</v>
      </c>
      <c r="P3106" s="9" t="str">
        <f>IFERROR(ROUND(E3106/L3106,0),0)&amp;" "&amp;H3106</f>
        <v>237 AUD</v>
      </c>
      <c r="Q3106" t="s">
        <v>8317</v>
      </c>
      <c r="R3106" t="s">
        <v>8357</v>
      </c>
      <c r="S3106" s="12">
        <f>(((I3106/60)/60)/24)+DATE(1970,1,1)+(-8/24)</f>
        <v>42037.749999999993</v>
      </c>
      <c r="T3106" s="12">
        <f>(((J3106/60)/60)/24)+DATE(1970,1,1)+(-8/24)</f>
        <v>42006.57535879629</v>
      </c>
      <c r="U3106" s="8">
        <f t="shared" si="49"/>
        <v>31.174641203702777</v>
      </c>
    </row>
    <row r="3107" spans="1:21" ht="11.75" customHeight="1" x14ac:dyDescent="0.4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E3107/D3107*100%</f>
        <v>0.4236099230111206</v>
      </c>
      <c r="P3107" s="9" t="str">
        <f>IFERROR(ROUND(E3107/L3107,0),0)&amp;" "&amp;H3107</f>
        <v>80 USD</v>
      </c>
      <c r="Q3107" t="s">
        <v>8317</v>
      </c>
      <c r="R3107" t="s">
        <v>8357</v>
      </c>
      <c r="S3107" s="12">
        <f>(((I3107/60)/60)/24)+DATE(1970,1,1)+(-8/24)</f>
        <v>41930.875</v>
      </c>
      <c r="T3107" s="12">
        <f>(((J3107/60)/60)/24)+DATE(1970,1,1)+(-8/24)</f>
        <v>41876.385601851849</v>
      </c>
      <c r="U3107" s="8">
        <f t="shared" si="49"/>
        <v>54.48939814815094</v>
      </c>
    </row>
    <row r="3108" spans="1:21" ht="11.75" customHeight="1" x14ac:dyDescent="0.4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E3108/D3108*100%</f>
        <v>4.1000000000000002E-2</v>
      </c>
      <c r="P3108" s="9" t="str">
        <f>IFERROR(ROUND(E3108/L3108,0),0)&amp;" "&amp;H3108</f>
        <v>10 GBP</v>
      </c>
      <c r="Q3108" t="s">
        <v>8317</v>
      </c>
      <c r="R3108" t="s">
        <v>8357</v>
      </c>
      <c r="S3108" s="12">
        <f>(((I3108/60)/60)/24)+DATE(1970,1,1)+(-8/24)</f>
        <v>42263.583333333336</v>
      </c>
      <c r="T3108" s="12">
        <f>(((J3108/60)/60)/24)+DATE(1970,1,1)+(-8/24)</f>
        <v>42241.09578703704</v>
      </c>
      <c r="U3108" s="8">
        <f t="shared" si="49"/>
        <v>22.487546296295477</v>
      </c>
    </row>
    <row r="3109" spans="1:21" ht="11.75" customHeight="1" x14ac:dyDescent="0.4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E3109/D3109*100%</f>
        <v>0.197625</v>
      </c>
      <c r="P3109" s="9" t="str">
        <f>IFERROR(ROUND(E3109/L3109,0),0)&amp;" "&amp;H3109</f>
        <v>273 USD</v>
      </c>
      <c r="Q3109" t="s">
        <v>8317</v>
      </c>
      <c r="R3109" t="s">
        <v>8357</v>
      </c>
      <c r="S3109" s="12">
        <f>(((I3109/60)/60)/24)+DATE(1970,1,1)+(-8/24)</f>
        <v>42135.480914351843</v>
      </c>
      <c r="T3109" s="12">
        <f>(((J3109/60)/60)/24)+DATE(1970,1,1)+(-8/24)</f>
        <v>42128.480914351843</v>
      </c>
      <c r="U3109" s="8">
        <f t="shared" si="49"/>
        <v>7</v>
      </c>
    </row>
    <row r="3110" spans="1:21" ht="11.75" customHeight="1" x14ac:dyDescent="0.4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E3110/D3110*100%</f>
        <v>5.1999999999999995E-4</v>
      </c>
      <c r="P3110" s="9" t="str">
        <f>IFERROR(ROUND(E3110/L3110,0),0)&amp;" "&amp;H3110</f>
        <v>13 USD</v>
      </c>
      <c r="Q3110" t="s">
        <v>8317</v>
      </c>
      <c r="R3110" t="s">
        <v>8357</v>
      </c>
      <c r="S3110" s="12">
        <f>(((I3110/60)/60)/24)+DATE(1970,1,1)+(-8/24)</f>
        <v>42122.305486111109</v>
      </c>
      <c r="T3110" s="12">
        <f>(((J3110/60)/60)/24)+DATE(1970,1,1)+(-8/24)</f>
        <v>42062.34715277778</v>
      </c>
      <c r="U3110" s="8">
        <f t="shared" si="49"/>
        <v>59.958333333328483</v>
      </c>
    </row>
    <row r="3111" spans="1:21" ht="11.75" customHeight="1" x14ac:dyDescent="0.4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E3111/D3111*100%</f>
        <v>0.25030188679245285</v>
      </c>
      <c r="P3111" s="9" t="str">
        <f>IFERROR(ROUND(E3111/L3111,0),0)&amp;" "&amp;H3111</f>
        <v>58 USD</v>
      </c>
      <c r="Q3111" t="s">
        <v>8317</v>
      </c>
      <c r="R3111" t="s">
        <v>8357</v>
      </c>
      <c r="S3111" s="12">
        <f>(((I3111/60)/60)/24)+DATE(1970,1,1)+(-8/24)</f>
        <v>41878.791782407403</v>
      </c>
      <c r="T3111" s="12">
        <f>(((J3111/60)/60)/24)+DATE(1970,1,1)+(-8/24)</f>
        <v>41843.791782407403</v>
      </c>
      <c r="U3111" s="8">
        <f t="shared" si="49"/>
        <v>35</v>
      </c>
    </row>
    <row r="3112" spans="1:21" ht="11.75" customHeight="1" x14ac:dyDescent="0.4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E3112/D3112*100%</f>
        <v>4.0000000000000002E-4</v>
      </c>
      <c r="P3112" s="9" t="str">
        <f>IFERROR(ROUND(E3112/L3112,0),0)&amp;" "&amp;H3112</f>
        <v>10 USD</v>
      </c>
      <c r="Q3112" t="s">
        <v>8317</v>
      </c>
      <c r="R3112" t="s">
        <v>8357</v>
      </c>
      <c r="S3112" s="12">
        <f>(((I3112/60)/60)/24)+DATE(1970,1,1)+(-8/24)</f>
        <v>42784.698136574072</v>
      </c>
      <c r="T3112" s="12">
        <f>(((J3112/60)/60)/24)+DATE(1970,1,1)+(-8/24)</f>
        <v>42744.698136574072</v>
      </c>
      <c r="U3112" s="8">
        <f t="shared" si="49"/>
        <v>40</v>
      </c>
    </row>
    <row r="3113" spans="1:21" ht="11.75" customHeight="1" x14ac:dyDescent="0.4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E3113/D3113*100%</f>
        <v>0.26640000000000003</v>
      </c>
      <c r="P3113" s="9" t="str">
        <f>IFERROR(ROUND(E3113/L3113,0),0)&amp;" "&amp;H3113</f>
        <v>70 USD</v>
      </c>
      <c r="Q3113" t="s">
        <v>8317</v>
      </c>
      <c r="R3113" t="s">
        <v>8357</v>
      </c>
      <c r="S3113" s="12">
        <f>(((I3113/60)/60)/24)+DATE(1970,1,1)+(-8/24)</f>
        <v>41916.26180555555</v>
      </c>
      <c r="T3113" s="12">
        <f>(((J3113/60)/60)/24)+DATE(1970,1,1)+(-8/24)</f>
        <v>41885.26180555555</v>
      </c>
      <c r="U3113" s="8">
        <f t="shared" si="49"/>
        <v>31</v>
      </c>
    </row>
    <row r="3114" spans="1:21" ht="11.75" customHeight="1" x14ac:dyDescent="0.4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E3114/D3114*100%</f>
        <v>4.7363636363636365E-2</v>
      </c>
      <c r="P3114" s="9" t="str">
        <f>IFERROR(ROUND(E3114/L3114,0),0)&amp;" "&amp;H3114</f>
        <v>58 USD</v>
      </c>
      <c r="Q3114" t="s">
        <v>8317</v>
      </c>
      <c r="R3114" t="s">
        <v>8357</v>
      </c>
      <c r="S3114" s="12">
        <f>(((I3114/60)/60)/24)+DATE(1970,1,1)+(-8/24)</f>
        <v>42674.788587962961</v>
      </c>
      <c r="T3114" s="12">
        <f>(((J3114/60)/60)/24)+DATE(1970,1,1)+(-8/24)</f>
        <v>42614.788587962961</v>
      </c>
      <c r="U3114" s="8">
        <f t="shared" si="49"/>
        <v>60</v>
      </c>
    </row>
    <row r="3115" spans="1:21" ht="11.75" customHeight="1" x14ac:dyDescent="0.4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E3115/D3115*100%</f>
        <v>4.2435339894712751E-2</v>
      </c>
      <c r="P3115" s="9" t="str">
        <f>IFERROR(ROUND(E3115/L3115,0),0)&amp;" "&amp;H3115</f>
        <v>125 USD</v>
      </c>
      <c r="Q3115" t="s">
        <v>8317</v>
      </c>
      <c r="R3115" t="s">
        <v>8357</v>
      </c>
      <c r="S3115" s="12">
        <f>(((I3115/60)/60)/24)+DATE(1970,1,1)+(-8/24)</f>
        <v>42111.397939814815</v>
      </c>
      <c r="T3115" s="12">
        <f>(((J3115/60)/60)/24)+DATE(1970,1,1)+(-8/24)</f>
        <v>42081.397939814815</v>
      </c>
      <c r="U3115" s="8">
        <f t="shared" si="49"/>
        <v>30</v>
      </c>
    </row>
    <row r="3116" spans="1:21" ht="11.75" customHeight="1" x14ac:dyDescent="0.4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E3116/D3116*100%</f>
        <v>0</v>
      </c>
      <c r="P3116" s="9" t="str">
        <f>IFERROR(ROUND(E3116/L3116,0),0)&amp;" "&amp;H3116</f>
        <v>0 USD</v>
      </c>
      <c r="Q3116" t="s">
        <v>8317</v>
      </c>
      <c r="R3116" t="s">
        <v>8357</v>
      </c>
      <c r="S3116" s="12">
        <f>(((I3116/60)/60)/24)+DATE(1970,1,1)+(-8/24)</f>
        <v>41903.29918981481</v>
      </c>
      <c r="T3116" s="12">
        <f>(((J3116/60)/60)/24)+DATE(1970,1,1)+(-8/24)</f>
        <v>41843.29918981481</v>
      </c>
      <c r="U3116" s="8">
        <f t="shared" si="49"/>
        <v>60</v>
      </c>
    </row>
    <row r="3117" spans="1:21" ht="11.75" customHeight="1" x14ac:dyDescent="0.4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E3117/D3117*100%</f>
        <v>0.03</v>
      </c>
      <c r="P3117" s="9" t="str">
        <f>IFERROR(ROUND(E3117/L3117,0),0)&amp;" "&amp;H3117</f>
        <v>300 SEK</v>
      </c>
      <c r="Q3117" t="s">
        <v>8317</v>
      </c>
      <c r="R3117" t="s">
        <v>8357</v>
      </c>
      <c r="S3117" s="12">
        <f>(((I3117/60)/60)/24)+DATE(1970,1,1)+(-8/24)</f>
        <v>42526.113738425927</v>
      </c>
      <c r="T3117" s="12">
        <f>(((J3117/60)/60)/24)+DATE(1970,1,1)+(-8/24)</f>
        <v>42496.113738425927</v>
      </c>
      <c r="U3117" s="8">
        <f t="shared" si="49"/>
        <v>30</v>
      </c>
    </row>
    <row r="3118" spans="1:21" ht="11.75" customHeight="1" x14ac:dyDescent="0.4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E3118/D3118*100%</f>
        <v>0.57333333333333336</v>
      </c>
      <c r="P3118" s="9" t="str">
        <f>IFERROR(ROUND(E3118/L3118,0),0)&amp;" "&amp;H3118</f>
        <v>43 USD</v>
      </c>
      <c r="Q3118" t="s">
        <v>8317</v>
      </c>
      <c r="R3118" t="s">
        <v>8357</v>
      </c>
      <c r="S3118" s="12">
        <f>(((I3118/60)/60)/24)+DATE(1970,1,1)+(-8/24)</f>
        <v>42095.18200231481</v>
      </c>
      <c r="T3118" s="12">
        <f>(((J3118/60)/60)/24)+DATE(1970,1,1)+(-8/24)</f>
        <v>42081.18200231481</v>
      </c>
      <c r="U3118" s="8">
        <f t="shared" si="49"/>
        <v>14</v>
      </c>
    </row>
    <row r="3119" spans="1:21" ht="11.75" customHeight="1" x14ac:dyDescent="0.4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E3119/D3119*100%</f>
        <v>1E-3</v>
      </c>
      <c r="P3119" s="9" t="str">
        <f>IFERROR(ROUND(E3119/L3119,0),0)&amp;" "&amp;H3119</f>
        <v>1 GBP</v>
      </c>
      <c r="Q3119" t="s">
        <v>8317</v>
      </c>
      <c r="R3119" t="s">
        <v>8357</v>
      </c>
      <c r="S3119" s="12">
        <f>(((I3119/60)/60)/24)+DATE(1970,1,1)+(-8/24)</f>
        <v>42517.216666666667</v>
      </c>
      <c r="T3119" s="12">
        <f>(((J3119/60)/60)/24)+DATE(1970,1,1)+(-8/24)</f>
        <v>42509.041203703695</v>
      </c>
      <c r="U3119" s="8">
        <f t="shared" si="49"/>
        <v>8.1754629629722331</v>
      </c>
    </row>
    <row r="3120" spans="1:21" ht="11.75" customHeight="1" x14ac:dyDescent="0.4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E3120/D3120*100%</f>
        <v>3.0999999999999999E-3</v>
      </c>
      <c r="P3120" s="9" t="str">
        <f>IFERROR(ROUND(E3120/L3120,0),0)&amp;" "&amp;H3120</f>
        <v>775 SEK</v>
      </c>
      <c r="Q3120" t="s">
        <v>8317</v>
      </c>
      <c r="R3120" t="s">
        <v>8357</v>
      </c>
      <c r="S3120" s="12">
        <f>(((I3120/60)/60)/24)+DATE(1970,1,1)+(-8/24)</f>
        <v>42553.316238425927</v>
      </c>
      <c r="T3120" s="12">
        <f>(((J3120/60)/60)/24)+DATE(1970,1,1)+(-8/24)</f>
        <v>42534.316238425927</v>
      </c>
      <c r="U3120" s="8">
        <f t="shared" si="49"/>
        <v>19</v>
      </c>
    </row>
    <row r="3121" spans="1:21" ht="11.75" customHeight="1" x14ac:dyDescent="0.4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E3121/D3121*100%</f>
        <v>5.0000000000000001E-4</v>
      </c>
      <c r="P3121" s="9" t="str">
        <f>IFERROR(ROUND(E3121/L3121,0),0)&amp;" "&amp;H3121</f>
        <v>5 USD</v>
      </c>
      <c r="Q3121" t="s">
        <v>8317</v>
      </c>
      <c r="R3121" t="s">
        <v>8357</v>
      </c>
      <c r="S3121" s="12">
        <f>(((I3121/60)/60)/24)+DATE(1970,1,1)+(-8/24)</f>
        <v>42089.670509259253</v>
      </c>
      <c r="T3121" s="12">
        <f>(((J3121/60)/60)/24)+DATE(1970,1,1)+(-8/24)</f>
        <v>42059.712175925924</v>
      </c>
      <c r="U3121" s="8">
        <f t="shared" si="49"/>
        <v>29.958333333328483</v>
      </c>
    </row>
    <row r="3122" spans="1:21" ht="11.75" customHeight="1" x14ac:dyDescent="0.4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E3122/D3122*100%</f>
        <v>9.8461538461538464E-5</v>
      </c>
      <c r="P3122" s="9" t="str">
        <f>IFERROR(ROUND(E3122/L3122,0),0)&amp;" "&amp;H3122</f>
        <v>13 EUR</v>
      </c>
      <c r="Q3122" t="s">
        <v>8317</v>
      </c>
      <c r="R3122" t="s">
        <v>8357</v>
      </c>
      <c r="S3122" s="12">
        <f>(((I3122/60)/60)/24)+DATE(1970,1,1)+(-8/24)</f>
        <v>42495.567083333335</v>
      </c>
      <c r="T3122" s="12">
        <f>(((J3122/60)/60)/24)+DATE(1970,1,1)+(-8/24)</f>
        <v>42435.608749999999</v>
      </c>
      <c r="U3122" s="8">
        <f t="shared" si="49"/>
        <v>59.958333333335759</v>
      </c>
    </row>
    <row r="3123" spans="1:21" ht="11.75" customHeight="1" x14ac:dyDescent="0.4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E3123/D3123*100%</f>
        <v>6.6666666666666671E-3</v>
      </c>
      <c r="P3123" s="9" t="str">
        <f>IFERROR(ROUND(E3123/L3123,0),0)&amp;" "&amp;H3123</f>
        <v>10 CAD</v>
      </c>
      <c r="Q3123" t="s">
        <v>8317</v>
      </c>
      <c r="R3123" t="s">
        <v>8357</v>
      </c>
      <c r="S3123" s="12">
        <f>(((I3123/60)/60)/24)+DATE(1970,1,1)+(-8/24)</f>
        <v>41908.346469907403</v>
      </c>
      <c r="T3123" s="12">
        <f>(((J3123/60)/60)/24)+DATE(1970,1,1)+(-8/24)</f>
        <v>41848.346469907403</v>
      </c>
      <c r="U3123" s="8">
        <f t="shared" si="49"/>
        <v>60</v>
      </c>
    </row>
    <row r="3124" spans="1:21" ht="11.75" customHeight="1" x14ac:dyDescent="0.4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E3124/D3124*100%</f>
        <v>0.58291457286432158</v>
      </c>
      <c r="P3124" s="9" t="str">
        <f>IFERROR(ROUND(E3124/L3124,0),0)&amp;" "&amp;H3124</f>
        <v>58 USD</v>
      </c>
      <c r="Q3124" t="s">
        <v>8317</v>
      </c>
      <c r="R3124" t="s">
        <v>8357</v>
      </c>
      <c r="S3124" s="12">
        <f>(((I3124/60)/60)/24)+DATE(1970,1,1)+(-8/24)</f>
        <v>42683.640416666669</v>
      </c>
      <c r="T3124" s="12">
        <f>(((J3124/60)/60)/24)+DATE(1970,1,1)+(-8/24)</f>
        <v>42678.598749999997</v>
      </c>
      <c r="U3124" s="8">
        <f t="shared" si="49"/>
        <v>5.0416666666715173</v>
      </c>
    </row>
    <row r="3125" spans="1:21" ht="11.75" customHeight="1" x14ac:dyDescent="0.4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E3125/D3125*100%</f>
        <v>0.68153600000000003</v>
      </c>
      <c r="P3125" s="9" t="str">
        <f>IFERROR(ROUND(E3125/L3125,0),0)&amp;" "&amp;H3125</f>
        <v>245 USD</v>
      </c>
      <c r="Q3125" t="s">
        <v>8317</v>
      </c>
      <c r="R3125" t="s">
        <v>8357</v>
      </c>
      <c r="S3125" s="12">
        <f>(((I3125/60)/60)/24)+DATE(1970,1,1)+(-8/24)</f>
        <v>42560.659699074073</v>
      </c>
      <c r="T3125" s="12">
        <f>(((J3125/60)/60)/24)+DATE(1970,1,1)+(-8/24)</f>
        <v>42530.659699074073</v>
      </c>
      <c r="U3125" s="8">
        <f t="shared" si="49"/>
        <v>30</v>
      </c>
    </row>
    <row r="3126" spans="1:21" ht="11.75" customHeight="1" x14ac:dyDescent="0.4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E3126/D3126*100%</f>
        <v>3.2499999999999997E-5</v>
      </c>
      <c r="P3126" s="9" t="str">
        <f>IFERROR(ROUND(E3126/L3126,0),0)&amp;" "&amp;H3126</f>
        <v>7 USD</v>
      </c>
      <c r="Q3126" t="s">
        <v>8317</v>
      </c>
      <c r="R3126" t="s">
        <v>8357</v>
      </c>
      <c r="S3126" s="12">
        <f>(((I3126/60)/60)/24)+DATE(1970,1,1)+(-8/24)</f>
        <v>42037.446770833332</v>
      </c>
      <c r="T3126" s="12">
        <f>(((J3126/60)/60)/24)+DATE(1970,1,1)+(-8/24)</f>
        <v>41977.446770833332</v>
      </c>
      <c r="U3126" s="8">
        <f t="shared" si="49"/>
        <v>60</v>
      </c>
    </row>
    <row r="3127" spans="1:21" ht="11.75" customHeight="1" x14ac:dyDescent="0.4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E3127/D3127*100%</f>
        <v>0</v>
      </c>
      <c r="P3127" s="9" t="str">
        <f>IFERROR(ROUND(E3127/L3127,0),0)&amp;" "&amp;H3127</f>
        <v>0 USD</v>
      </c>
      <c r="Q3127" t="s">
        <v>8317</v>
      </c>
      <c r="R3127" t="s">
        <v>8357</v>
      </c>
      <c r="S3127" s="12">
        <f>(((I3127/60)/60)/24)+DATE(1970,1,1)+(-8/24)</f>
        <v>42375.873518518514</v>
      </c>
      <c r="T3127" s="12">
        <f>(((J3127/60)/60)/24)+DATE(1970,1,1)+(-8/24)</f>
        <v>42345.873518518514</v>
      </c>
      <c r="U3127" s="8">
        <f t="shared" si="49"/>
        <v>30</v>
      </c>
    </row>
    <row r="3128" spans="1:21" ht="11.75" customHeight="1" x14ac:dyDescent="0.4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E3128/D3128*100%</f>
        <v>4.1599999999999998E-2</v>
      </c>
      <c r="P3128" s="9" t="str">
        <f>IFERROR(ROUND(E3128/L3128,0),0)&amp;" "&amp;H3128</f>
        <v>61 USD</v>
      </c>
      <c r="Q3128" t="s">
        <v>8317</v>
      </c>
      <c r="R3128" t="s">
        <v>8357</v>
      </c>
      <c r="S3128" s="12">
        <f>(((I3128/60)/60)/24)+DATE(1970,1,1)+(-8/24)</f>
        <v>42456.643078703702</v>
      </c>
      <c r="T3128" s="12">
        <f>(((J3128/60)/60)/24)+DATE(1970,1,1)+(-8/24)</f>
        <v>42426.684745370374</v>
      </c>
      <c r="U3128" s="8">
        <f t="shared" si="49"/>
        <v>29.958333333328483</v>
      </c>
    </row>
    <row r="3129" spans="1:21" ht="11.75" customHeight="1" x14ac:dyDescent="0.4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E3129/D3129*100%</f>
        <v>0</v>
      </c>
      <c r="P3129" s="9" t="str">
        <f>IFERROR(ROUND(E3129/L3129,0),0)&amp;" "&amp;H3129</f>
        <v>0 USD</v>
      </c>
      <c r="Q3129" t="s">
        <v>8317</v>
      </c>
      <c r="R3129" t="s">
        <v>8357</v>
      </c>
      <c r="S3129" s="12">
        <f>(((I3129/60)/60)/24)+DATE(1970,1,1)+(-8/24)</f>
        <v>42064.523483796293</v>
      </c>
      <c r="T3129" s="12">
        <f>(((J3129/60)/60)/24)+DATE(1970,1,1)+(-8/24)</f>
        <v>42034.523483796293</v>
      </c>
      <c r="U3129" s="8">
        <f t="shared" si="49"/>
        <v>30</v>
      </c>
    </row>
    <row r="3130" spans="1:21" ht="11.75" hidden="1" customHeight="1" x14ac:dyDescent="0.4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E3130/D3130*100%</f>
        <v>1.0860666666666667</v>
      </c>
      <c r="P3130" s="9" t="str">
        <f>IFERROR(ROUND(E3130/L3130,0),0)&amp;" "&amp;H3130</f>
        <v>139 USD</v>
      </c>
      <c r="Q3130" t="s">
        <v>8317</v>
      </c>
      <c r="R3130" t="s">
        <v>8318</v>
      </c>
      <c r="S3130" s="12">
        <f>(((I3130/60)/60)/24)+DATE(1970,1,1)+(-8/24)</f>
        <v>42810.450706018521</v>
      </c>
      <c r="T3130" s="12">
        <f>(((J3130/60)/60)/24)+DATE(1970,1,1)+(-8/24)</f>
        <v>42780.492372685178</v>
      </c>
      <c r="U3130"/>
    </row>
    <row r="3131" spans="1:21" ht="11.75" hidden="1" customHeight="1" x14ac:dyDescent="0.4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E3131/D3131*100%</f>
        <v>8.0000000000000002E-3</v>
      </c>
      <c r="P3131" s="9" t="str">
        <f>IFERROR(ROUND(E3131/L3131,0),0)&amp;" "&amp;H3131</f>
        <v>10 USD</v>
      </c>
      <c r="Q3131" t="s">
        <v>8317</v>
      </c>
      <c r="R3131" t="s">
        <v>8318</v>
      </c>
      <c r="S3131" s="12">
        <f>(((I3131/60)/60)/24)+DATE(1970,1,1)+(-8/24)</f>
        <v>42843.467812499999</v>
      </c>
      <c r="T3131" s="12">
        <f>(((J3131/60)/60)/24)+DATE(1970,1,1)+(-8/24)</f>
        <v>42803.509479166663</v>
      </c>
      <c r="U3131"/>
    </row>
    <row r="3132" spans="1:21" ht="11.75" hidden="1" customHeight="1" x14ac:dyDescent="0.4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E3132/D3132*100%</f>
        <v>3.7499999999999999E-2</v>
      </c>
      <c r="P3132" s="9" t="str">
        <f>IFERROR(ROUND(E3132/L3132,0),0)&amp;" "&amp;H3132</f>
        <v>94 USD</v>
      </c>
      <c r="Q3132" t="s">
        <v>8317</v>
      </c>
      <c r="R3132" t="s">
        <v>8318</v>
      </c>
      <c r="S3132" s="12">
        <f>(((I3132/60)/60)/24)+DATE(1970,1,1)+(-8/24)</f>
        <v>42838.874305555553</v>
      </c>
      <c r="T3132" s="12">
        <f>(((J3132/60)/60)/24)+DATE(1970,1,1)+(-8/24)</f>
        <v>42808.306898148141</v>
      </c>
      <c r="U3132"/>
    </row>
    <row r="3133" spans="1:21" ht="11.75" hidden="1" customHeight="1" x14ac:dyDescent="0.4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E3133/D3133*100%</f>
        <v>0.15731707317073171</v>
      </c>
      <c r="P3133" s="9" t="str">
        <f>IFERROR(ROUND(E3133/L3133,0),0)&amp;" "&amp;H3133</f>
        <v>54 USD</v>
      </c>
      <c r="Q3133" t="s">
        <v>8317</v>
      </c>
      <c r="R3133" t="s">
        <v>8318</v>
      </c>
      <c r="S3133" s="12">
        <f>(((I3133/60)/60)/24)+DATE(1970,1,1)+(-8/24)</f>
        <v>42833.204224537032</v>
      </c>
      <c r="T3133" s="12">
        <f>(((J3133/60)/60)/24)+DATE(1970,1,1)+(-8/24)</f>
        <v>42803.245891203704</v>
      </c>
      <c r="U3133"/>
    </row>
    <row r="3134" spans="1:21" ht="11.75" hidden="1" customHeight="1" x14ac:dyDescent="0.4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E3134/D3134*100%</f>
        <v>3.3333333333333332E-4</v>
      </c>
      <c r="P3134" s="9" t="str">
        <f>IFERROR(ROUND(E3134/L3134,0),0)&amp;" "&amp;H3134</f>
        <v>10 USD</v>
      </c>
      <c r="Q3134" t="s">
        <v>8317</v>
      </c>
      <c r="R3134" t="s">
        <v>8318</v>
      </c>
      <c r="S3134" s="12">
        <f>(((I3134/60)/60)/24)+DATE(1970,1,1)+(-8/24)</f>
        <v>42845.975231481476</v>
      </c>
      <c r="T3134" s="12">
        <f>(((J3134/60)/60)/24)+DATE(1970,1,1)+(-8/24)</f>
        <v>42786.016898148147</v>
      </c>
      <c r="U3134"/>
    </row>
    <row r="3135" spans="1:21" ht="11.75" hidden="1" customHeight="1" x14ac:dyDescent="0.4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E3135/D3135*100%</f>
        <v>1.08</v>
      </c>
      <c r="P3135" s="9" t="str">
        <f>IFERROR(ROUND(E3135/L3135,0),0)&amp;" "&amp;H3135</f>
        <v>34 GBP</v>
      </c>
      <c r="Q3135" t="s">
        <v>8317</v>
      </c>
      <c r="R3135" t="s">
        <v>8318</v>
      </c>
      <c r="S3135" s="12">
        <f>(((I3135/60)/60)/24)+DATE(1970,1,1)+(-8/24)</f>
        <v>42818.190208333333</v>
      </c>
      <c r="T3135" s="12">
        <f>(((J3135/60)/60)/24)+DATE(1970,1,1)+(-8/24)</f>
        <v>42788.231874999998</v>
      </c>
      <c r="U3135"/>
    </row>
    <row r="3136" spans="1:21" ht="11.75" hidden="1" customHeight="1" x14ac:dyDescent="0.4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E3136/D3136*100%</f>
        <v>0.22500000000000001</v>
      </c>
      <c r="P3136" s="9" t="str">
        <f>IFERROR(ROUND(E3136/L3136,0),0)&amp;" "&amp;H3136</f>
        <v>19 GBP</v>
      </c>
      <c r="Q3136" t="s">
        <v>8317</v>
      </c>
      <c r="R3136" t="s">
        <v>8318</v>
      </c>
      <c r="S3136" s="12">
        <f>(((I3136/60)/60)/24)+DATE(1970,1,1)+(-8/24)</f>
        <v>42821.345127314817</v>
      </c>
      <c r="T3136" s="12">
        <f>(((J3136/60)/60)/24)+DATE(1970,1,1)+(-8/24)</f>
        <v>42800.386793981481</v>
      </c>
      <c r="U3136"/>
    </row>
    <row r="3137" spans="1:21" ht="11.75" hidden="1" customHeight="1" x14ac:dyDescent="0.4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E3137/D3137*100%</f>
        <v>0.20849420849420849</v>
      </c>
      <c r="P3137" s="9" t="str">
        <f>IFERROR(ROUND(E3137/L3137,0),0)&amp;" "&amp;H3137</f>
        <v>23 USD</v>
      </c>
      <c r="Q3137" t="s">
        <v>8317</v>
      </c>
      <c r="R3137" t="s">
        <v>8318</v>
      </c>
      <c r="S3137" s="12">
        <f>(((I3137/60)/60)/24)+DATE(1970,1,1)+(-8/24)</f>
        <v>42828.818530092591</v>
      </c>
      <c r="T3137" s="12">
        <f>(((J3137/60)/60)/24)+DATE(1970,1,1)+(-8/24)</f>
        <v>42806.818530092591</v>
      </c>
      <c r="U3137"/>
    </row>
    <row r="3138" spans="1:21" ht="11.75" hidden="1" customHeight="1" x14ac:dyDescent="0.4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E3138/D3138*100%</f>
        <v>1.278</v>
      </c>
      <c r="P3138" s="9" t="str">
        <f>IFERROR(ROUND(E3138/L3138,0),0)&amp;" "&amp;H3138</f>
        <v>29 GBP</v>
      </c>
      <c r="Q3138" t="s">
        <v>8317</v>
      </c>
      <c r="R3138" t="s">
        <v>8318</v>
      </c>
      <c r="S3138" s="12">
        <f>(((I3138/60)/60)/24)+DATE(1970,1,1)+(-8/24)</f>
        <v>42825.624305555553</v>
      </c>
      <c r="T3138" s="12">
        <f>(((J3138/60)/60)/24)+DATE(1970,1,1)+(-8/24)</f>
        <v>42789.12909722222</v>
      </c>
      <c r="U3138"/>
    </row>
    <row r="3139" spans="1:21" ht="11.75" hidden="1" customHeight="1" x14ac:dyDescent="0.4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E3139/D3139*100%</f>
        <v>3.3333333333333333E-2</v>
      </c>
      <c r="P3139" s="9" t="str">
        <f>IFERROR(ROUND(E3139/L3139,0),0)&amp;" "&amp;H3139</f>
        <v>50 USD</v>
      </c>
      <c r="Q3139" t="s">
        <v>8317</v>
      </c>
      <c r="R3139" t="s">
        <v>8318</v>
      </c>
      <c r="S3139" s="12">
        <f>(((I3139/60)/60)/24)+DATE(1970,1,1)+(-8/24)</f>
        <v>42858.466666666667</v>
      </c>
      <c r="T3139" s="12">
        <f>(((J3139/60)/60)/24)+DATE(1970,1,1)+(-8/24)</f>
        <v>42807.551724537036</v>
      </c>
      <c r="U3139"/>
    </row>
    <row r="3140" spans="1:21" ht="11.75" hidden="1" customHeight="1" x14ac:dyDescent="0.4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E3140/D3140*100%</f>
        <v>0</v>
      </c>
      <c r="P3140" s="9" t="str">
        <f>IFERROR(ROUND(E3140/L3140,0),0)&amp;" "&amp;H3140</f>
        <v>0 GBP</v>
      </c>
      <c r="Q3140" t="s">
        <v>8317</v>
      </c>
      <c r="R3140" t="s">
        <v>8318</v>
      </c>
      <c r="S3140" s="12">
        <f>(((I3140/60)/60)/24)+DATE(1970,1,1)+(-8/24)</f>
        <v>42828.312581018516</v>
      </c>
      <c r="T3140" s="12">
        <f>(((J3140/60)/60)/24)+DATE(1970,1,1)+(-8/24)</f>
        <v>42809.312581018516</v>
      </c>
      <c r="U3140"/>
    </row>
    <row r="3141" spans="1:21" ht="11.75" hidden="1" customHeight="1" x14ac:dyDescent="0.4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E3141/D3141*100%</f>
        <v>5.3999999999999999E-2</v>
      </c>
      <c r="P3141" s="9" t="str">
        <f>IFERROR(ROUND(E3141/L3141,0),0)&amp;" "&amp;H3141</f>
        <v>450 MXN</v>
      </c>
      <c r="Q3141" t="s">
        <v>8317</v>
      </c>
      <c r="R3141" t="s">
        <v>8318</v>
      </c>
      <c r="S3141" s="12">
        <f>(((I3141/60)/60)/24)+DATE(1970,1,1)+(-8/24)</f>
        <v>42818.856249999997</v>
      </c>
      <c r="T3141" s="12">
        <f>(((J3141/60)/60)/24)+DATE(1970,1,1)+(-8/24)</f>
        <v>42784.937037037038</v>
      </c>
      <c r="U3141"/>
    </row>
    <row r="3142" spans="1:21" ht="11.75" hidden="1" customHeight="1" x14ac:dyDescent="0.4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E3142/D3142*100%</f>
        <v>9.5999999999999992E-3</v>
      </c>
      <c r="P3142" s="9" t="str">
        <f>IFERROR(ROUND(E3142/L3142,0),0)&amp;" "&amp;H3142</f>
        <v>24 EUR</v>
      </c>
      <c r="Q3142" t="s">
        <v>8317</v>
      </c>
      <c r="R3142" t="s">
        <v>8318</v>
      </c>
      <c r="S3142" s="12">
        <f>(((I3142/60)/60)/24)+DATE(1970,1,1)+(-8/24)</f>
        <v>42832.343784722216</v>
      </c>
      <c r="T3142" s="12">
        <f>(((J3142/60)/60)/24)+DATE(1970,1,1)+(-8/24)</f>
        <v>42802.385451388887</v>
      </c>
      <c r="U3142"/>
    </row>
    <row r="3143" spans="1:21" ht="11.75" hidden="1" customHeight="1" x14ac:dyDescent="0.4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E3143/D3143*100%</f>
        <v>0.51600000000000001</v>
      </c>
      <c r="P3143" s="9" t="str">
        <f>IFERROR(ROUND(E3143/L3143,0),0)&amp;" "&amp;H3143</f>
        <v>32 EUR</v>
      </c>
      <c r="Q3143" t="s">
        <v>8317</v>
      </c>
      <c r="R3143" t="s">
        <v>8318</v>
      </c>
      <c r="S3143" s="12">
        <f>(((I3143/60)/60)/24)+DATE(1970,1,1)+(-8/24)</f>
        <v>42841.499999999993</v>
      </c>
      <c r="T3143" s="12">
        <f>(((J3143/60)/60)/24)+DATE(1970,1,1)+(-8/24)</f>
        <v>42800.42</v>
      </c>
      <c r="U3143"/>
    </row>
    <row r="3144" spans="1:21" ht="11.75" hidden="1" customHeight="1" x14ac:dyDescent="0.4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E3144/D3144*100%</f>
        <v>1.6363636363636365E-2</v>
      </c>
      <c r="P3144" s="9" t="str">
        <f>IFERROR(ROUND(E3144/L3144,0),0)&amp;" "&amp;H3144</f>
        <v>15 GBP</v>
      </c>
      <c r="Q3144" t="s">
        <v>8317</v>
      </c>
      <c r="R3144" t="s">
        <v>8318</v>
      </c>
      <c r="S3144" s="12">
        <f>(((I3144/60)/60)/24)+DATE(1970,1,1)+(-8/24)</f>
        <v>42813.138182870367</v>
      </c>
      <c r="T3144" s="12">
        <f>(((J3144/60)/60)/24)+DATE(1970,1,1)+(-8/24)</f>
        <v>42783.179849537039</v>
      </c>
      <c r="U3144"/>
    </row>
    <row r="3145" spans="1:21" ht="11.75" hidden="1" customHeight="1" x14ac:dyDescent="0.4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E3145/D3145*100%</f>
        <v>0</v>
      </c>
      <c r="P3145" s="9" t="str">
        <f>IFERROR(ROUND(E3145/L3145,0),0)&amp;" "&amp;H3145</f>
        <v>0 GBP</v>
      </c>
      <c r="Q3145" t="s">
        <v>8317</v>
      </c>
      <c r="R3145" t="s">
        <v>8318</v>
      </c>
      <c r="S3145" s="12">
        <f>(((I3145/60)/60)/24)+DATE(1970,1,1)+(-8/24)</f>
        <v>42834.024953703702</v>
      </c>
      <c r="T3145" s="12">
        <f>(((J3145/60)/60)/24)+DATE(1970,1,1)+(-8/24)</f>
        <v>42808.024953703702</v>
      </c>
      <c r="U3145"/>
    </row>
    <row r="3146" spans="1:21" ht="11.75" hidden="1" customHeight="1" x14ac:dyDescent="0.4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E3146/D3146*100%</f>
        <v>0.754</v>
      </c>
      <c r="P3146" s="9" t="str">
        <f>IFERROR(ROUND(E3146/L3146,0),0)&amp;" "&amp;H3146</f>
        <v>251 USD</v>
      </c>
      <c r="Q3146" t="s">
        <v>8317</v>
      </c>
      <c r="R3146" t="s">
        <v>8318</v>
      </c>
      <c r="S3146" s="12">
        <f>(((I3146/60)/60)/24)+DATE(1970,1,1)+(-8/24)</f>
        <v>42812.916666666664</v>
      </c>
      <c r="T3146" s="12">
        <f>(((J3146/60)/60)/24)+DATE(1970,1,1)+(-8/24)</f>
        <v>42796.204942129632</v>
      </c>
      <c r="U3146"/>
    </row>
    <row r="3147" spans="1:21" ht="11.75" hidden="1" customHeight="1" x14ac:dyDescent="0.4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E3147/D3147*100%</f>
        <v>0</v>
      </c>
      <c r="P3147" s="9" t="str">
        <f>IFERROR(ROUND(E3147/L3147,0),0)&amp;" "&amp;H3147</f>
        <v>0 USD</v>
      </c>
      <c r="Q3147" t="s">
        <v>8317</v>
      </c>
      <c r="R3147" t="s">
        <v>8318</v>
      </c>
      <c r="S3147" s="12">
        <f>(((I3147/60)/60)/24)+DATE(1970,1,1)+(-8/24)</f>
        <v>42821.665902777771</v>
      </c>
      <c r="T3147" s="12">
        <f>(((J3147/60)/60)/24)+DATE(1970,1,1)+(-8/24)</f>
        <v>42761.707569444443</v>
      </c>
      <c r="U3147"/>
    </row>
    <row r="3148" spans="1:21" ht="11.75" hidden="1" customHeight="1" x14ac:dyDescent="0.4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E3148/D3148*100%</f>
        <v>0.105</v>
      </c>
      <c r="P3148" s="9" t="str">
        <f>IFERROR(ROUND(E3148/L3148,0),0)&amp;" "&amp;H3148</f>
        <v>438 MXN</v>
      </c>
      <c r="Q3148" t="s">
        <v>8317</v>
      </c>
      <c r="R3148" t="s">
        <v>8318</v>
      </c>
      <c r="S3148" s="12">
        <f>(((I3148/60)/60)/24)+DATE(1970,1,1)+(-8/24)</f>
        <v>42841.307476851849</v>
      </c>
      <c r="T3148" s="12">
        <f>(((J3148/60)/60)/24)+DATE(1970,1,1)+(-8/24)</f>
        <v>42796.349143518521</v>
      </c>
      <c r="U3148"/>
    </row>
    <row r="3149" spans="1:21" ht="11.75" customHeight="1" x14ac:dyDescent="0.4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E3149/D3149*100%</f>
        <v>1.1752499999999999</v>
      </c>
      <c r="P3149" s="9" t="str">
        <f>IFERROR(ROUND(E3149/L3149,0),0)&amp;" "&amp;H3149</f>
        <v>110 USD</v>
      </c>
      <c r="Q3149" t="s">
        <v>8317</v>
      </c>
      <c r="R3149" t="s">
        <v>8318</v>
      </c>
      <c r="S3149" s="12">
        <f>(((I3149/60)/60)/24)+DATE(1970,1,1)+(-8/24)</f>
        <v>41949.677719907406</v>
      </c>
      <c r="T3149" s="12">
        <f>(((J3149/60)/60)/24)+DATE(1970,1,1)+(-8/24)</f>
        <v>41909.636053240742</v>
      </c>
      <c r="U3149" s="8">
        <f t="shared" ref="U3149:U3212" si="50">S3149-T3149</f>
        <v>40.041666666664241</v>
      </c>
    </row>
    <row r="3150" spans="1:21" ht="11.75" customHeight="1" x14ac:dyDescent="0.4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E3150/D3150*100%</f>
        <v>1.3116666666666668</v>
      </c>
      <c r="P3150" s="9" t="str">
        <f>IFERROR(ROUND(E3150/L3150,0),0)&amp;" "&amp;H3150</f>
        <v>41 USD</v>
      </c>
      <c r="Q3150" t="s">
        <v>8317</v>
      </c>
      <c r="R3150" t="s">
        <v>8318</v>
      </c>
      <c r="S3150" s="12">
        <f>(((I3150/60)/60)/24)+DATE(1970,1,1)+(-8/24)</f>
        <v>41912.833333333328</v>
      </c>
      <c r="T3150" s="12">
        <f>(((J3150/60)/60)/24)+DATE(1970,1,1)+(-8/24)</f>
        <v>41891.331990740735</v>
      </c>
      <c r="U3150" s="8">
        <f t="shared" si="50"/>
        <v>21.501342592593573</v>
      </c>
    </row>
    <row r="3151" spans="1:21" ht="11.75" customHeight="1" x14ac:dyDescent="0.4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E3151/D3151*100%</f>
        <v>1.04</v>
      </c>
      <c r="P3151" s="9" t="str">
        <f>IFERROR(ROUND(E3151/L3151,0),0)&amp;" "&amp;H3151</f>
        <v>52 USD</v>
      </c>
      <c r="Q3151" t="s">
        <v>8317</v>
      </c>
      <c r="R3151" t="s">
        <v>8318</v>
      </c>
      <c r="S3151" s="12">
        <f>(((I3151/60)/60)/24)+DATE(1970,1,1)+(-8/24)</f>
        <v>41249.75</v>
      </c>
      <c r="T3151" s="12">
        <f>(((J3151/60)/60)/24)+DATE(1970,1,1)+(-8/24)</f>
        <v>41225.684027777774</v>
      </c>
      <c r="U3151" s="8">
        <f t="shared" si="50"/>
        <v>24.065972222226264</v>
      </c>
    </row>
    <row r="3152" spans="1:21" ht="11.75" customHeight="1" x14ac:dyDescent="0.4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E3152/D3152*100%</f>
        <v>1.01</v>
      </c>
      <c r="P3152" s="9" t="str">
        <f>IFERROR(ROUND(E3152/L3152,0),0)&amp;" "&amp;H3152</f>
        <v>34 USD</v>
      </c>
      <c r="Q3152" t="s">
        <v>8317</v>
      </c>
      <c r="R3152" t="s">
        <v>8318</v>
      </c>
      <c r="S3152" s="12">
        <f>(((I3152/60)/60)/24)+DATE(1970,1,1)+(-8/24)</f>
        <v>40567.833333333328</v>
      </c>
      <c r="T3152" s="12">
        <f>(((J3152/60)/60)/24)+DATE(1970,1,1)+(-8/24)</f>
        <v>40477.930590277778</v>
      </c>
      <c r="U3152" s="8">
        <f t="shared" si="50"/>
        <v>89.902743055550673</v>
      </c>
    </row>
    <row r="3153" spans="1:21" ht="11.75" customHeight="1" x14ac:dyDescent="0.4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E3153/D3153*100%</f>
        <v>1.004</v>
      </c>
      <c r="P3153" s="9" t="str">
        <f>IFERROR(ROUND(E3153/L3153,0),0)&amp;" "&amp;H3153</f>
        <v>103 USD</v>
      </c>
      <c r="Q3153" t="s">
        <v>8317</v>
      </c>
      <c r="R3153" t="s">
        <v>8318</v>
      </c>
      <c r="S3153" s="12">
        <f>(((I3153/60)/60)/24)+DATE(1970,1,1)+(-8/24)</f>
        <v>41892.506643518514</v>
      </c>
      <c r="T3153" s="12">
        <f>(((J3153/60)/60)/24)+DATE(1970,1,1)+(-8/24)</f>
        <v>41862.506643518514</v>
      </c>
      <c r="U3153" s="8">
        <f t="shared" si="50"/>
        <v>30</v>
      </c>
    </row>
    <row r="3154" spans="1:21" ht="11.75" customHeight="1" x14ac:dyDescent="0.4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E3154/D3154*100%</f>
        <v>1.0595454545454546</v>
      </c>
      <c r="P3154" s="9" t="str">
        <f>IFERROR(ROUND(E3154/L3154,0),0)&amp;" "&amp;H3154</f>
        <v>35 GBP</v>
      </c>
      <c r="Q3154" t="s">
        <v>8317</v>
      </c>
      <c r="R3154" t="s">
        <v>8318</v>
      </c>
      <c r="S3154" s="12">
        <f>(((I3154/60)/60)/24)+DATE(1970,1,1)+(-8/24)</f>
        <v>41580.534340277773</v>
      </c>
      <c r="T3154" s="12">
        <f>(((J3154/60)/60)/24)+DATE(1970,1,1)+(-8/24)</f>
        <v>41550.534340277773</v>
      </c>
      <c r="U3154" s="8">
        <f t="shared" si="50"/>
        <v>30</v>
      </c>
    </row>
    <row r="3155" spans="1:21" ht="11.75" customHeight="1" x14ac:dyDescent="0.4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E3155/D3155*100%</f>
        <v>3.3558333333333334</v>
      </c>
      <c r="P3155" s="9" t="str">
        <f>IFERROR(ROUND(E3155/L3155,0),0)&amp;" "&amp;H3155</f>
        <v>42 USD</v>
      </c>
      <c r="Q3155" t="s">
        <v>8317</v>
      </c>
      <c r="R3155" t="s">
        <v>8318</v>
      </c>
      <c r="S3155" s="12">
        <f>(((I3155/60)/60)/24)+DATE(1970,1,1)+(-8/24)</f>
        <v>40663.874305555553</v>
      </c>
      <c r="T3155" s="12">
        <f>(((J3155/60)/60)/24)+DATE(1970,1,1)+(-8/24)</f>
        <v>40632.821030092593</v>
      </c>
      <c r="U3155" s="8">
        <f t="shared" si="50"/>
        <v>31.053275462960301</v>
      </c>
    </row>
    <row r="3156" spans="1:21" ht="11.75" customHeight="1" x14ac:dyDescent="0.4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E3156/D3156*100%</f>
        <v>1.1292857142857142</v>
      </c>
      <c r="P3156" s="9" t="str">
        <f>IFERROR(ROUND(E3156/L3156,0),0)&amp;" "&amp;H3156</f>
        <v>64 USD</v>
      </c>
      <c r="Q3156" t="s">
        <v>8317</v>
      </c>
      <c r="R3156" t="s">
        <v>8318</v>
      </c>
      <c r="S3156" s="12">
        <f>(((I3156/60)/60)/24)+DATE(1970,1,1)+(-8/24)</f>
        <v>41000.500671296293</v>
      </c>
      <c r="T3156" s="12">
        <f>(((J3156/60)/60)/24)+DATE(1970,1,1)+(-8/24)</f>
        <v>40970.542337962957</v>
      </c>
      <c r="U3156" s="8">
        <f t="shared" si="50"/>
        <v>29.958333333335759</v>
      </c>
    </row>
    <row r="3157" spans="1:21" ht="11.75" customHeight="1" x14ac:dyDescent="0.4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E3157/D3157*100%</f>
        <v>1.885046</v>
      </c>
      <c r="P3157" s="9" t="str">
        <f>IFERROR(ROUND(E3157/L3157,0),0)&amp;" "&amp;H3157</f>
        <v>31 GBP</v>
      </c>
      <c r="Q3157" t="s">
        <v>8317</v>
      </c>
      <c r="R3157" t="s">
        <v>8318</v>
      </c>
      <c r="S3157" s="12">
        <f>(((I3157/60)/60)/24)+DATE(1970,1,1)+(-8/24)</f>
        <v>41263.165798611109</v>
      </c>
      <c r="T3157" s="12">
        <f>(((J3157/60)/60)/24)+DATE(1970,1,1)+(-8/24)</f>
        <v>41233.165798611109</v>
      </c>
      <c r="U3157" s="8">
        <f t="shared" si="50"/>
        <v>30</v>
      </c>
    </row>
    <row r="3158" spans="1:21" ht="11.75" customHeight="1" x14ac:dyDescent="0.4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E3158/D3158*100%</f>
        <v>1.0181818181818181</v>
      </c>
      <c r="P3158" s="9" t="str">
        <f>IFERROR(ROUND(E3158/L3158,0),0)&amp;" "&amp;H3158</f>
        <v>63 USD</v>
      </c>
      <c r="Q3158" t="s">
        <v>8317</v>
      </c>
      <c r="R3158" t="s">
        <v>8318</v>
      </c>
      <c r="S3158" s="12">
        <f>(((I3158/60)/60)/24)+DATE(1970,1,1)+(-8/24)</f>
        <v>41061.619722222218</v>
      </c>
      <c r="T3158" s="12">
        <f>(((J3158/60)/60)/24)+DATE(1970,1,1)+(-8/24)</f>
        <v>41026.619722222218</v>
      </c>
      <c r="U3158" s="8">
        <f t="shared" si="50"/>
        <v>35</v>
      </c>
    </row>
    <row r="3159" spans="1:21" ht="11.75" customHeight="1" x14ac:dyDescent="0.4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E3159/D3159*100%</f>
        <v>1.01</v>
      </c>
      <c r="P3159" s="9" t="str">
        <f>IFERROR(ROUND(E3159/L3159,0),0)&amp;" "&amp;H3159</f>
        <v>99 USD</v>
      </c>
      <c r="Q3159" t="s">
        <v>8317</v>
      </c>
      <c r="R3159" t="s">
        <v>8318</v>
      </c>
      <c r="S3159" s="12">
        <f>(((I3159/60)/60)/24)+DATE(1970,1,1)+(-8/24)</f>
        <v>41838.875</v>
      </c>
      <c r="T3159" s="12">
        <f>(((J3159/60)/60)/24)+DATE(1970,1,1)+(-8/24)</f>
        <v>41829.454918981479</v>
      </c>
      <c r="U3159" s="8">
        <f t="shared" si="50"/>
        <v>9.4200810185211594</v>
      </c>
    </row>
    <row r="3160" spans="1:21" ht="11.75" customHeight="1" x14ac:dyDescent="0.4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E3160/D3160*100%</f>
        <v>1.1399999999999999</v>
      </c>
      <c r="P3160" s="9" t="str">
        <f>IFERROR(ROUND(E3160/L3160,0),0)&amp;" "&amp;H3160</f>
        <v>83 USD</v>
      </c>
      <c r="Q3160" t="s">
        <v>8317</v>
      </c>
      <c r="R3160" t="s">
        <v>8318</v>
      </c>
      <c r="S3160" s="12">
        <f>(((I3160/60)/60)/24)+DATE(1970,1,1)+(-8/24)</f>
        <v>41477.506388888884</v>
      </c>
      <c r="T3160" s="12">
        <f>(((J3160/60)/60)/24)+DATE(1970,1,1)+(-8/24)</f>
        <v>41447.506388888884</v>
      </c>
      <c r="U3160" s="8">
        <f t="shared" si="50"/>
        <v>30</v>
      </c>
    </row>
    <row r="3161" spans="1:21" ht="11.75" customHeight="1" x14ac:dyDescent="0.4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E3161/D3161*100%</f>
        <v>1.3348133333333334</v>
      </c>
      <c r="P3161" s="9" t="str">
        <f>IFERROR(ROUND(E3161/L3161,0),0)&amp;" "&amp;H3161</f>
        <v>39 USD</v>
      </c>
      <c r="Q3161" t="s">
        <v>8317</v>
      </c>
      <c r="R3161" t="s">
        <v>8318</v>
      </c>
      <c r="S3161" s="12">
        <f>(((I3161/60)/60)/24)+DATE(1970,1,1)+(-8/24)</f>
        <v>40926.625</v>
      </c>
      <c r="T3161" s="12">
        <f>(((J3161/60)/60)/24)+DATE(1970,1,1)+(-8/24)</f>
        <v>40883.733344907407</v>
      </c>
      <c r="U3161" s="8">
        <f t="shared" si="50"/>
        <v>42.891655092593282</v>
      </c>
    </row>
    <row r="3162" spans="1:21" ht="11.75" customHeight="1" x14ac:dyDescent="0.4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E3162/D3162*100%</f>
        <v>1.0153333333333334</v>
      </c>
      <c r="P3162" s="9" t="str">
        <f>IFERROR(ROUND(E3162/L3162,0),0)&amp;" "&amp;H3162</f>
        <v>80 USD</v>
      </c>
      <c r="Q3162" t="s">
        <v>8317</v>
      </c>
      <c r="R3162" t="s">
        <v>8318</v>
      </c>
      <c r="S3162" s="12">
        <f>(((I3162/60)/60)/24)+DATE(1970,1,1)+(-8/24)</f>
        <v>41863.874305555553</v>
      </c>
      <c r="T3162" s="12">
        <f>(((J3162/60)/60)/24)+DATE(1970,1,1)+(-8/24)</f>
        <v>41840.931562499994</v>
      </c>
      <c r="U3162" s="8">
        <f t="shared" si="50"/>
        <v>22.942743055558822</v>
      </c>
    </row>
    <row r="3163" spans="1:21" ht="11.75" customHeight="1" x14ac:dyDescent="0.4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E3163/D3163*100%</f>
        <v>1.0509999999999999</v>
      </c>
      <c r="P3163" s="9" t="str">
        <f>IFERROR(ROUND(E3163/L3163,0),0)&amp;" "&amp;H3163</f>
        <v>28 GBP</v>
      </c>
      <c r="Q3163" t="s">
        <v>8317</v>
      </c>
      <c r="R3163" t="s">
        <v>8318</v>
      </c>
      <c r="S3163" s="12">
        <f>(((I3163/60)/60)/24)+DATE(1970,1,1)+(-8/24)</f>
        <v>41927.202800925923</v>
      </c>
      <c r="T3163" s="12">
        <f>(((J3163/60)/60)/24)+DATE(1970,1,1)+(-8/24)</f>
        <v>41897.202800925923</v>
      </c>
      <c r="U3163" s="8">
        <f t="shared" si="50"/>
        <v>30</v>
      </c>
    </row>
    <row r="3164" spans="1:21" ht="11.75" customHeight="1" x14ac:dyDescent="0.4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E3164/D3164*100%</f>
        <v>1.2715000000000001</v>
      </c>
      <c r="P3164" s="9" t="str">
        <f>IFERROR(ROUND(E3164/L3164,0),0)&amp;" "&amp;H3164</f>
        <v>81 USD</v>
      </c>
      <c r="Q3164" t="s">
        <v>8317</v>
      </c>
      <c r="R3164" t="s">
        <v>8318</v>
      </c>
      <c r="S3164" s="12">
        <f>(((I3164/60)/60)/24)+DATE(1970,1,1)+(-8/24)</f>
        <v>41826.75</v>
      </c>
      <c r="T3164" s="12">
        <f>(((J3164/60)/60)/24)+DATE(1970,1,1)+(-8/24)</f>
        <v>41799.35256944444</v>
      </c>
      <c r="U3164" s="8">
        <f t="shared" si="50"/>
        <v>27.397430555560277</v>
      </c>
    </row>
    <row r="3165" spans="1:21" ht="11.75" customHeight="1" x14ac:dyDescent="0.4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E3165/D3165*100%</f>
        <v>1.1115384615384616</v>
      </c>
      <c r="P3165" s="9" t="str">
        <f>IFERROR(ROUND(E3165/L3165,0),0)&amp;" "&amp;H3165</f>
        <v>201 USD</v>
      </c>
      <c r="Q3165" t="s">
        <v>8317</v>
      </c>
      <c r="R3165" t="s">
        <v>8318</v>
      </c>
      <c r="S3165" s="12">
        <f>(((I3165/60)/60)/24)+DATE(1970,1,1)+(-8/24)</f>
        <v>41805.420428240737</v>
      </c>
      <c r="T3165" s="12">
        <f>(((J3165/60)/60)/24)+DATE(1970,1,1)+(-8/24)</f>
        <v>41775.420428240737</v>
      </c>
      <c r="U3165" s="8">
        <f t="shared" si="50"/>
        <v>30</v>
      </c>
    </row>
    <row r="3166" spans="1:21" ht="11.75" customHeight="1" x14ac:dyDescent="0.4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E3166/D3166*100%</f>
        <v>1.0676000000000001</v>
      </c>
      <c r="P3166" s="9" t="str">
        <f>IFERROR(ROUND(E3166/L3166,0),0)&amp;" "&amp;H3166</f>
        <v>38 USD</v>
      </c>
      <c r="Q3166" t="s">
        <v>8317</v>
      </c>
      <c r="R3166" t="s">
        <v>8318</v>
      </c>
      <c r="S3166" s="12">
        <f>(((I3166/60)/60)/24)+DATE(1970,1,1)+(-8/24)</f>
        <v>41799.472395833334</v>
      </c>
      <c r="T3166" s="12">
        <f>(((J3166/60)/60)/24)+DATE(1970,1,1)+(-8/24)</f>
        <v>41766.472395833334</v>
      </c>
      <c r="U3166" s="8">
        <f t="shared" si="50"/>
        <v>33</v>
      </c>
    </row>
    <row r="3167" spans="1:21" ht="11.75" customHeight="1" x14ac:dyDescent="0.4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E3167/D3167*100%</f>
        <v>1.6266666666666667</v>
      </c>
      <c r="P3167" s="9" t="str">
        <f>IFERROR(ROUND(E3167/L3167,0),0)&amp;" "&amp;H3167</f>
        <v>58 USD</v>
      </c>
      <c r="Q3167" t="s">
        <v>8317</v>
      </c>
      <c r="R3167" t="s">
        <v>8318</v>
      </c>
      <c r="S3167" s="12">
        <f>(((I3167/60)/60)/24)+DATE(1970,1,1)+(-8/24)</f>
        <v>40665.832638888889</v>
      </c>
      <c r="T3167" s="12">
        <f>(((J3167/60)/60)/24)+DATE(1970,1,1)+(-8/24)</f>
        <v>40643.825925925921</v>
      </c>
      <c r="U3167" s="8">
        <f t="shared" si="50"/>
        <v>22.006712962967867</v>
      </c>
    </row>
    <row r="3168" spans="1:21" ht="11.75" customHeight="1" x14ac:dyDescent="0.4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E3168/D3168*100%</f>
        <v>1.6022808571428573</v>
      </c>
      <c r="P3168" s="9" t="str">
        <f>IFERROR(ROUND(E3168/L3168,0),0)&amp;" "&amp;H3168</f>
        <v>60 USD</v>
      </c>
      <c r="Q3168" t="s">
        <v>8317</v>
      </c>
      <c r="R3168" t="s">
        <v>8318</v>
      </c>
      <c r="S3168" s="12">
        <f>(((I3168/60)/60)/24)+DATE(1970,1,1)+(-8/24)</f>
        <v>41968.999305555553</v>
      </c>
      <c r="T3168" s="12">
        <f>(((J3168/60)/60)/24)+DATE(1970,1,1)+(-8/24)</f>
        <v>41940.358252314814</v>
      </c>
      <c r="U3168" s="8">
        <f t="shared" si="50"/>
        <v>28.641053240738984</v>
      </c>
    </row>
    <row r="3169" spans="1:21" ht="11.75" customHeight="1" x14ac:dyDescent="0.4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E3169/D3169*100%</f>
        <v>1.1616666666666666</v>
      </c>
      <c r="P3169" s="9" t="str">
        <f>IFERROR(ROUND(E3169/L3169,0),0)&amp;" "&amp;H3169</f>
        <v>63 USD</v>
      </c>
      <c r="Q3169" t="s">
        <v>8317</v>
      </c>
      <c r="R3169" t="s">
        <v>8318</v>
      </c>
      <c r="S3169" s="12">
        <f>(((I3169/60)/60)/24)+DATE(1970,1,1)+(-8/24)</f>
        <v>41852.842372685183</v>
      </c>
      <c r="T3169" s="12">
        <f>(((J3169/60)/60)/24)+DATE(1970,1,1)+(-8/24)</f>
        <v>41838.842372685183</v>
      </c>
      <c r="U3169" s="8">
        <f t="shared" si="50"/>
        <v>14</v>
      </c>
    </row>
    <row r="3170" spans="1:21" ht="11.75" customHeight="1" x14ac:dyDescent="0.4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E3170/D3170*100%</f>
        <v>1.242</v>
      </c>
      <c r="P3170" s="9" t="str">
        <f>IFERROR(ROUND(E3170/L3170,0),0)&amp;" "&amp;H3170</f>
        <v>51 USD</v>
      </c>
      <c r="Q3170" t="s">
        <v>8317</v>
      </c>
      <c r="R3170" t="s">
        <v>8318</v>
      </c>
      <c r="S3170" s="12">
        <f>(((I3170/60)/60)/24)+DATE(1970,1,1)+(-8/24)</f>
        <v>41803.583333333328</v>
      </c>
      <c r="T3170" s="12">
        <f>(((J3170/60)/60)/24)+DATE(1970,1,1)+(-8/24)</f>
        <v>41771.772604166668</v>
      </c>
      <c r="U3170" s="8">
        <f t="shared" si="50"/>
        <v>31.810729166660167</v>
      </c>
    </row>
    <row r="3171" spans="1:21" ht="11.75" customHeight="1" x14ac:dyDescent="0.4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E3171/D3171*100%</f>
        <v>1.030125</v>
      </c>
      <c r="P3171" s="9" t="str">
        <f>IFERROR(ROUND(E3171/L3171,0),0)&amp;" "&amp;H3171</f>
        <v>101 USD</v>
      </c>
      <c r="Q3171" t="s">
        <v>8317</v>
      </c>
      <c r="R3171" t="s">
        <v>8318</v>
      </c>
      <c r="S3171" s="12">
        <f>(((I3171/60)/60)/24)+DATE(1970,1,1)+(-8/24)</f>
        <v>41620.874305555553</v>
      </c>
      <c r="T3171" s="12">
        <f>(((J3171/60)/60)/24)+DATE(1970,1,1)+(-8/24)</f>
        <v>41591.404641203699</v>
      </c>
      <c r="U3171" s="8">
        <f t="shared" si="50"/>
        <v>29.46966435185459</v>
      </c>
    </row>
    <row r="3172" spans="1:21" ht="11.75" customHeight="1" x14ac:dyDescent="0.4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E3172/D3172*100%</f>
        <v>1.1225000000000001</v>
      </c>
      <c r="P3172" s="9" t="str">
        <f>IFERROR(ROUND(E3172/L3172,0),0)&amp;" "&amp;H3172</f>
        <v>32 USD</v>
      </c>
      <c r="Q3172" t="s">
        <v>8317</v>
      </c>
      <c r="R3172" t="s">
        <v>8318</v>
      </c>
      <c r="S3172" s="12">
        <f>(((I3172/60)/60)/24)+DATE(1970,1,1)+(-8/24)</f>
        <v>41821.833333333328</v>
      </c>
      <c r="T3172" s="12">
        <f>(((J3172/60)/60)/24)+DATE(1970,1,1)+(-8/24)</f>
        <v>41788.747037037036</v>
      </c>
      <c r="U3172" s="8">
        <f t="shared" si="50"/>
        <v>33.086296296292858</v>
      </c>
    </row>
    <row r="3173" spans="1:21" ht="11.75" customHeight="1" x14ac:dyDescent="0.4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E3173/D3173*100%</f>
        <v>1.0881428571428571</v>
      </c>
      <c r="P3173" s="9" t="str">
        <f>IFERROR(ROUND(E3173/L3173,0),0)&amp;" "&amp;H3173</f>
        <v>65 GBP</v>
      </c>
      <c r="Q3173" t="s">
        <v>8317</v>
      </c>
      <c r="R3173" t="s">
        <v>8318</v>
      </c>
      <c r="S3173" s="12">
        <f>(((I3173/60)/60)/24)+DATE(1970,1,1)+(-8/24)</f>
        <v>42496.274976851848</v>
      </c>
      <c r="T3173" s="12">
        <f>(((J3173/60)/60)/24)+DATE(1970,1,1)+(-8/24)</f>
        <v>42466.274976851848</v>
      </c>
      <c r="U3173" s="8">
        <f t="shared" si="50"/>
        <v>30</v>
      </c>
    </row>
    <row r="3174" spans="1:21" ht="11.75" customHeight="1" x14ac:dyDescent="0.4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E3174/D3174*100%</f>
        <v>1.1499999999999999</v>
      </c>
      <c r="P3174" s="9" t="str">
        <f>IFERROR(ROUND(E3174/L3174,0),0)&amp;" "&amp;H3174</f>
        <v>79 USD</v>
      </c>
      <c r="Q3174" t="s">
        <v>8317</v>
      </c>
      <c r="R3174" t="s">
        <v>8318</v>
      </c>
      <c r="S3174" s="12">
        <f>(((I3174/60)/60)/24)+DATE(1970,1,1)+(-8/24)</f>
        <v>40953.396620370368</v>
      </c>
      <c r="T3174" s="12">
        <f>(((J3174/60)/60)/24)+DATE(1970,1,1)+(-8/24)</f>
        <v>40923.396620370368</v>
      </c>
      <c r="U3174" s="8">
        <f t="shared" si="50"/>
        <v>30</v>
      </c>
    </row>
    <row r="3175" spans="1:21" ht="11.75" customHeight="1" x14ac:dyDescent="0.4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E3175/D3175*100%</f>
        <v>1.03</v>
      </c>
      <c r="P3175" s="9" t="str">
        <f>IFERROR(ROUND(E3175/L3175,0),0)&amp;" "&amp;H3175</f>
        <v>139 USD</v>
      </c>
      <c r="Q3175" t="s">
        <v>8317</v>
      </c>
      <c r="R3175" t="s">
        <v>8318</v>
      </c>
      <c r="S3175" s="12">
        <f>(((I3175/60)/60)/24)+DATE(1970,1,1)+(-8/24)</f>
        <v>41908.545046296291</v>
      </c>
      <c r="T3175" s="12">
        <f>(((J3175/60)/60)/24)+DATE(1970,1,1)+(-8/24)</f>
        <v>41878.545046296291</v>
      </c>
      <c r="U3175" s="8">
        <f t="shared" si="50"/>
        <v>30</v>
      </c>
    </row>
    <row r="3176" spans="1:21" ht="11.75" customHeight="1" x14ac:dyDescent="0.4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E3176/D3176*100%</f>
        <v>1.0113333333333334</v>
      </c>
      <c r="P3176" s="9" t="str">
        <f>IFERROR(ROUND(E3176/L3176,0),0)&amp;" "&amp;H3176</f>
        <v>132 USD</v>
      </c>
      <c r="Q3176" t="s">
        <v>8317</v>
      </c>
      <c r="R3176" t="s">
        <v>8318</v>
      </c>
      <c r="S3176" s="12">
        <f>(((I3176/60)/60)/24)+DATE(1970,1,1)+(-8/24)</f>
        <v>41876.531342592592</v>
      </c>
      <c r="T3176" s="12">
        <f>(((J3176/60)/60)/24)+DATE(1970,1,1)+(-8/24)</f>
        <v>41862.531342592592</v>
      </c>
      <c r="U3176" s="8">
        <f t="shared" si="50"/>
        <v>14</v>
      </c>
    </row>
    <row r="3177" spans="1:21" ht="11.75" customHeight="1" x14ac:dyDescent="0.4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E3177/D3177*100%</f>
        <v>1.0955999999999999</v>
      </c>
      <c r="P3177" s="9" t="str">
        <f>IFERROR(ROUND(E3177/L3177,0),0)&amp;" "&amp;H3177</f>
        <v>91 USD</v>
      </c>
      <c r="Q3177" t="s">
        <v>8317</v>
      </c>
      <c r="R3177" t="s">
        <v>8318</v>
      </c>
      <c r="S3177" s="12">
        <f>(((I3177/60)/60)/24)+DATE(1970,1,1)+(-8/24)</f>
        <v>40591.553553240738</v>
      </c>
      <c r="T3177" s="12">
        <f>(((J3177/60)/60)/24)+DATE(1970,1,1)+(-8/24)</f>
        <v>40531.553553240738</v>
      </c>
      <c r="U3177" s="8">
        <f t="shared" si="50"/>
        <v>60</v>
      </c>
    </row>
    <row r="3178" spans="1:21" ht="11.75" customHeight="1" x14ac:dyDescent="0.4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E3178/D3178*100%</f>
        <v>1.148421052631579</v>
      </c>
      <c r="P3178" s="9" t="str">
        <f>IFERROR(ROUND(E3178/L3178,0),0)&amp;" "&amp;H3178</f>
        <v>40 USD</v>
      </c>
      <c r="Q3178" t="s">
        <v>8317</v>
      </c>
      <c r="R3178" t="s">
        <v>8318</v>
      </c>
      <c r="S3178" s="12">
        <f>(((I3178/60)/60)/24)+DATE(1970,1,1)+(-8/24)</f>
        <v>41504.291666666664</v>
      </c>
      <c r="T3178" s="12">
        <f>(((J3178/60)/60)/24)+DATE(1970,1,1)+(-8/24)</f>
        <v>41477.597581018512</v>
      </c>
      <c r="U3178" s="8">
        <f t="shared" si="50"/>
        <v>26.694085648152395</v>
      </c>
    </row>
    <row r="3179" spans="1:21" ht="11.75" customHeight="1" x14ac:dyDescent="0.4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E3179/D3179*100%</f>
        <v>1.1739999999999999</v>
      </c>
      <c r="P3179" s="9" t="str">
        <f>IFERROR(ROUND(E3179/L3179,0),0)&amp;" "&amp;H3179</f>
        <v>58 USD</v>
      </c>
      <c r="Q3179" t="s">
        <v>8317</v>
      </c>
      <c r="R3179" t="s">
        <v>8318</v>
      </c>
      <c r="S3179" s="12">
        <f>(((I3179/60)/60)/24)+DATE(1970,1,1)+(-8/24)</f>
        <v>41811.333437499998</v>
      </c>
      <c r="T3179" s="12">
        <f>(((J3179/60)/60)/24)+DATE(1970,1,1)+(-8/24)</f>
        <v>41781.333437499998</v>
      </c>
      <c r="U3179" s="8">
        <f t="shared" si="50"/>
        <v>30</v>
      </c>
    </row>
    <row r="3180" spans="1:21" ht="11.75" customHeight="1" x14ac:dyDescent="0.4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E3180/D3180*100%</f>
        <v>1.7173333333333334</v>
      </c>
      <c r="P3180" s="9" t="str">
        <f>IFERROR(ROUND(E3180/L3180,0),0)&amp;" "&amp;H3180</f>
        <v>33 GBP</v>
      </c>
      <c r="Q3180" t="s">
        <v>8317</v>
      </c>
      <c r="R3180" t="s">
        <v>8318</v>
      </c>
      <c r="S3180" s="12">
        <f>(((I3180/60)/60)/24)+DATE(1970,1,1)+(-8/24)</f>
        <v>41836.271701388883</v>
      </c>
      <c r="T3180" s="12">
        <f>(((J3180/60)/60)/24)+DATE(1970,1,1)+(-8/24)</f>
        <v>41806.271701388883</v>
      </c>
      <c r="U3180" s="8">
        <f t="shared" si="50"/>
        <v>30</v>
      </c>
    </row>
    <row r="3181" spans="1:21" ht="11.75" customHeight="1" x14ac:dyDescent="0.4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E3181/D3181*100%</f>
        <v>1.1416238095238094</v>
      </c>
      <c r="P3181" s="9" t="str">
        <f>IFERROR(ROUND(E3181/L3181,0),0)&amp;" "&amp;H3181</f>
        <v>77 USD</v>
      </c>
      <c r="Q3181" t="s">
        <v>8317</v>
      </c>
      <c r="R3181" t="s">
        <v>8318</v>
      </c>
      <c r="S3181" s="12">
        <f>(((I3181/60)/60)/24)+DATE(1970,1,1)+(-8/24)</f>
        <v>41400.36887731481</v>
      </c>
      <c r="T3181" s="12">
        <f>(((J3181/60)/60)/24)+DATE(1970,1,1)+(-8/24)</f>
        <v>41375.36887731481</v>
      </c>
      <c r="U3181" s="8">
        <f t="shared" si="50"/>
        <v>25</v>
      </c>
    </row>
    <row r="3182" spans="1:21" ht="11.75" customHeight="1" x14ac:dyDescent="0.4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E3182/D3182*100%</f>
        <v>1.1975</v>
      </c>
      <c r="P3182" s="9" t="str">
        <f>IFERROR(ROUND(E3182/L3182,0),0)&amp;" "&amp;H3182</f>
        <v>32 GBP</v>
      </c>
      <c r="Q3182" t="s">
        <v>8317</v>
      </c>
      <c r="R3182" t="s">
        <v>8318</v>
      </c>
      <c r="S3182" s="12">
        <f>(((I3182/60)/60)/24)+DATE(1970,1,1)+(-8/24)</f>
        <v>41810.079270833332</v>
      </c>
      <c r="T3182" s="12">
        <f>(((J3182/60)/60)/24)+DATE(1970,1,1)+(-8/24)</f>
        <v>41780.079270833332</v>
      </c>
      <c r="U3182" s="8">
        <f t="shared" si="50"/>
        <v>30</v>
      </c>
    </row>
    <row r="3183" spans="1:21" ht="11.75" customHeight="1" x14ac:dyDescent="0.4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E3183/D3183*100%</f>
        <v>1.0900000000000001</v>
      </c>
      <c r="P3183" s="9" t="str">
        <f>IFERROR(ROUND(E3183/L3183,0),0)&amp;" "&amp;H3183</f>
        <v>36 GBP</v>
      </c>
      <c r="Q3183" t="s">
        <v>8317</v>
      </c>
      <c r="R3183" t="s">
        <v>8318</v>
      </c>
      <c r="S3183" s="12">
        <f>(((I3183/60)/60)/24)+DATE(1970,1,1)+(-8/24)</f>
        <v>41805.333333333328</v>
      </c>
      <c r="T3183" s="12">
        <f>(((J3183/60)/60)/24)+DATE(1970,1,1)+(-8/24)</f>
        <v>41778.976701388885</v>
      </c>
      <c r="U3183" s="8">
        <f t="shared" si="50"/>
        <v>26.356631944443507</v>
      </c>
    </row>
    <row r="3184" spans="1:21" ht="11.75" customHeight="1" x14ac:dyDescent="0.4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E3184/D3184*100%</f>
        <v>1.0088571428571429</v>
      </c>
      <c r="P3184" s="9" t="str">
        <f>IFERROR(ROUND(E3184/L3184,0),0)&amp;" "&amp;H3184</f>
        <v>47 USD</v>
      </c>
      <c r="Q3184" t="s">
        <v>8317</v>
      </c>
      <c r="R3184" t="s">
        <v>8318</v>
      </c>
      <c r="S3184" s="12">
        <f>(((I3184/60)/60)/24)+DATE(1970,1,1)+(-8/24)</f>
        <v>40939.375</v>
      </c>
      <c r="T3184" s="12">
        <f>(((J3184/60)/60)/24)+DATE(1970,1,1)+(-8/24)</f>
        <v>40883.615983796291</v>
      </c>
      <c r="U3184" s="8">
        <f t="shared" si="50"/>
        <v>55.759016203708597</v>
      </c>
    </row>
    <row r="3185" spans="1:21" ht="11.75" customHeight="1" x14ac:dyDescent="0.4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E3185/D3185*100%</f>
        <v>1.0900000000000001</v>
      </c>
      <c r="P3185" s="9" t="str">
        <f>IFERROR(ROUND(E3185/L3185,0),0)&amp;" "&amp;H3185</f>
        <v>40 USD</v>
      </c>
      <c r="Q3185" t="s">
        <v>8317</v>
      </c>
      <c r="R3185" t="s">
        <v>8318</v>
      </c>
      <c r="S3185" s="12">
        <f>(((I3185/60)/60)/24)+DATE(1970,1,1)+(-8/24)</f>
        <v>41509.461446759255</v>
      </c>
      <c r="T3185" s="12">
        <f>(((J3185/60)/60)/24)+DATE(1970,1,1)+(-8/24)</f>
        <v>41491.461446759255</v>
      </c>
      <c r="U3185" s="8">
        <f t="shared" si="50"/>
        <v>18</v>
      </c>
    </row>
    <row r="3186" spans="1:21" ht="11.75" customHeight="1" x14ac:dyDescent="0.4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E3186/D3186*100%</f>
        <v>1.0720930232558139</v>
      </c>
      <c r="P3186" s="9" t="str">
        <f>IFERROR(ROUND(E3186/L3186,0),0)&amp;" "&amp;H3186</f>
        <v>100 USD</v>
      </c>
      <c r="Q3186" t="s">
        <v>8317</v>
      </c>
      <c r="R3186" t="s">
        <v>8318</v>
      </c>
      <c r="S3186" s="12">
        <f>(((I3186/60)/60)/24)+DATE(1970,1,1)+(-8/24)</f>
        <v>41821.660081018512</v>
      </c>
      <c r="T3186" s="12">
        <f>(((J3186/60)/60)/24)+DATE(1970,1,1)+(-8/24)</f>
        <v>41791.660081018512</v>
      </c>
      <c r="U3186" s="8">
        <f t="shared" si="50"/>
        <v>30</v>
      </c>
    </row>
    <row r="3187" spans="1:21" ht="11.75" customHeight="1" x14ac:dyDescent="0.4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E3187/D3187*100%</f>
        <v>1</v>
      </c>
      <c r="P3187" s="9" t="str">
        <f>IFERROR(ROUND(E3187/L3187,0),0)&amp;" "&amp;H3187</f>
        <v>42 GBP</v>
      </c>
      <c r="Q3187" t="s">
        <v>8317</v>
      </c>
      <c r="R3187" t="s">
        <v>8318</v>
      </c>
      <c r="S3187" s="12">
        <f>(((I3187/60)/60)/24)+DATE(1970,1,1)+(-8/24)</f>
        <v>41836.643993055557</v>
      </c>
      <c r="T3187" s="12">
        <f>(((J3187/60)/60)/24)+DATE(1970,1,1)+(-8/24)</f>
        <v>41829.643993055557</v>
      </c>
      <c r="U3187" s="8">
        <f t="shared" si="50"/>
        <v>7</v>
      </c>
    </row>
    <row r="3188" spans="1:21" ht="11.75" customHeight="1" x14ac:dyDescent="0.4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E3188/D3188*100%</f>
        <v>1.0218750000000001</v>
      </c>
      <c r="P3188" s="9" t="str">
        <f>IFERROR(ROUND(E3188/L3188,0),0)&amp;" "&amp;H3188</f>
        <v>47 GBP</v>
      </c>
      <c r="Q3188" t="s">
        <v>8317</v>
      </c>
      <c r="R3188" t="s">
        <v>8318</v>
      </c>
      <c r="S3188" s="12">
        <f>(((I3188/60)/60)/24)+DATE(1970,1,1)+(-8/24)</f>
        <v>41898.541666666664</v>
      </c>
      <c r="T3188" s="12">
        <f>(((J3188/60)/60)/24)+DATE(1970,1,1)+(-8/24)</f>
        <v>41868.590717592589</v>
      </c>
      <c r="U3188" s="8">
        <f t="shared" si="50"/>
        <v>29.950949074074742</v>
      </c>
    </row>
    <row r="3189" spans="1:21" ht="11.75" customHeight="1" x14ac:dyDescent="0.4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E3189/D3189*100%</f>
        <v>1.1629333333333334</v>
      </c>
      <c r="P3189" s="9" t="str">
        <f>IFERROR(ROUND(E3189/L3189,0),0)&amp;" "&amp;H3189</f>
        <v>71 USD</v>
      </c>
      <c r="Q3189" t="s">
        <v>8317</v>
      </c>
      <c r="R3189" t="s">
        <v>8318</v>
      </c>
      <c r="S3189" s="12">
        <f>(((I3189/60)/60)/24)+DATE(1970,1,1)+(-8/24)</f>
        <v>41855.333020833328</v>
      </c>
      <c r="T3189" s="12">
        <f>(((J3189/60)/60)/24)+DATE(1970,1,1)+(-8/24)</f>
        <v>41835.333020833328</v>
      </c>
      <c r="U3189" s="8">
        <f t="shared" si="50"/>
        <v>20</v>
      </c>
    </row>
    <row r="3190" spans="1:21" ht="11.75" customHeight="1" x14ac:dyDescent="0.4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E3190/D3190*100%</f>
        <v>0.65</v>
      </c>
      <c r="P3190" s="9" t="str">
        <f>IFERROR(ROUND(E3190/L3190,0),0)&amp;" "&amp;H3190</f>
        <v>14 GBP</v>
      </c>
      <c r="Q3190" t="s">
        <v>8317</v>
      </c>
      <c r="R3190" t="s">
        <v>8359</v>
      </c>
      <c r="S3190" s="12">
        <f>(((I3190/60)/60)/24)+DATE(1970,1,1)+(-8/24)</f>
        <v>42165.082199074073</v>
      </c>
      <c r="T3190" s="12">
        <f>(((J3190/60)/60)/24)+DATE(1970,1,1)+(-8/24)</f>
        <v>42144.082199074073</v>
      </c>
      <c r="U3190" s="8">
        <f t="shared" si="50"/>
        <v>21</v>
      </c>
    </row>
    <row r="3191" spans="1:21" ht="11.75" customHeight="1" x14ac:dyDescent="0.4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E3191/D3191*100%</f>
        <v>0.12327272727272727</v>
      </c>
      <c r="P3191" s="9" t="str">
        <f>IFERROR(ROUND(E3191/L3191,0),0)&amp;" "&amp;H3191</f>
        <v>357 SEK</v>
      </c>
      <c r="Q3191" t="s">
        <v>8317</v>
      </c>
      <c r="R3191" t="s">
        <v>8359</v>
      </c>
      <c r="S3191" s="12">
        <f>(((I3191/60)/60)/24)+DATE(1970,1,1)+(-8/24)</f>
        <v>42148.013101851851</v>
      </c>
      <c r="T3191" s="12">
        <f>(((J3191/60)/60)/24)+DATE(1970,1,1)+(-8/24)</f>
        <v>42118.013101851851</v>
      </c>
      <c r="U3191" s="8">
        <f t="shared" si="50"/>
        <v>30</v>
      </c>
    </row>
    <row r="3192" spans="1:21" ht="11.75" customHeight="1" x14ac:dyDescent="0.4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E3192/D3192*100%</f>
        <v>0</v>
      </c>
      <c r="P3192" s="9" t="str">
        <f>IFERROR(ROUND(E3192/L3192,0),0)&amp;" "&amp;H3192</f>
        <v>0 CAD</v>
      </c>
      <c r="Q3192" t="s">
        <v>8317</v>
      </c>
      <c r="R3192" t="s">
        <v>8359</v>
      </c>
      <c r="S3192" s="12">
        <f>(((I3192/60)/60)/24)+DATE(1970,1,1)+(-8/24)</f>
        <v>42712.859664351847</v>
      </c>
      <c r="T3192" s="12">
        <f>(((J3192/60)/60)/24)+DATE(1970,1,1)+(-8/24)</f>
        <v>42682.817997685182</v>
      </c>
      <c r="U3192" s="8">
        <f t="shared" si="50"/>
        <v>30.041666666664241</v>
      </c>
    </row>
    <row r="3193" spans="1:21" ht="11.75" customHeight="1" x14ac:dyDescent="0.4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E3193/D3193*100%</f>
        <v>4.0266666666666666E-2</v>
      </c>
      <c r="P3193" s="9" t="str">
        <f>IFERROR(ROUND(E3193/L3193,0),0)&amp;" "&amp;H3193</f>
        <v>38 USD</v>
      </c>
      <c r="Q3193" t="s">
        <v>8317</v>
      </c>
      <c r="R3193" t="s">
        <v>8359</v>
      </c>
      <c r="S3193" s="12">
        <f>(((I3193/60)/60)/24)+DATE(1970,1,1)+(-8/24)</f>
        <v>42598.422094907401</v>
      </c>
      <c r="T3193" s="12">
        <f>(((J3193/60)/60)/24)+DATE(1970,1,1)+(-8/24)</f>
        <v>42538.422094907401</v>
      </c>
      <c r="U3193" s="8">
        <f t="shared" si="50"/>
        <v>60</v>
      </c>
    </row>
    <row r="3194" spans="1:21" ht="11.75" customHeight="1" x14ac:dyDescent="0.4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E3194/D3194*100%</f>
        <v>1.0200000000000001E-2</v>
      </c>
      <c r="P3194" s="9" t="str">
        <f>IFERROR(ROUND(E3194/L3194,0),0)&amp;" "&amp;H3194</f>
        <v>13 GBP</v>
      </c>
      <c r="Q3194" t="s">
        <v>8317</v>
      </c>
      <c r="R3194" t="s">
        <v>8359</v>
      </c>
      <c r="S3194" s="12">
        <f>(((I3194/60)/60)/24)+DATE(1970,1,1)+(-8/24)</f>
        <v>42063.583333333336</v>
      </c>
      <c r="T3194" s="12">
        <f>(((J3194/60)/60)/24)+DATE(1970,1,1)+(-8/24)</f>
        <v>42018.607164351844</v>
      </c>
      <c r="U3194" s="8">
        <f t="shared" si="50"/>
        <v>44.976168981491355</v>
      </c>
    </row>
    <row r="3195" spans="1:21" ht="11.75" customHeight="1" x14ac:dyDescent="0.4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E3195/D3195*100%</f>
        <v>0.1174</v>
      </c>
      <c r="P3195" s="9" t="str">
        <f>IFERROR(ROUND(E3195/L3195,0),0)&amp;" "&amp;H3195</f>
        <v>24 GBP</v>
      </c>
      <c r="Q3195" t="s">
        <v>8317</v>
      </c>
      <c r="R3195" t="s">
        <v>8359</v>
      </c>
      <c r="S3195" s="12">
        <f>(((I3195/60)/60)/24)+DATE(1970,1,1)+(-8/24)</f>
        <v>42055.634907407402</v>
      </c>
      <c r="T3195" s="12">
        <f>(((J3195/60)/60)/24)+DATE(1970,1,1)+(-8/24)</f>
        <v>42010.634907407402</v>
      </c>
      <c r="U3195" s="8">
        <f t="shared" si="50"/>
        <v>45</v>
      </c>
    </row>
    <row r="3196" spans="1:21" ht="11.75" customHeight="1" x14ac:dyDescent="0.4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E3196/D3196*100%</f>
        <v>0</v>
      </c>
      <c r="P3196" s="9" t="str">
        <f>IFERROR(ROUND(E3196/L3196,0),0)&amp;" "&amp;H3196</f>
        <v>0 USD</v>
      </c>
      <c r="Q3196" t="s">
        <v>8317</v>
      </c>
      <c r="R3196" t="s">
        <v>8359</v>
      </c>
      <c r="S3196" s="12">
        <f>(((I3196/60)/60)/24)+DATE(1970,1,1)+(-8/24)</f>
        <v>42211.729143518511</v>
      </c>
      <c r="T3196" s="12">
        <f>(((J3196/60)/60)/24)+DATE(1970,1,1)+(-8/24)</f>
        <v>42181.729143518511</v>
      </c>
      <c r="U3196" s="8">
        <f t="shared" si="50"/>
        <v>30</v>
      </c>
    </row>
    <row r="3197" spans="1:21" ht="11.75" customHeight="1" x14ac:dyDescent="0.4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E3197/D3197*100%</f>
        <v>0.59142857142857141</v>
      </c>
      <c r="P3197" s="9" t="str">
        <f>IFERROR(ROUND(E3197/L3197,0),0)&amp;" "&amp;H3197</f>
        <v>53 USD</v>
      </c>
      <c r="Q3197" t="s">
        <v>8317</v>
      </c>
      <c r="R3197" t="s">
        <v>8359</v>
      </c>
      <c r="S3197" s="12">
        <f>(((I3197/60)/60)/24)+DATE(1970,1,1)+(-8/24)</f>
        <v>42047.260902777773</v>
      </c>
      <c r="T3197" s="12">
        <f>(((J3197/60)/60)/24)+DATE(1970,1,1)+(-8/24)</f>
        <v>42017.260902777773</v>
      </c>
      <c r="U3197" s="8">
        <f t="shared" si="50"/>
        <v>30</v>
      </c>
    </row>
    <row r="3198" spans="1:21" ht="11.75" customHeight="1" x14ac:dyDescent="0.4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E3198/D3198*100%</f>
        <v>5.9999999999999995E-4</v>
      </c>
      <c r="P3198" s="9" t="str">
        <f>IFERROR(ROUND(E3198/L3198,0),0)&amp;" "&amp;H3198</f>
        <v>300 USD</v>
      </c>
      <c r="Q3198" t="s">
        <v>8317</v>
      </c>
      <c r="R3198" t="s">
        <v>8359</v>
      </c>
      <c r="S3198" s="12">
        <f>(((I3198/60)/60)/24)+DATE(1970,1,1)+(-8/24)</f>
        <v>42217.249999999993</v>
      </c>
      <c r="T3198" s="12">
        <f>(((J3198/60)/60)/24)+DATE(1970,1,1)+(-8/24)</f>
        <v>42157.264756944445</v>
      </c>
      <c r="U3198" s="8">
        <f t="shared" si="50"/>
        <v>59.985243055547471</v>
      </c>
    </row>
    <row r="3199" spans="1:21" ht="11.75" customHeight="1" x14ac:dyDescent="0.4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E3199/D3199*100%</f>
        <v>0.1145</v>
      </c>
      <c r="P3199" s="9" t="str">
        <f>IFERROR(ROUND(E3199/L3199,0),0)&amp;" "&amp;H3199</f>
        <v>286 NOK</v>
      </c>
      <c r="Q3199" t="s">
        <v>8317</v>
      </c>
      <c r="R3199" t="s">
        <v>8359</v>
      </c>
      <c r="S3199" s="12">
        <f>(((I3199/60)/60)/24)+DATE(1970,1,1)+(-8/24)</f>
        <v>42039.15993055555</v>
      </c>
      <c r="T3199" s="12">
        <f>(((J3199/60)/60)/24)+DATE(1970,1,1)+(-8/24)</f>
        <v>42009.15993055555</v>
      </c>
      <c r="U3199" s="8">
        <f t="shared" si="50"/>
        <v>30</v>
      </c>
    </row>
    <row r="3200" spans="1:21" ht="11.75" customHeight="1" x14ac:dyDescent="0.4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E3200/D3200*100%</f>
        <v>3.6666666666666666E-3</v>
      </c>
      <c r="P3200" s="9" t="str">
        <f>IFERROR(ROUND(E3200/L3200,0),0)&amp;" "&amp;H3200</f>
        <v>37 DKK</v>
      </c>
      <c r="Q3200" t="s">
        <v>8317</v>
      </c>
      <c r="R3200" t="s">
        <v>8359</v>
      </c>
      <c r="S3200" s="12">
        <f>(((I3200/60)/60)/24)+DATE(1970,1,1)+(-8/24)</f>
        <v>42051.091168981475</v>
      </c>
      <c r="T3200" s="12">
        <f>(((J3200/60)/60)/24)+DATE(1970,1,1)+(-8/24)</f>
        <v>42013.091168981475</v>
      </c>
      <c r="U3200" s="8">
        <f t="shared" si="50"/>
        <v>38</v>
      </c>
    </row>
    <row r="3201" spans="1:21" ht="11.75" customHeight="1" x14ac:dyDescent="0.4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E3201/D3201*100%</f>
        <v>0.52159999999999995</v>
      </c>
      <c r="P3201" s="9" t="str">
        <f>IFERROR(ROUND(E3201/L3201,0),0)&amp;" "&amp;H3201</f>
        <v>49 USD</v>
      </c>
      <c r="Q3201" t="s">
        <v>8317</v>
      </c>
      <c r="R3201" t="s">
        <v>8359</v>
      </c>
      <c r="S3201" s="12">
        <f>(((I3201/60)/60)/24)+DATE(1970,1,1)+(-8/24)</f>
        <v>41888.541666666664</v>
      </c>
      <c r="T3201" s="12">
        <f>(((J3201/60)/60)/24)+DATE(1970,1,1)+(-8/24)</f>
        <v>41858.428449074068</v>
      </c>
      <c r="U3201" s="8">
        <f t="shared" si="50"/>
        <v>30.113217592595902</v>
      </c>
    </row>
    <row r="3202" spans="1:21" ht="11.75" customHeight="1" x14ac:dyDescent="0.4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E3202/D3202*100%</f>
        <v>2.0000000000000002E-5</v>
      </c>
      <c r="P3202" s="9" t="str">
        <f>IFERROR(ROUND(E3202/L3202,0),0)&amp;" "&amp;H3202</f>
        <v>1 USD</v>
      </c>
      <c r="Q3202" t="s">
        <v>8317</v>
      </c>
      <c r="R3202" t="s">
        <v>8359</v>
      </c>
      <c r="S3202" s="12">
        <f>(((I3202/60)/60)/24)+DATE(1970,1,1)+(-8/24)</f>
        <v>42489.898611111108</v>
      </c>
      <c r="T3202" s="12">
        <f>(((J3202/60)/60)/24)+DATE(1970,1,1)+(-8/24)</f>
        <v>42459.987280092588</v>
      </c>
      <c r="U3202" s="8">
        <f t="shared" si="50"/>
        <v>29.911331018520286</v>
      </c>
    </row>
    <row r="3203" spans="1:21" ht="11.75" customHeight="1" x14ac:dyDescent="0.4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E3203/D3203*100%</f>
        <v>1.2500000000000001E-2</v>
      </c>
      <c r="P3203" s="9" t="str">
        <f>IFERROR(ROUND(E3203/L3203,0),0)&amp;" "&amp;H3203</f>
        <v>13 GBP</v>
      </c>
      <c r="Q3203" t="s">
        <v>8317</v>
      </c>
      <c r="R3203" t="s">
        <v>8359</v>
      </c>
      <c r="S3203" s="12">
        <f>(((I3203/60)/60)/24)+DATE(1970,1,1)+(-8/24)</f>
        <v>41882.433761574073</v>
      </c>
      <c r="T3203" s="12">
        <f>(((J3203/60)/60)/24)+DATE(1970,1,1)+(-8/24)</f>
        <v>41861.433761574073</v>
      </c>
      <c r="U3203" s="8">
        <f t="shared" si="50"/>
        <v>21</v>
      </c>
    </row>
    <row r="3204" spans="1:21" ht="11.75" customHeight="1" x14ac:dyDescent="0.4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E3204/D3204*100%</f>
        <v>0.54520000000000002</v>
      </c>
      <c r="P3204" s="9" t="str">
        <f>IFERROR(ROUND(E3204/L3204,0),0)&amp;" "&amp;H3204</f>
        <v>109 USD</v>
      </c>
      <c r="Q3204" t="s">
        <v>8317</v>
      </c>
      <c r="R3204" t="s">
        <v>8359</v>
      </c>
      <c r="S3204" s="12">
        <f>(((I3204/60)/60)/24)+DATE(1970,1,1)+(-8/24)</f>
        <v>42351.915972222218</v>
      </c>
      <c r="T3204" s="12">
        <f>(((J3204/60)/60)/24)+DATE(1970,1,1)+(-8/24)</f>
        <v>42293.520208333335</v>
      </c>
      <c r="U3204" s="8">
        <f t="shared" si="50"/>
        <v>58.395763888882357</v>
      </c>
    </row>
    <row r="3205" spans="1:21" ht="11.75" customHeight="1" x14ac:dyDescent="0.4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E3205/D3205*100%</f>
        <v>0.25</v>
      </c>
      <c r="P3205" s="9" t="str">
        <f>IFERROR(ROUND(E3205/L3205,0),0)&amp;" "&amp;H3205</f>
        <v>42 USD</v>
      </c>
      <c r="Q3205" t="s">
        <v>8317</v>
      </c>
      <c r="R3205" t="s">
        <v>8359</v>
      </c>
      <c r="S3205" s="12">
        <f>(((I3205/60)/60)/24)+DATE(1970,1,1)+(-8/24)</f>
        <v>42272.655347222222</v>
      </c>
      <c r="T3205" s="12">
        <f>(((J3205/60)/60)/24)+DATE(1970,1,1)+(-8/24)</f>
        <v>42242.655347222222</v>
      </c>
      <c r="U3205" s="8">
        <f t="shared" si="50"/>
        <v>30</v>
      </c>
    </row>
    <row r="3206" spans="1:21" ht="11.75" customHeight="1" x14ac:dyDescent="0.4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E3206/D3206*100%</f>
        <v>0</v>
      </c>
      <c r="P3206" s="9" t="str">
        <f>IFERROR(ROUND(E3206/L3206,0),0)&amp;" "&amp;H3206</f>
        <v>0 USD</v>
      </c>
      <c r="Q3206" t="s">
        <v>8317</v>
      </c>
      <c r="R3206" t="s">
        <v>8359</v>
      </c>
      <c r="S3206" s="12">
        <f>(((I3206/60)/60)/24)+DATE(1970,1,1)+(-8/24)</f>
        <v>42202.343055555553</v>
      </c>
      <c r="T3206" s="12">
        <f>(((J3206/60)/60)/24)+DATE(1970,1,1)+(-8/24)</f>
        <v>42172.352766203701</v>
      </c>
      <c r="U3206" s="8">
        <f t="shared" si="50"/>
        <v>29.99028935185197</v>
      </c>
    </row>
    <row r="3207" spans="1:21" ht="11.75" customHeight="1" x14ac:dyDescent="0.4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E3207/D3207*100%</f>
        <v>3.4125000000000003E-2</v>
      </c>
      <c r="P3207" s="9" t="str">
        <f>IFERROR(ROUND(E3207/L3207,0),0)&amp;" "&amp;H3207</f>
        <v>23 GBP</v>
      </c>
      <c r="Q3207" t="s">
        <v>8317</v>
      </c>
      <c r="R3207" t="s">
        <v>8359</v>
      </c>
      <c r="S3207" s="12">
        <f>(((I3207/60)/60)/24)+DATE(1970,1,1)+(-8/24)</f>
        <v>42125.041342592587</v>
      </c>
      <c r="T3207" s="12">
        <f>(((J3207/60)/60)/24)+DATE(1970,1,1)+(-8/24)</f>
        <v>42095.041342592587</v>
      </c>
      <c r="U3207" s="8">
        <f t="shared" si="50"/>
        <v>30</v>
      </c>
    </row>
    <row r="3208" spans="1:21" ht="11.75" customHeight="1" x14ac:dyDescent="0.4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E3208/D3208*100%</f>
        <v>0</v>
      </c>
      <c r="P3208" s="9" t="str">
        <f>IFERROR(ROUND(E3208/L3208,0),0)&amp;" "&amp;H3208</f>
        <v>0 USD</v>
      </c>
      <c r="Q3208" t="s">
        <v>8317</v>
      </c>
      <c r="R3208" t="s">
        <v>8359</v>
      </c>
      <c r="S3208" s="12">
        <f>(((I3208/60)/60)/24)+DATE(1970,1,1)+(-8/24)</f>
        <v>42265.942719907405</v>
      </c>
      <c r="T3208" s="12">
        <f>(((J3208/60)/60)/24)+DATE(1970,1,1)+(-8/24)</f>
        <v>42235.942719907405</v>
      </c>
      <c r="U3208" s="8">
        <f t="shared" si="50"/>
        <v>30</v>
      </c>
    </row>
    <row r="3209" spans="1:21" ht="11.75" customHeight="1" x14ac:dyDescent="0.4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E3209/D3209*100%</f>
        <v>0.46363636363636362</v>
      </c>
      <c r="P3209" s="9" t="str">
        <f>IFERROR(ROUND(E3209/L3209,0),0)&amp;" "&amp;H3209</f>
        <v>71 USD</v>
      </c>
      <c r="Q3209" t="s">
        <v>8317</v>
      </c>
      <c r="R3209" t="s">
        <v>8359</v>
      </c>
      <c r="S3209" s="12">
        <f>(((I3209/60)/60)/24)+DATE(1970,1,1)+(-8/24)</f>
        <v>42116.902858796289</v>
      </c>
      <c r="T3209" s="12">
        <f>(((J3209/60)/60)/24)+DATE(1970,1,1)+(-8/24)</f>
        <v>42056.944525462961</v>
      </c>
      <c r="U3209" s="8">
        <f t="shared" si="50"/>
        <v>59.958333333328483</v>
      </c>
    </row>
    <row r="3210" spans="1:21" ht="11.75" customHeight="1" x14ac:dyDescent="0.4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E3210/D3210*100%</f>
        <v>1.0349999999999999</v>
      </c>
      <c r="P3210" s="9" t="str">
        <f>IFERROR(ROUND(E3210/L3210,0),0)&amp;" "&amp;H3210</f>
        <v>63 USD</v>
      </c>
      <c r="Q3210" t="s">
        <v>8317</v>
      </c>
      <c r="R3210" t="s">
        <v>8318</v>
      </c>
      <c r="S3210" s="12">
        <f>(((I3210/60)/60)/24)+DATE(1970,1,1)+(-8/24)</f>
        <v>41848.271724537037</v>
      </c>
      <c r="T3210" s="12">
        <f>(((J3210/60)/60)/24)+DATE(1970,1,1)+(-8/24)</f>
        <v>41827.271724537037</v>
      </c>
      <c r="U3210" s="8">
        <f t="shared" si="50"/>
        <v>21</v>
      </c>
    </row>
    <row r="3211" spans="1:21" ht="11.75" customHeight="1" x14ac:dyDescent="0.4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E3211/D3211*100%</f>
        <v>1.1932315789473684</v>
      </c>
      <c r="P3211" s="9" t="str">
        <f>IFERROR(ROUND(E3211/L3211,0),0)&amp;" "&amp;H3211</f>
        <v>50 USD</v>
      </c>
      <c r="Q3211" t="s">
        <v>8317</v>
      </c>
      <c r="R3211" t="s">
        <v>8318</v>
      </c>
      <c r="S3211" s="12">
        <f>(((I3211/60)/60)/24)+DATE(1970,1,1)+(-8/24)</f>
        <v>41810.625</v>
      </c>
      <c r="T3211" s="12">
        <f>(((J3211/60)/60)/24)+DATE(1970,1,1)+(-8/24)</f>
        <v>41778.303912037038</v>
      </c>
      <c r="U3211" s="8">
        <f t="shared" si="50"/>
        <v>32.321087962962338</v>
      </c>
    </row>
    <row r="3212" spans="1:21" ht="11.75" customHeight="1" x14ac:dyDescent="0.4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E3212/D3212*100%</f>
        <v>1.2576666666666667</v>
      </c>
      <c r="P3212" s="9" t="str">
        <f>IFERROR(ROUND(E3212/L3212,0),0)&amp;" "&amp;H3212</f>
        <v>63 USD</v>
      </c>
      <c r="Q3212" t="s">
        <v>8317</v>
      </c>
      <c r="R3212" t="s">
        <v>8318</v>
      </c>
      <c r="S3212" s="12">
        <f>(((I3212/60)/60)/24)+DATE(1970,1,1)+(-8/24)</f>
        <v>41060.832638888889</v>
      </c>
      <c r="T3212" s="12">
        <f>(((J3212/60)/60)/24)+DATE(1970,1,1)+(-8/24)</f>
        <v>41013.603229166663</v>
      </c>
      <c r="U3212" s="8">
        <f t="shared" si="50"/>
        <v>47.229409722225682</v>
      </c>
    </row>
    <row r="3213" spans="1:21" ht="11.75" customHeight="1" x14ac:dyDescent="0.4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E3213/D3213*100%</f>
        <v>1.1974347826086957</v>
      </c>
      <c r="P3213" s="9" t="str">
        <f>IFERROR(ROUND(E3213/L3213,0),0)&amp;" "&amp;H3213</f>
        <v>86 USD</v>
      </c>
      <c r="Q3213" t="s">
        <v>8317</v>
      </c>
      <c r="R3213" t="s">
        <v>8318</v>
      </c>
      <c r="S3213" s="12">
        <f>(((I3213/60)/60)/24)+DATE(1970,1,1)+(-8/24)</f>
        <v>41865.75</v>
      </c>
      <c r="T3213" s="12">
        <f>(((J3213/60)/60)/24)+DATE(1970,1,1)+(-8/24)</f>
        <v>41834.253240740742</v>
      </c>
      <c r="U3213" s="8">
        <f t="shared" ref="U3213:U3276" si="51">S3213-T3213</f>
        <v>31.496759259258397</v>
      </c>
    </row>
    <row r="3214" spans="1:21" ht="11.75" customHeight="1" x14ac:dyDescent="0.4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E3214/D3214*100%</f>
        <v>1.2625</v>
      </c>
      <c r="P3214" s="9" t="str">
        <f>IFERROR(ROUND(E3214/L3214,0),0)&amp;" "&amp;H3214</f>
        <v>54 USD</v>
      </c>
      <c r="Q3214" t="s">
        <v>8317</v>
      </c>
      <c r="R3214" t="s">
        <v>8318</v>
      </c>
      <c r="S3214" s="12">
        <f>(((I3214/60)/60)/24)+DATE(1970,1,1)+(-8/24)</f>
        <v>41859.462395833332</v>
      </c>
      <c r="T3214" s="12">
        <f>(((J3214/60)/60)/24)+DATE(1970,1,1)+(-8/24)</f>
        <v>41829.462395833332</v>
      </c>
      <c r="U3214" s="8">
        <f t="shared" si="51"/>
        <v>30</v>
      </c>
    </row>
    <row r="3215" spans="1:21" ht="11.75" customHeight="1" x14ac:dyDescent="0.4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E3215/D3215*100%</f>
        <v>1.0011666666666668</v>
      </c>
      <c r="P3215" s="9" t="str">
        <f>IFERROR(ROUND(E3215/L3215,0),0)&amp;" "&amp;H3215</f>
        <v>128 GBP</v>
      </c>
      <c r="Q3215" t="s">
        <v>8317</v>
      </c>
      <c r="R3215" t="s">
        <v>8318</v>
      </c>
      <c r="S3215" s="12">
        <f>(((I3215/60)/60)/24)+DATE(1970,1,1)+(-8/24)</f>
        <v>42211.430081018516</v>
      </c>
      <c r="T3215" s="12">
        <f>(((J3215/60)/60)/24)+DATE(1970,1,1)+(-8/24)</f>
        <v>42171.430081018516</v>
      </c>
      <c r="U3215" s="8">
        <f t="shared" si="51"/>
        <v>40</v>
      </c>
    </row>
    <row r="3216" spans="1:21" ht="11.75" customHeight="1" x14ac:dyDescent="0.4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E3216/D3216*100%</f>
        <v>1.0213333333333334</v>
      </c>
      <c r="P3216" s="9" t="str">
        <f>IFERROR(ROUND(E3216/L3216,0),0)&amp;" "&amp;H3216</f>
        <v>107 GBP</v>
      </c>
      <c r="Q3216" t="s">
        <v>8317</v>
      </c>
      <c r="R3216" t="s">
        <v>8318</v>
      </c>
      <c r="S3216" s="12">
        <f>(((I3216/60)/60)/24)+DATE(1970,1,1)+(-8/24)</f>
        <v>42374.663194444445</v>
      </c>
      <c r="T3216" s="12">
        <f>(((J3216/60)/60)/24)+DATE(1970,1,1)+(-8/24)</f>
        <v>42337.459178240737</v>
      </c>
      <c r="U3216" s="8">
        <f t="shared" si="51"/>
        <v>37.204016203708306</v>
      </c>
    </row>
    <row r="3217" spans="1:21" ht="11.75" customHeight="1" x14ac:dyDescent="0.4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E3217/D3217*100%</f>
        <v>1.0035142857142858</v>
      </c>
      <c r="P3217" s="9" t="str">
        <f>IFERROR(ROUND(E3217/L3217,0),0)&amp;" "&amp;H3217</f>
        <v>262 USD</v>
      </c>
      <c r="Q3217" t="s">
        <v>8317</v>
      </c>
      <c r="R3217" t="s">
        <v>8318</v>
      </c>
      <c r="S3217" s="12">
        <f>(((I3217/60)/60)/24)+DATE(1970,1,1)+(-8/24)</f>
        <v>42256.832638888889</v>
      </c>
      <c r="T3217" s="12">
        <f>(((J3217/60)/60)/24)+DATE(1970,1,1)+(-8/24)</f>
        <v>42219.331840277773</v>
      </c>
      <c r="U3217" s="8">
        <f t="shared" si="51"/>
        <v>37.500798611115897</v>
      </c>
    </row>
    <row r="3218" spans="1:21" ht="11.75" customHeight="1" x14ac:dyDescent="0.4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E3218/D3218*100%</f>
        <v>1.0004999999999999</v>
      </c>
      <c r="P3218" s="9" t="str">
        <f>IFERROR(ROUND(E3218/L3218,0),0)&amp;" "&amp;H3218</f>
        <v>57 GBP</v>
      </c>
      <c r="Q3218" t="s">
        <v>8317</v>
      </c>
      <c r="R3218" t="s">
        <v>8318</v>
      </c>
      <c r="S3218" s="12">
        <f>(((I3218/60)/60)/24)+DATE(1970,1,1)+(-8/24)</f>
        <v>42196.270833333336</v>
      </c>
      <c r="T3218" s="12">
        <f>(((J3218/60)/60)/24)+DATE(1970,1,1)+(-8/24)</f>
        <v>42165.129293981481</v>
      </c>
      <c r="U3218" s="8">
        <f t="shared" si="51"/>
        <v>31.14153935185459</v>
      </c>
    </row>
    <row r="3219" spans="1:21" ht="11.75" customHeight="1" x14ac:dyDescent="0.4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E3219/D3219*100%</f>
        <v>1.1602222222222223</v>
      </c>
      <c r="P3219" s="9" t="str">
        <f>IFERROR(ROUND(E3219/L3219,0),0)&amp;" "&amp;H3219</f>
        <v>50 USD</v>
      </c>
      <c r="Q3219" t="s">
        <v>8317</v>
      </c>
      <c r="R3219" t="s">
        <v>8318</v>
      </c>
      <c r="S3219" s="12">
        <f>(((I3219/60)/60)/24)+DATE(1970,1,1)+(-8/24)</f>
        <v>42678.212777777771</v>
      </c>
      <c r="T3219" s="12">
        <f>(((J3219/60)/60)/24)+DATE(1970,1,1)+(-8/24)</f>
        <v>42648.212777777771</v>
      </c>
      <c r="U3219" s="8">
        <f t="shared" si="51"/>
        <v>30</v>
      </c>
    </row>
    <row r="3220" spans="1:21" ht="11.75" customHeight="1" x14ac:dyDescent="0.4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E3220/D3220*100%</f>
        <v>1.0209999999999999</v>
      </c>
      <c r="P3220" s="9" t="str">
        <f>IFERROR(ROUND(E3220/L3220,0),0)&amp;" "&amp;H3220</f>
        <v>67 GBP</v>
      </c>
      <c r="Q3220" t="s">
        <v>8317</v>
      </c>
      <c r="R3220" t="s">
        <v>8318</v>
      </c>
      <c r="S3220" s="12">
        <f>(((I3220/60)/60)/24)+DATE(1970,1,1)+(-8/24)</f>
        <v>42003.666666666664</v>
      </c>
      <c r="T3220" s="12">
        <f>(((J3220/60)/60)/24)+DATE(1970,1,1)+(-8/24)</f>
        <v>41970.668819444443</v>
      </c>
      <c r="U3220" s="8">
        <f t="shared" si="51"/>
        <v>32.997847222221026</v>
      </c>
    </row>
    <row r="3221" spans="1:21" ht="11.75" customHeight="1" x14ac:dyDescent="0.4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E3221/D3221*100%</f>
        <v>1.0011000000000001</v>
      </c>
      <c r="P3221" s="9" t="str">
        <f>IFERROR(ROUND(E3221/L3221,0),0)&amp;" "&amp;H3221</f>
        <v>168 USD</v>
      </c>
      <c r="Q3221" t="s">
        <v>8317</v>
      </c>
      <c r="R3221" t="s">
        <v>8318</v>
      </c>
      <c r="S3221" s="12">
        <f>(((I3221/60)/60)/24)+DATE(1970,1,1)+(-8/24)</f>
        <v>42085.608182870368</v>
      </c>
      <c r="T3221" s="12">
        <f>(((J3221/60)/60)/24)+DATE(1970,1,1)+(-8/24)</f>
        <v>42050.64984953704</v>
      </c>
      <c r="U3221" s="8">
        <f t="shared" si="51"/>
        <v>34.958333333328483</v>
      </c>
    </row>
    <row r="3222" spans="1:21" ht="11.75" customHeight="1" x14ac:dyDescent="0.4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E3222/D3222*100%</f>
        <v>1.0084</v>
      </c>
      <c r="P3222" s="9" t="str">
        <f>IFERROR(ROUND(E3222/L3222,0),0)&amp;" "&amp;H3222</f>
        <v>256 USD</v>
      </c>
      <c r="Q3222" t="s">
        <v>8317</v>
      </c>
      <c r="R3222" t="s">
        <v>8318</v>
      </c>
      <c r="S3222" s="12">
        <f>(((I3222/60)/60)/24)+DATE(1970,1,1)+(-8/24)</f>
        <v>42806.541666666664</v>
      </c>
      <c r="T3222" s="12">
        <f>(((J3222/60)/60)/24)+DATE(1970,1,1)+(-8/24)</f>
        <v>42772.500046296293</v>
      </c>
      <c r="U3222" s="8">
        <f t="shared" si="51"/>
        <v>34.041620370371675</v>
      </c>
    </row>
    <row r="3223" spans="1:21" ht="11.75" customHeight="1" x14ac:dyDescent="0.4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E3223/D3223*100%</f>
        <v>1.0342499999999999</v>
      </c>
      <c r="P3223" s="9" t="str">
        <f>IFERROR(ROUND(E3223/L3223,0),0)&amp;" "&amp;H3223</f>
        <v>37 GBP</v>
      </c>
      <c r="Q3223" t="s">
        <v>8317</v>
      </c>
      <c r="R3223" t="s">
        <v>8318</v>
      </c>
      <c r="S3223" s="12">
        <f>(((I3223/60)/60)/24)+DATE(1970,1,1)+(-8/24)</f>
        <v>42190.363460648143</v>
      </c>
      <c r="T3223" s="12">
        <f>(((J3223/60)/60)/24)+DATE(1970,1,1)+(-8/24)</f>
        <v>42155.363460648143</v>
      </c>
      <c r="U3223" s="8">
        <f t="shared" si="51"/>
        <v>35</v>
      </c>
    </row>
    <row r="3224" spans="1:21" ht="11.75" customHeight="1" x14ac:dyDescent="0.4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E3224/D3224*100%</f>
        <v>1.248</v>
      </c>
      <c r="P3224" s="9" t="str">
        <f>IFERROR(ROUND(E3224/L3224,0),0)&amp;" "&amp;H3224</f>
        <v>37 USD</v>
      </c>
      <c r="Q3224" t="s">
        <v>8317</v>
      </c>
      <c r="R3224" t="s">
        <v>8318</v>
      </c>
      <c r="S3224" s="12">
        <f>(((I3224/60)/60)/24)+DATE(1970,1,1)+(-8/24)</f>
        <v>42301.561805555553</v>
      </c>
      <c r="T3224" s="12">
        <f>(((J3224/60)/60)/24)+DATE(1970,1,1)+(-8/24)</f>
        <v>42270.248807870368</v>
      </c>
      <c r="U3224" s="8">
        <f t="shared" si="51"/>
        <v>31.31299768518511</v>
      </c>
    </row>
    <row r="3225" spans="1:21" ht="11.75" customHeight="1" x14ac:dyDescent="0.4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E3225/D3225*100%</f>
        <v>1.0951612903225807</v>
      </c>
      <c r="P3225" s="9" t="str">
        <f>IFERROR(ROUND(E3225/L3225,0),0)&amp;" "&amp;H3225</f>
        <v>46 USD</v>
      </c>
      <c r="Q3225" t="s">
        <v>8317</v>
      </c>
      <c r="R3225" t="s">
        <v>8318</v>
      </c>
      <c r="S3225" s="12">
        <f>(((I3225/60)/60)/24)+DATE(1970,1,1)+(-8/24)</f>
        <v>42236.50203703704</v>
      </c>
      <c r="T3225" s="12">
        <f>(((J3225/60)/60)/24)+DATE(1970,1,1)+(-8/24)</f>
        <v>42206.50203703704</v>
      </c>
      <c r="U3225" s="8">
        <f t="shared" si="51"/>
        <v>30</v>
      </c>
    </row>
    <row r="3226" spans="1:21" ht="11.75" customHeight="1" x14ac:dyDescent="0.4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E3226/D3226*100%</f>
        <v>1.0203333333333333</v>
      </c>
      <c r="P3226" s="9" t="str">
        <f>IFERROR(ROUND(E3226/L3226,0),0)&amp;" "&amp;H3226</f>
        <v>142 USD</v>
      </c>
      <c r="Q3226" t="s">
        <v>8317</v>
      </c>
      <c r="R3226" t="s">
        <v>8318</v>
      </c>
      <c r="S3226" s="12">
        <f>(((I3226/60)/60)/24)+DATE(1970,1,1)+(-8/24)</f>
        <v>42744.874999999993</v>
      </c>
      <c r="T3226" s="12">
        <f>(((J3226/60)/60)/24)+DATE(1970,1,1)+(-8/24)</f>
        <v>42697.517511574071</v>
      </c>
      <c r="U3226" s="8">
        <f t="shared" si="51"/>
        <v>47.357488425921474</v>
      </c>
    </row>
    <row r="3227" spans="1:21" ht="11.75" customHeight="1" x14ac:dyDescent="0.4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E3227/D3227*100%</f>
        <v>1.0235000000000001</v>
      </c>
      <c r="P3227" s="9" t="str">
        <f>IFERROR(ROUND(E3227/L3227,0),0)&amp;" "&amp;H3227</f>
        <v>52 USD</v>
      </c>
      <c r="Q3227" t="s">
        <v>8317</v>
      </c>
      <c r="R3227" t="s">
        <v>8318</v>
      </c>
      <c r="S3227" s="12">
        <f>(((I3227/60)/60)/24)+DATE(1970,1,1)+(-8/24)</f>
        <v>42524.541666666664</v>
      </c>
      <c r="T3227" s="12">
        <f>(((J3227/60)/60)/24)+DATE(1970,1,1)+(-8/24)</f>
        <v>42503.226134259261</v>
      </c>
      <c r="U3227" s="8">
        <f t="shared" si="51"/>
        <v>21.315532407403225</v>
      </c>
    </row>
    <row r="3228" spans="1:21" ht="11.75" customHeight="1" x14ac:dyDescent="0.4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E3228/D3228*100%</f>
        <v>1.0416666666666667</v>
      </c>
      <c r="P3228" s="9" t="str">
        <f>IFERROR(ROUND(E3228/L3228,0),0)&amp;" "&amp;H3228</f>
        <v>60 GBP</v>
      </c>
      <c r="Q3228" t="s">
        <v>8317</v>
      </c>
      <c r="R3228" t="s">
        <v>8318</v>
      </c>
      <c r="S3228" s="12">
        <f>(((I3228/60)/60)/24)+DATE(1970,1,1)+(-8/24)</f>
        <v>42307.250138888885</v>
      </c>
      <c r="T3228" s="12">
        <f>(((J3228/60)/60)/24)+DATE(1970,1,1)+(-8/24)</f>
        <v>42277.250138888885</v>
      </c>
      <c r="U3228" s="8">
        <f t="shared" si="51"/>
        <v>30</v>
      </c>
    </row>
    <row r="3229" spans="1:21" ht="11.75" customHeight="1" x14ac:dyDescent="0.4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E3229/D3229*100%</f>
        <v>1.25</v>
      </c>
      <c r="P3229" s="9" t="str">
        <f>IFERROR(ROUND(E3229/L3229,0),0)&amp;" "&amp;H3229</f>
        <v>50 GBP</v>
      </c>
      <c r="Q3229" t="s">
        <v>8317</v>
      </c>
      <c r="R3229" t="s">
        <v>8318</v>
      </c>
      <c r="S3229" s="12">
        <f>(((I3229/60)/60)/24)+DATE(1970,1,1)+(-8/24)</f>
        <v>42752.549027777779</v>
      </c>
      <c r="T3229" s="12">
        <f>(((J3229/60)/60)/24)+DATE(1970,1,1)+(-8/24)</f>
        <v>42722.549027777779</v>
      </c>
      <c r="U3229" s="8">
        <f t="shared" si="51"/>
        <v>30</v>
      </c>
    </row>
    <row r="3230" spans="1:21" ht="11.75" customHeight="1" x14ac:dyDescent="0.4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E3230/D3230*100%</f>
        <v>1.0234285714285714</v>
      </c>
      <c r="P3230" s="9" t="str">
        <f>IFERROR(ROUND(E3230/L3230,0),0)&amp;" "&amp;H3230</f>
        <v>194 USD</v>
      </c>
      <c r="Q3230" t="s">
        <v>8317</v>
      </c>
      <c r="R3230" t="s">
        <v>8318</v>
      </c>
      <c r="S3230" s="12">
        <f>(((I3230/60)/60)/24)+DATE(1970,1,1)+(-8/24)</f>
        <v>42354.874305555553</v>
      </c>
      <c r="T3230" s="12">
        <f>(((J3230/60)/60)/24)+DATE(1970,1,1)+(-8/24)</f>
        <v>42323.375972222224</v>
      </c>
      <c r="U3230" s="8">
        <f t="shared" si="51"/>
        <v>31.498333333329356</v>
      </c>
    </row>
    <row r="3231" spans="1:21" ht="11.75" customHeight="1" x14ac:dyDescent="0.4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E3231/D3231*100%</f>
        <v>1.0786500000000001</v>
      </c>
      <c r="P3231" s="9" t="str">
        <f>IFERROR(ROUND(E3231/L3231,0),0)&amp;" "&amp;H3231</f>
        <v>107 USD</v>
      </c>
      <c r="Q3231" t="s">
        <v>8317</v>
      </c>
      <c r="R3231" t="s">
        <v>8318</v>
      </c>
      <c r="S3231" s="12">
        <f>(((I3231/60)/60)/24)+DATE(1970,1,1)+(-8/24)</f>
        <v>41962.999976851854</v>
      </c>
      <c r="T3231" s="12">
        <f>(((J3231/60)/60)/24)+DATE(1970,1,1)+(-8/24)</f>
        <v>41932.958310185182</v>
      </c>
      <c r="U3231" s="8">
        <f t="shared" si="51"/>
        <v>30.041666666671517</v>
      </c>
    </row>
    <row r="3232" spans="1:21" ht="11.75" customHeight="1" x14ac:dyDescent="0.4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E3232/D3232*100%</f>
        <v>1.0988461538461538</v>
      </c>
      <c r="P3232" s="9" t="str">
        <f>IFERROR(ROUND(E3232/L3232,0),0)&amp;" "&amp;H3232</f>
        <v>77 USD</v>
      </c>
      <c r="Q3232" t="s">
        <v>8317</v>
      </c>
      <c r="R3232" t="s">
        <v>8318</v>
      </c>
      <c r="S3232" s="12">
        <f>(((I3232/60)/60)/24)+DATE(1970,1,1)+(-8/24)</f>
        <v>41912.832638888889</v>
      </c>
      <c r="T3232" s="12">
        <f>(((J3232/60)/60)/24)+DATE(1970,1,1)+(-8/24)</f>
        <v>41897.834791666668</v>
      </c>
      <c r="U3232" s="8">
        <f t="shared" si="51"/>
        <v>14.997847222221026</v>
      </c>
    </row>
    <row r="3233" spans="1:21" ht="11.75" customHeight="1" x14ac:dyDescent="0.4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E3233/D3233*100%</f>
        <v>1.61</v>
      </c>
      <c r="P3233" s="9" t="str">
        <f>IFERROR(ROUND(E3233/L3233,0),0)&amp;" "&amp;H3233</f>
        <v>58 USD</v>
      </c>
      <c r="Q3233" t="s">
        <v>8317</v>
      </c>
      <c r="R3233" t="s">
        <v>8318</v>
      </c>
      <c r="S3233" s="12">
        <f>(((I3233/60)/60)/24)+DATE(1970,1,1)+(-8/24)</f>
        <v>42476.610497685186</v>
      </c>
      <c r="T3233" s="12">
        <f>(((J3233/60)/60)/24)+DATE(1970,1,1)+(-8/24)</f>
        <v>42446.610497685186</v>
      </c>
      <c r="U3233" s="8">
        <f t="shared" si="51"/>
        <v>30</v>
      </c>
    </row>
    <row r="3234" spans="1:21" ht="11.75" customHeight="1" x14ac:dyDescent="0.4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E3234/D3234*100%</f>
        <v>1.3120000000000001</v>
      </c>
      <c r="P3234" s="9" t="str">
        <f>IFERROR(ROUND(E3234/L3234,0),0)&amp;" "&amp;H3234</f>
        <v>50 USD</v>
      </c>
      <c r="Q3234" t="s">
        <v>8317</v>
      </c>
      <c r="R3234" t="s">
        <v>8318</v>
      </c>
      <c r="S3234" s="12">
        <f>(((I3234/60)/60)/24)+DATE(1970,1,1)+(-8/24)</f>
        <v>42493.832638888889</v>
      </c>
      <c r="T3234" s="12">
        <f>(((J3234/60)/60)/24)+DATE(1970,1,1)+(-8/24)</f>
        <v>42463.480520833335</v>
      </c>
      <c r="U3234" s="8">
        <f t="shared" si="51"/>
        <v>30.352118055554456</v>
      </c>
    </row>
    <row r="3235" spans="1:21" ht="11.75" customHeight="1" x14ac:dyDescent="0.4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E3235/D3235*100%</f>
        <v>1.1879999999999999</v>
      </c>
      <c r="P3235" s="9" t="str">
        <f>IFERROR(ROUND(E3235/L3235,0),0)&amp;" "&amp;H3235</f>
        <v>97 USD</v>
      </c>
      <c r="Q3235" t="s">
        <v>8317</v>
      </c>
      <c r="R3235" t="s">
        <v>8318</v>
      </c>
      <c r="S3235" s="12">
        <f>(((I3235/60)/60)/24)+DATE(1970,1,1)+(-8/24)</f>
        <v>42796.471701388888</v>
      </c>
      <c r="T3235" s="12">
        <f>(((J3235/60)/60)/24)+DATE(1970,1,1)+(-8/24)</f>
        <v>42766.471701388888</v>
      </c>
      <c r="U3235" s="8">
        <f t="shared" si="51"/>
        <v>30</v>
      </c>
    </row>
    <row r="3236" spans="1:21" ht="11.75" customHeight="1" x14ac:dyDescent="0.4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E3236/D3236*100%</f>
        <v>1.0039275000000001</v>
      </c>
      <c r="P3236" s="9" t="str">
        <f>IFERROR(ROUND(E3236/L3236,0),0)&amp;" "&amp;H3236</f>
        <v>35 GBP</v>
      </c>
      <c r="Q3236" t="s">
        <v>8317</v>
      </c>
      <c r="R3236" t="s">
        <v>8318</v>
      </c>
      <c r="S3236" s="12">
        <f>(((I3236/60)/60)/24)+DATE(1970,1,1)+(-8/24)</f>
        <v>42767.646527777775</v>
      </c>
      <c r="T3236" s="12">
        <f>(((J3236/60)/60)/24)+DATE(1970,1,1)+(-8/24)</f>
        <v>42734.456111111103</v>
      </c>
      <c r="U3236" s="8">
        <f t="shared" si="51"/>
        <v>33.190416666671808</v>
      </c>
    </row>
    <row r="3237" spans="1:21" ht="11.75" customHeight="1" x14ac:dyDescent="0.4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E3237/D3237*100%</f>
        <v>1.0320666666666667</v>
      </c>
      <c r="P3237" s="9" t="str">
        <f>IFERROR(ROUND(E3237/L3237,0),0)&amp;" "&amp;H3237</f>
        <v>86 USD</v>
      </c>
      <c r="Q3237" t="s">
        <v>8317</v>
      </c>
      <c r="R3237" t="s">
        <v>8318</v>
      </c>
      <c r="S3237" s="12">
        <f>(((I3237/60)/60)/24)+DATE(1970,1,1)+(-8/24)</f>
        <v>42552.014479166661</v>
      </c>
      <c r="T3237" s="12">
        <f>(((J3237/60)/60)/24)+DATE(1970,1,1)+(-8/24)</f>
        <v>42522.014479166661</v>
      </c>
      <c r="U3237" s="8">
        <f t="shared" si="51"/>
        <v>30</v>
      </c>
    </row>
    <row r="3238" spans="1:21" ht="11.75" customHeight="1" x14ac:dyDescent="0.4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E3238/D3238*100%</f>
        <v>1.006</v>
      </c>
      <c r="P3238" s="9" t="str">
        <f>IFERROR(ROUND(E3238/L3238,0),0)&amp;" "&amp;H3238</f>
        <v>183 USD</v>
      </c>
      <c r="Q3238" t="s">
        <v>8317</v>
      </c>
      <c r="R3238" t="s">
        <v>8318</v>
      </c>
      <c r="S3238" s="12">
        <f>(((I3238/60)/60)/24)+DATE(1970,1,1)+(-8/24)</f>
        <v>42732.583715277775</v>
      </c>
      <c r="T3238" s="12">
        <f>(((J3238/60)/60)/24)+DATE(1970,1,1)+(-8/24)</f>
        <v>42702.583715277775</v>
      </c>
      <c r="U3238" s="8">
        <f t="shared" si="51"/>
        <v>30</v>
      </c>
    </row>
    <row r="3239" spans="1:21" ht="11.75" customHeight="1" x14ac:dyDescent="0.4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E3239/D3239*100%</f>
        <v>1.0078754285714286</v>
      </c>
      <c r="P3239" s="9" t="str">
        <f>IFERROR(ROUND(E3239/L3239,0),0)&amp;" "&amp;H3239</f>
        <v>131 USD</v>
      </c>
      <c r="Q3239" t="s">
        <v>8317</v>
      </c>
      <c r="R3239" t="s">
        <v>8318</v>
      </c>
      <c r="S3239" s="12">
        <f>(((I3239/60)/60)/24)+DATE(1970,1,1)+(-8/24)</f>
        <v>42275.832638888889</v>
      </c>
      <c r="T3239" s="12">
        <f>(((J3239/60)/60)/24)+DATE(1970,1,1)+(-8/24)</f>
        <v>42252.141018518516</v>
      </c>
      <c r="U3239" s="8">
        <f t="shared" si="51"/>
        <v>23.69162037037313</v>
      </c>
    </row>
    <row r="3240" spans="1:21" ht="11.75" customHeight="1" x14ac:dyDescent="0.4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E3240/D3240*100%</f>
        <v>1.1232142857142857</v>
      </c>
      <c r="P3240" s="9" t="str">
        <f>IFERROR(ROUND(E3240/L3240,0),0)&amp;" "&amp;H3240</f>
        <v>40 GBP</v>
      </c>
      <c r="Q3240" t="s">
        <v>8317</v>
      </c>
      <c r="R3240" t="s">
        <v>8318</v>
      </c>
      <c r="S3240" s="12">
        <f>(((I3240/60)/60)/24)+DATE(1970,1,1)+(-8/24)</f>
        <v>42186.177060185182</v>
      </c>
      <c r="T3240" s="12">
        <f>(((J3240/60)/60)/24)+DATE(1970,1,1)+(-8/24)</f>
        <v>42156.177060185182</v>
      </c>
      <c r="U3240" s="8">
        <f t="shared" si="51"/>
        <v>30</v>
      </c>
    </row>
    <row r="3241" spans="1:21" ht="11.75" customHeight="1" x14ac:dyDescent="0.4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E3241/D3241*100%</f>
        <v>1.0591914022517912</v>
      </c>
      <c r="P3241" s="9" t="str">
        <f>IFERROR(ROUND(E3241/L3241,0),0)&amp;" "&amp;H3241</f>
        <v>60 GBP</v>
      </c>
      <c r="Q3241" t="s">
        <v>8317</v>
      </c>
      <c r="R3241" t="s">
        <v>8318</v>
      </c>
      <c r="S3241" s="12">
        <f>(((I3241/60)/60)/24)+DATE(1970,1,1)+(-8/24)</f>
        <v>42302.665972222218</v>
      </c>
      <c r="T3241" s="12">
        <f>(((J3241/60)/60)/24)+DATE(1970,1,1)+(-8/24)</f>
        <v>42277.755706018514</v>
      </c>
      <c r="U3241" s="8">
        <f t="shared" si="51"/>
        <v>24.910266203703941</v>
      </c>
    </row>
    <row r="3242" spans="1:21" ht="11.75" customHeight="1" x14ac:dyDescent="0.4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E3242/D3242*100%</f>
        <v>1.0056666666666667</v>
      </c>
      <c r="P3242" s="9" t="str">
        <f>IFERROR(ROUND(E3242/L3242,0),0)&amp;" "&amp;H3242</f>
        <v>89 GBP</v>
      </c>
      <c r="Q3242" t="s">
        <v>8317</v>
      </c>
      <c r="R3242" t="s">
        <v>8318</v>
      </c>
      <c r="S3242" s="12">
        <f>(((I3242/60)/60)/24)+DATE(1970,1,1)+(-8/24)</f>
        <v>42782.624999999993</v>
      </c>
      <c r="T3242" s="12">
        <f>(((J3242/60)/60)/24)+DATE(1970,1,1)+(-8/24)</f>
        <v>42754.360509259255</v>
      </c>
      <c r="U3242" s="8">
        <f t="shared" si="51"/>
        <v>28.264490740737529</v>
      </c>
    </row>
    <row r="3243" spans="1:21" ht="11.75" customHeight="1" x14ac:dyDescent="0.4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E3243/D3243*100%</f>
        <v>1.1530588235294117</v>
      </c>
      <c r="P3243" s="9" t="str">
        <f>IFERROR(ROUND(E3243/L3243,0),0)&amp;" "&amp;H3243</f>
        <v>59 USD</v>
      </c>
      <c r="Q3243" t="s">
        <v>8317</v>
      </c>
      <c r="R3243" t="s">
        <v>8318</v>
      </c>
      <c r="S3243" s="12">
        <f>(((I3243/60)/60)/24)+DATE(1970,1,1)+(-8/24)</f>
        <v>41925.957638888889</v>
      </c>
      <c r="T3243" s="12">
        <f>(((J3243/60)/60)/24)+DATE(1970,1,1)+(-8/24)</f>
        <v>41892.991550925923</v>
      </c>
      <c r="U3243" s="8">
        <f t="shared" si="51"/>
        <v>32.966087962966412</v>
      </c>
    </row>
    <row r="3244" spans="1:21" ht="11.75" customHeight="1" x14ac:dyDescent="0.4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E3244/D3244*100%</f>
        <v>1.273042</v>
      </c>
      <c r="P3244" s="9" t="str">
        <f>IFERROR(ROUND(E3244/L3244,0),0)&amp;" "&amp;H3244</f>
        <v>70 USD</v>
      </c>
      <c r="Q3244" t="s">
        <v>8317</v>
      </c>
      <c r="R3244" t="s">
        <v>8318</v>
      </c>
      <c r="S3244" s="12">
        <f>(((I3244/60)/60)/24)+DATE(1970,1,1)+(-8/24)</f>
        <v>41901.422361111108</v>
      </c>
      <c r="T3244" s="12">
        <f>(((J3244/60)/60)/24)+DATE(1970,1,1)+(-8/24)</f>
        <v>41871.422361111108</v>
      </c>
      <c r="U3244" s="8">
        <f t="shared" si="51"/>
        <v>30</v>
      </c>
    </row>
    <row r="3245" spans="1:21" ht="11.75" customHeight="1" x14ac:dyDescent="0.4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E3245/D3245*100%</f>
        <v>1.028375</v>
      </c>
      <c r="P3245" s="9" t="str">
        <f>IFERROR(ROUND(E3245/L3245,0),0)&amp;" "&amp;H3245</f>
        <v>116 USD</v>
      </c>
      <c r="Q3245" t="s">
        <v>8317</v>
      </c>
      <c r="R3245" t="s">
        <v>8318</v>
      </c>
      <c r="S3245" s="12">
        <f>(((I3245/60)/60)/24)+DATE(1970,1,1)+(-8/24)</f>
        <v>42285.666666666664</v>
      </c>
      <c r="T3245" s="12">
        <f>(((J3245/60)/60)/24)+DATE(1970,1,1)+(-8/24)</f>
        <v>42261.763449074067</v>
      </c>
      <c r="U3245" s="8">
        <f t="shared" si="51"/>
        <v>23.903217592596775</v>
      </c>
    </row>
    <row r="3246" spans="1:21" ht="11.75" customHeight="1" x14ac:dyDescent="0.4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E3246/D3246*100%</f>
        <v>1.0293749999999999</v>
      </c>
      <c r="P3246" s="9" t="str">
        <f>IFERROR(ROUND(E3246/L3246,0),0)&amp;" "&amp;H3246</f>
        <v>24 GBP</v>
      </c>
      <c r="Q3246" t="s">
        <v>8317</v>
      </c>
      <c r="R3246" t="s">
        <v>8318</v>
      </c>
      <c r="S3246" s="12">
        <f>(((I3246/60)/60)/24)+DATE(1970,1,1)+(-8/24)</f>
        <v>42705.402569444443</v>
      </c>
      <c r="T3246" s="12">
        <f>(((J3246/60)/60)/24)+DATE(1970,1,1)+(-8/24)</f>
        <v>42675.360902777778</v>
      </c>
      <c r="U3246" s="8">
        <f t="shared" si="51"/>
        <v>30.041666666664241</v>
      </c>
    </row>
    <row r="3247" spans="1:21" ht="11.75" customHeight="1" x14ac:dyDescent="0.4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E3247/D3247*100%</f>
        <v>1.043047619047619</v>
      </c>
      <c r="P3247" s="9" t="str">
        <f>IFERROR(ROUND(E3247/L3247,0),0)&amp;" "&amp;H3247</f>
        <v>81 USD</v>
      </c>
      <c r="Q3247" t="s">
        <v>8317</v>
      </c>
      <c r="R3247" t="s">
        <v>8318</v>
      </c>
      <c r="S3247" s="12">
        <f>(((I3247/60)/60)/24)+DATE(1970,1,1)+(-8/24)</f>
        <v>42166.749999999993</v>
      </c>
      <c r="T3247" s="12">
        <f>(((J3247/60)/60)/24)+DATE(1970,1,1)+(-8/24)</f>
        <v>42135.266874999994</v>
      </c>
      <c r="U3247" s="8">
        <f t="shared" si="51"/>
        <v>31.483124999998836</v>
      </c>
    </row>
    <row r="3248" spans="1:21" ht="11.75" customHeight="1" x14ac:dyDescent="0.4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E3248/D3248*100%</f>
        <v>1.1122000000000001</v>
      </c>
      <c r="P3248" s="9" t="str">
        <f>IFERROR(ROUND(E3248/L3248,0),0)&amp;" "&amp;H3248</f>
        <v>58 USD</v>
      </c>
      <c r="Q3248" t="s">
        <v>8317</v>
      </c>
      <c r="R3248" t="s">
        <v>8318</v>
      </c>
      <c r="S3248" s="12">
        <f>(((I3248/60)/60)/24)+DATE(1970,1,1)+(-8/24)</f>
        <v>42258.832638888889</v>
      </c>
      <c r="T3248" s="12">
        <f>(((J3248/60)/60)/24)+DATE(1970,1,1)+(-8/24)</f>
        <v>42230.138888888883</v>
      </c>
      <c r="U3248" s="8">
        <f t="shared" si="51"/>
        <v>28.693750000005821</v>
      </c>
    </row>
    <row r="3249" spans="1:21" ht="11.75" customHeight="1" x14ac:dyDescent="0.4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E3249/D3249*100%</f>
        <v>1.0586</v>
      </c>
      <c r="P3249" s="9" t="str">
        <f>IFERROR(ROUND(E3249/L3249,0),0)&amp;" "&amp;H3249</f>
        <v>46 GBP</v>
      </c>
      <c r="Q3249" t="s">
        <v>8317</v>
      </c>
      <c r="R3249" t="s">
        <v>8318</v>
      </c>
      <c r="S3249" s="12">
        <f>(((I3249/60)/60)/24)+DATE(1970,1,1)+(-8/24)</f>
        <v>42197.10083333333</v>
      </c>
      <c r="T3249" s="12">
        <f>(((J3249/60)/60)/24)+DATE(1970,1,1)+(-8/24)</f>
        <v>42167.10083333333</v>
      </c>
      <c r="U3249" s="8">
        <f t="shared" si="51"/>
        <v>30</v>
      </c>
    </row>
    <row r="3250" spans="1:21" ht="11.75" customHeight="1" x14ac:dyDescent="0.4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E3250/D3250*100%</f>
        <v>1.0079166666666666</v>
      </c>
      <c r="P3250" s="9" t="str">
        <f>IFERROR(ROUND(E3250/L3250,0),0)&amp;" "&amp;H3250</f>
        <v>60 USD</v>
      </c>
      <c r="Q3250" t="s">
        <v>8317</v>
      </c>
      <c r="R3250" t="s">
        <v>8318</v>
      </c>
      <c r="S3250" s="12">
        <f>(((I3250/60)/60)/24)+DATE(1970,1,1)+(-8/24)</f>
        <v>42098.513391203705</v>
      </c>
      <c r="T3250" s="12">
        <f>(((J3250/60)/60)/24)+DATE(1970,1,1)+(-8/24)</f>
        <v>42068.55505787037</v>
      </c>
      <c r="U3250" s="8">
        <f t="shared" si="51"/>
        <v>29.958333333335759</v>
      </c>
    </row>
    <row r="3251" spans="1:21" ht="11.75" customHeight="1" x14ac:dyDescent="0.4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E3251/D3251*100%</f>
        <v>1.0492727272727274</v>
      </c>
      <c r="P3251" s="9" t="str">
        <f>IFERROR(ROUND(E3251/L3251,0),0)&amp;" "&amp;H3251</f>
        <v>66 USD</v>
      </c>
      <c r="Q3251" t="s">
        <v>8317</v>
      </c>
      <c r="R3251" t="s">
        <v>8318</v>
      </c>
      <c r="S3251" s="12">
        <f>(((I3251/60)/60)/24)+DATE(1970,1,1)+(-8/24)</f>
        <v>42175.413356481477</v>
      </c>
      <c r="T3251" s="12">
        <f>(((J3251/60)/60)/24)+DATE(1970,1,1)+(-8/24)</f>
        <v>42145.413356481477</v>
      </c>
      <c r="U3251" s="8">
        <f t="shared" si="51"/>
        <v>30</v>
      </c>
    </row>
    <row r="3252" spans="1:21" ht="11.75" customHeight="1" x14ac:dyDescent="0.4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E3252/D3252*100%</f>
        <v>1.01552</v>
      </c>
      <c r="P3252" s="9" t="str">
        <f>IFERROR(ROUND(E3252/L3252,0),0)&amp;" "&amp;H3252</f>
        <v>119 USD</v>
      </c>
      <c r="Q3252" t="s">
        <v>8317</v>
      </c>
      <c r="R3252" t="s">
        <v>8318</v>
      </c>
      <c r="S3252" s="12">
        <f>(((I3252/60)/60)/24)+DATE(1970,1,1)+(-8/24)</f>
        <v>41948.450509259259</v>
      </c>
      <c r="T3252" s="12">
        <f>(((J3252/60)/60)/24)+DATE(1970,1,1)+(-8/24)</f>
        <v>41918.408842592587</v>
      </c>
      <c r="U3252" s="8">
        <f t="shared" si="51"/>
        <v>30.041666666671517</v>
      </c>
    </row>
    <row r="3253" spans="1:21" ht="11.75" customHeight="1" x14ac:dyDescent="0.4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E3253/D3253*100%</f>
        <v>1.1073333333333333</v>
      </c>
      <c r="P3253" s="9" t="str">
        <f>IFERROR(ROUND(E3253/L3253,0),0)&amp;" "&amp;H3253</f>
        <v>83 USD</v>
      </c>
      <c r="Q3253" t="s">
        <v>8317</v>
      </c>
      <c r="R3253" t="s">
        <v>8318</v>
      </c>
      <c r="S3253" s="12">
        <f>(((I3253/60)/60)/24)+DATE(1970,1,1)+(-8/24)</f>
        <v>42176.39775462963</v>
      </c>
      <c r="T3253" s="12">
        <f>(((J3253/60)/60)/24)+DATE(1970,1,1)+(-8/24)</f>
        <v>42146.39775462963</v>
      </c>
      <c r="U3253" s="8">
        <f t="shared" si="51"/>
        <v>30</v>
      </c>
    </row>
    <row r="3254" spans="1:21" ht="11.75" customHeight="1" x14ac:dyDescent="0.4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E3254/D3254*100%</f>
        <v>1.2782222222222221</v>
      </c>
      <c r="P3254" s="9" t="str">
        <f>IFERROR(ROUND(E3254/L3254,0),0)&amp;" "&amp;H3254</f>
        <v>58 GBP</v>
      </c>
      <c r="Q3254" t="s">
        <v>8317</v>
      </c>
      <c r="R3254" t="s">
        <v>8318</v>
      </c>
      <c r="S3254" s="12">
        <f>(((I3254/60)/60)/24)+DATE(1970,1,1)+(-8/24)</f>
        <v>42620.139351851853</v>
      </c>
      <c r="T3254" s="12">
        <f>(((J3254/60)/60)/24)+DATE(1970,1,1)+(-8/24)</f>
        <v>42590.139351851853</v>
      </c>
      <c r="U3254" s="8">
        <f t="shared" si="51"/>
        <v>30</v>
      </c>
    </row>
    <row r="3255" spans="1:21" ht="11.75" customHeight="1" x14ac:dyDescent="0.4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E3255/D3255*100%</f>
        <v>1.0182500000000001</v>
      </c>
      <c r="P3255" s="9" t="str">
        <f>IFERROR(ROUND(E3255/L3255,0),0)&amp;" "&amp;H3255</f>
        <v>177 USD</v>
      </c>
      <c r="Q3255" t="s">
        <v>8317</v>
      </c>
      <c r="R3255" t="s">
        <v>8318</v>
      </c>
      <c r="S3255" s="12">
        <f>(((I3255/60)/60)/24)+DATE(1970,1,1)+(-8/24)</f>
        <v>42620.822916666664</v>
      </c>
      <c r="T3255" s="12">
        <f>(((J3255/60)/60)/24)+DATE(1970,1,1)+(-8/24)</f>
        <v>42602.243379629632</v>
      </c>
      <c r="U3255" s="8">
        <f t="shared" si="51"/>
        <v>18.579537037032424</v>
      </c>
    </row>
    <row r="3256" spans="1:21" ht="11.75" customHeight="1" x14ac:dyDescent="0.4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E3256/D3256*100%</f>
        <v>1.012576923076923</v>
      </c>
      <c r="P3256" s="9" t="str">
        <f>IFERROR(ROUND(E3256/L3256,0),0)&amp;" "&amp;H3256</f>
        <v>71 GBP</v>
      </c>
      <c r="Q3256" t="s">
        <v>8317</v>
      </c>
      <c r="R3256" t="s">
        <v>8318</v>
      </c>
      <c r="S3256" s="12">
        <f>(((I3256/60)/60)/24)+DATE(1970,1,1)+(-8/24)</f>
        <v>42088.710752314808</v>
      </c>
      <c r="T3256" s="12">
        <f>(((J3256/60)/60)/24)+DATE(1970,1,1)+(-8/24)</f>
        <v>42058.752418981479</v>
      </c>
      <c r="U3256" s="8">
        <f t="shared" si="51"/>
        <v>29.958333333328483</v>
      </c>
    </row>
    <row r="3257" spans="1:21" ht="11.75" customHeight="1" x14ac:dyDescent="0.4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E3257/D3257*100%</f>
        <v>1.75</v>
      </c>
      <c r="P3257" s="9" t="str">
        <f>IFERROR(ROUND(E3257/L3257,0),0)&amp;" "&amp;H3257</f>
        <v>29 GBP</v>
      </c>
      <c r="Q3257" t="s">
        <v>8317</v>
      </c>
      <c r="R3257" t="s">
        <v>8318</v>
      </c>
      <c r="S3257" s="12">
        <f>(((I3257/60)/60)/24)+DATE(1970,1,1)+(-8/24)</f>
        <v>41919.434895833328</v>
      </c>
      <c r="T3257" s="12">
        <f>(((J3257/60)/60)/24)+DATE(1970,1,1)+(-8/24)</f>
        <v>41889.434895833328</v>
      </c>
      <c r="U3257" s="8">
        <f t="shared" si="51"/>
        <v>30</v>
      </c>
    </row>
    <row r="3258" spans="1:21" ht="11.75" customHeight="1" x14ac:dyDescent="0.4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E3258/D3258*100%</f>
        <v>1.2806</v>
      </c>
      <c r="P3258" s="9" t="str">
        <f>IFERROR(ROUND(E3258/L3258,0),0)&amp;" "&amp;H3258</f>
        <v>73 USD</v>
      </c>
      <c r="Q3258" t="s">
        <v>8317</v>
      </c>
      <c r="R3258" t="s">
        <v>8318</v>
      </c>
      <c r="S3258" s="12">
        <f>(((I3258/60)/60)/24)+DATE(1970,1,1)+(-8/24)</f>
        <v>42165.832638888889</v>
      </c>
      <c r="T3258" s="12">
        <f>(((J3258/60)/60)/24)+DATE(1970,1,1)+(-8/24)</f>
        <v>42144.240474537037</v>
      </c>
      <c r="U3258" s="8">
        <f t="shared" si="51"/>
        <v>21.592164351852261</v>
      </c>
    </row>
    <row r="3259" spans="1:21" ht="11.75" customHeight="1" x14ac:dyDescent="0.4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E3259/D3259*100%</f>
        <v>1.0629949999999999</v>
      </c>
      <c r="P3259" s="9" t="str">
        <f>IFERROR(ROUND(E3259/L3259,0),0)&amp;" "&amp;H3259</f>
        <v>52 GBP</v>
      </c>
      <c r="Q3259" t="s">
        <v>8317</v>
      </c>
      <c r="R3259" t="s">
        <v>8318</v>
      </c>
      <c r="S3259" s="12">
        <f>(((I3259/60)/60)/24)+DATE(1970,1,1)+(-8/24)</f>
        <v>42788.226296296292</v>
      </c>
      <c r="T3259" s="12">
        <f>(((J3259/60)/60)/24)+DATE(1970,1,1)+(-8/24)</f>
        <v>42758.226296296292</v>
      </c>
      <c r="U3259" s="8">
        <f t="shared" si="51"/>
        <v>30</v>
      </c>
    </row>
    <row r="3260" spans="1:21" ht="11.75" customHeight="1" x14ac:dyDescent="0.4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E3260/D3260*100%</f>
        <v>1.052142857142857</v>
      </c>
      <c r="P3260" s="9" t="str">
        <f>IFERROR(ROUND(E3260/L3260,0),0)&amp;" "&amp;H3260</f>
        <v>98 USD</v>
      </c>
      <c r="Q3260" t="s">
        <v>8317</v>
      </c>
      <c r="R3260" t="s">
        <v>8318</v>
      </c>
      <c r="S3260" s="12">
        <f>(((I3260/60)/60)/24)+DATE(1970,1,1)+(-8/24)</f>
        <v>42012.553946759253</v>
      </c>
      <c r="T3260" s="12">
        <f>(((J3260/60)/60)/24)+DATE(1970,1,1)+(-8/24)</f>
        <v>41982.553946759253</v>
      </c>
      <c r="U3260" s="8">
        <f t="shared" si="51"/>
        <v>30</v>
      </c>
    </row>
    <row r="3261" spans="1:21" ht="11.75" customHeight="1" x14ac:dyDescent="0.4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E3261/D3261*100%</f>
        <v>1.0616782608695652</v>
      </c>
      <c r="P3261" s="9" t="str">
        <f>IFERROR(ROUND(E3261/L3261,0),0)&amp;" "&amp;H3261</f>
        <v>252 USD</v>
      </c>
      <c r="Q3261" t="s">
        <v>8317</v>
      </c>
      <c r="R3261" t="s">
        <v>8318</v>
      </c>
      <c r="S3261" s="12">
        <f>(((I3261/60)/60)/24)+DATE(1970,1,1)+(-8/24)</f>
        <v>42643.832638888889</v>
      </c>
      <c r="T3261" s="12">
        <f>(((J3261/60)/60)/24)+DATE(1970,1,1)+(-8/24)</f>
        <v>42614.427604166667</v>
      </c>
      <c r="U3261" s="8">
        <f t="shared" si="51"/>
        <v>29.405034722221899</v>
      </c>
    </row>
    <row r="3262" spans="1:21" ht="11.75" customHeight="1" x14ac:dyDescent="0.4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E3262/D3262*100%</f>
        <v>1.0924</v>
      </c>
      <c r="P3262" s="9" t="str">
        <f>IFERROR(ROUND(E3262/L3262,0),0)&amp;" "&amp;H3262</f>
        <v>75 USD</v>
      </c>
      <c r="Q3262" t="s">
        <v>8317</v>
      </c>
      <c r="R3262" t="s">
        <v>8318</v>
      </c>
      <c r="S3262" s="12">
        <f>(((I3262/60)/60)/24)+DATE(1970,1,1)+(-8/24)</f>
        <v>42338.380995370368</v>
      </c>
      <c r="T3262" s="12">
        <f>(((J3262/60)/60)/24)+DATE(1970,1,1)+(-8/24)</f>
        <v>42303.339328703696</v>
      </c>
      <c r="U3262" s="8">
        <f t="shared" si="51"/>
        <v>35.041666666671517</v>
      </c>
    </row>
    <row r="3263" spans="1:21" ht="11.75" customHeight="1" x14ac:dyDescent="0.4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E3263/D3263*100%</f>
        <v>1.0045454545454546</v>
      </c>
      <c r="P3263" s="9" t="str">
        <f>IFERROR(ROUND(E3263/L3263,0),0)&amp;" "&amp;H3263</f>
        <v>68 USD</v>
      </c>
      <c r="Q3263" t="s">
        <v>8317</v>
      </c>
      <c r="R3263" t="s">
        <v>8318</v>
      </c>
      <c r="S3263" s="12">
        <f>(((I3263/60)/60)/24)+DATE(1970,1,1)+(-8/24)</f>
        <v>42201.392083333332</v>
      </c>
      <c r="T3263" s="12">
        <f>(((J3263/60)/60)/24)+DATE(1970,1,1)+(-8/24)</f>
        <v>42171.392083333332</v>
      </c>
      <c r="U3263" s="8">
        <f t="shared" si="51"/>
        <v>30</v>
      </c>
    </row>
    <row r="3264" spans="1:21" ht="11.75" customHeight="1" x14ac:dyDescent="0.4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E3264/D3264*100%</f>
        <v>1.0304098360655738</v>
      </c>
      <c r="P3264" s="9" t="str">
        <f>IFERROR(ROUND(E3264/L3264,0),0)&amp;" "&amp;H3264</f>
        <v>94 USD</v>
      </c>
      <c r="Q3264" t="s">
        <v>8317</v>
      </c>
      <c r="R3264" t="s">
        <v>8318</v>
      </c>
      <c r="S3264" s="12">
        <f>(((I3264/60)/60)/24)+DATE(1970,1,1)+(-8/24)</f>
        <v>41994.833333333336</v>
      </c>
      <c r="T3264" s="12">
        <f>(((J3264/60)/60)/24)+DATE(1970,1,1)+(-8/24)</f>
        <v>41963.982199074067</v>
      </c>
      <c r="U3264" s="8">
        <f t="shared" si="51"/>
        <v>30.851134259268292</v>
      </c>
    </row>
    <row r="3265" spans="1:21" ht="11.75" customHeight="1" x14ac:dyDescent="0.4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E3265/D3265*100%</f>
        <v>1.121664</v>
      </c>
      <c r="P3265" s="9" t="str">
        <f>IFERROR(ROUND(E3265/L3265,0),0)&amp;" "&amp;H3265</f>
        <v>41 USD</v>
      </c>
      <c r="Q3265" t="s">
        <v>8317</v>
      </c>
      <c r="R3265" t="s">
        <v>8318</v>
      </c>
      <c r="S3265" s="12">
        <f>(((I3265/60)/60)/24)+DATE(1970,1,1)+(-8/24)</f>
        <v>42307.541666666664</v>
      </c>
      <c r="T3265" s="12">
        <f>(((J3265/60)/60)/24)+DATE(1970,1,1)+(-8/24)</f>
        <v>42284.18273148148</v>
      </c>
      <c r="U3265" s="8">
        <f t="shared" si="51"/>
        <v>23.358935185184237</v>
      </c>
    </row>
    <row r="3266" spans="1:21" ht="11.75" customHeight="1" x14ac:dyDescent="0.4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E3266/D3266*100%</f>
        <v>1.03</v>
      </c>
      <c r="P3266" s="9" t="str">
        <f>IFERROR(ROUND(E3266/L3266,0),0)&amp;" "&amp;H3266</f>
        <v>53 USD</v>
      </c>
      <c r="Q3266" t="s">
        <v>8317</v>
      </c>
      <c r="R3266" t="s">
        <v>8318</v>
      </c>
      <c r="S3266" s="12">
        <f>(((I3266/60)/60)/24)+DATE(1970,1,1)+(-8/24)</f>
        <v>42032.583333333336</v>
      </c>
      <c r="T3266" s="12">
        <f>(((J3266/60)/60)/24)+DATE(1970,1,1)+(-8/24)</f>
        <v>42016.466874999998</v>
      </c>
      <c r="U3266" s="8">
        <f t="shared" si="51"/>
        <v>16.116458333337505</v>
      </c>
    </row>
    <row r="3267" spans="1:21" ht="11.75" customHeight="1" x14ac:dyDescent="0.4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E3267/D3267*100%</f>
        <v>1.64</v>
      </c>
      <c r="P3267" s="9" t="str">
        <f>IFERROR(ROUND(E3267/L3267,0),0)&amp;" "&amp;H3267</f>
        <v>70 EUR</v>
      </c>
      <c r="Q3267" t="s">
        <v>8317</v>
      </c>
      <c r="R3267" t="s">
        <v>8318</v>
      </c>
      <c r="S3267" s="12">
        <f>(((I3267/60)/60)/24)+DATE(1970,1,1)+(-8/24)</f>
        <v>42341.374999999993</v>
      </c>
      <c r="T3267" s="12">
        <f>(((J3267/60)/60)/24)+DATE(1970,1,1)+(-8/24)</f>
        <v>42311.378645833327</v>
      </c>
      <c r="U3267" s="8">
        <f t="shared" si="51"/>
        <v>29.996354166665697</v>
      </c>
    </row>
    <row r="3268" spans="1:21" ht="11.75" customHeight="1" x14ac:dyDescent="0.4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E3268/D3268*100%</f>
        <v>1.3128333333333333</v>
      </c>
      <c r="P3268" s="9" t="str">
        <f>IFERROR(ROUND(E3268/L3268,0),0)&amp;" "&amp;H3268</f>
        <v>48 USD</v>
      </c>
      <c r="Q3268" t="s">
        <v>8317</v>
      </c>
      <c r="R3268" t="s">
        <v>8318</v>
      </c>
      <c r="S3268" s="12">
        <f>(((I3268/60)/60)/24)+DATE(1970,1,1)+(-8/24)</f>
        <v>42167.541666666664</v>
      </c>
      <c r="T3268" s="12">
        <f>(((J3268/60)/60)/24)+DATE(1970,1,1)+(-8/24)</f>
        <v>42136.20280092593</v>
      </c>
      <c r="U3268" s="8">
        <f t="shared" si="51"/>
        <v>31.338865740734036</v>
      </c>
    </row>
    <row r="3269" spans="1:21" ht="11.75" customHeight="1" x14ac:dyDescent="0.4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E3269/D3269*100%</f>
        <v>1.0209999999999999</v>
      </c>
      <c r="P3269" s="9" t="str">
        <f>IFERROR(ROUND(E3269/L3269,0),0)&amp;" "&amp;H3269</f>
        <v>53 USD</v>
      </c>
      <c r="Q3269" t="s">
        <v>8317</v>
      </c>
      <c r="R3269" t="s">
        <v>8318</v>
      </c>
      <c r="S3269" s="12">
        <f>(((I3269/60)/60)/24)+DATE(1970,1,1)+(-8/24)</f>
        <v>42202.424305555549</v>
      </c>
      <c r="T3269" s="12">
        <f>(((J3269/60)/60)/24)+DATE(1970,1,1)+(-8/24)</f>
        <v>42172.424305555549</v>
      </c>
      <c r="U3269" s="8">
        <f t="shared" si="51"/>
        <v>30</v>
      </c>
    </row>
    <row r="3270" spans="1:21" ht="11.75" customHeight="1" x14ac:dyDescent="0.4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E3270/D3270*100%</f>
        <v>1.28</v>
      </c>
      <c r="P3270" s="9" t="str">
        <f>IFERROR(ROUND(E3270/L3270,0),0)&amp;" "&amp;H3270</f>
        <v>61 USD</v>
      </c>
      <c r="Q3270" t="s">
        <v>8317</v>
      </c>
      <c r="R3270" t="s">
        <v>8318</v>
      </c>
      <c r="S3270" s="12">
        <f>(((I3270/60)/60)/24)+DATE(1970,1,1)+(-8/24)</f>
        <v>42606.570925925924</v>
      </c>
      <c r="T3270" s="12">
        <f>(((J3270/60)/60)/24)+DATE(1970,1,1)+(-8/24)</f>
        <v>42590.570925925924</v>
      </c>
      <c r="U3270" s="8">
        <f t="shared" si="51"/>
        <v>16</v>
      </c>
    </row>
    <row r="3271" spans="1:21" ht="11.75" customHeight="1" x14ac:dyDescent="0.4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E3271/D3271*100%</f>
        <v>1.0149999999999999</v>
      </c>
      <c r="P3271" s="9" t="str">
        <f>IFERROR(ROUND(E3271/L3271,0),0)&amp;" "&amp;H3271</f>
        <v>116 GBP</v>
      </c>
      <c r="Q3271" t="s">
        <v>8317</v>
      </c>
      <c r="R3271" t="s">
        <v>8318</v>
      </c>
      <c r="S3271" s="12">
        <f>(((I3271/60)/60)/24)+DATE(1970,1,1)+(-8/24)</f>
        <v>42171.124999999993</v>
      </c>
      <c r="T3271" s="12">
        <f>(((J3271/60)/60)/24)+DATE(1970,1,1)+(-8/24)</f>
        <v>42137.06246527777</v>
      </c>
      <c r="U3271" s="8">
        <f t="shared" si="51"/>
        <v>34.062534722223063</v>
      </c>
    </row>
    <row r="3272" spans="1:21" ht="11.75" customHeight="1" x14ac:dyDescent="0.4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E3272/D3272*100%</f>
        <v>1.0166666666666666</v>
      </c>
      <c r="P3272" s="9" t="str">
        <f>IFERROR(ROUND(E3272/L3272,0),0)&amp;" "&amp;H3272</f>
        <v>61 GBP</v>
      </c>
      <c r="Q3272" t="s">
        <v>8317</v>
      </c>
      <c r="R3272" t="s">
        <v>8318</v>
      </c>
      <c r="S3272" s="12">
        <f>(((I3272/60)/60)/24)+DATE(1970,1,1)+(-8/24)</f>
        <v>42197.199826388889</v>
      </c>
      <c r="T3272" s="12">
        <f>(((J3272/60)/60)/24)+DATE(1970,1,1)+(-8/24)</f>
        <v>42167.199826388889</v>
      </c>
      <c r="U3272" s="8">
        <f t="shared" si="51"/>
        <v>30</v>
      </c>
    </row>
    <row r="3273" spans="1:21" ht="11.75" customHeight="1" x14ac:dyDescent="0.4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E3273/D3273*100%</f>
        <v>1.3</v>
      </c>
      <c r="P3273" s="9" t="str">
        <f>IFERROR(ROUND(E3273/L3273,0),0)&amp;" "&amp;H3273</f>
        <v>38 GBP</v>
      </c>
      <c r="Q3273" t="s">
        <v>8317</v>
      </c>
      <c r="R3273" t="s">
        <v>8318</v>
      </c>
      <c r="S3273" s="12">
        <f>(((I3273/60)/60)/24)+DATE(1970,1,1)+(-8/24)</f>
        <v>41945.145543981482</v>
      </c>
      <c r="T3273" s="12">
        <f>(((J3273/60)/60)/24)+DATE(1970,1,1)+(-8/24)</f>
        <v>41915.10387731481</v>
      </c>
      <c r="U3273" s="8">
        <f t="shared" si="51"/>
        <v>30.041666666671517</v>
      </c>
    </row>
    <row r="3274" spans="1:21" ht="11.75" customHeight="1" x14ac:dyDescent="0.4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E3274/D3274*100%</f>
        <v>1.5443</v>
      </c>
      <c r="P3274" s="9" t="str">
        <f>IFERROR(ROUND(E3274/L3274,0),0)&amp;" "&amp;H3274</f>
        <v>107 USD</v>
      </c>
      <c r="Q3274" t="s">
        <v>8317</v>
      </c>
      <c r="R3274" t="s">
        <v>8318</v>
      </c>
      <c r="S3274" s="12">
        <f>(((I3274/60)/60)/24)+DATE(1970,1,1)+(-8/24)</f>
        <v>42314.208437499998</v>
      </c>
      <c r="T3274" s="12">
        <f>(((J3274/60)/60)/24)+DATE(1970,1,1)+(-8/24)</f>
        <v>42284.166770833333</v>
      </c>
      <c r="U3274" s="8">
        <f t="shared" si="51"/>
        <v>30.041666666664241</v>
      </c>
    </row>
    <row r="3275" spans="1:21" ht="11.75" customHeight="1" x14ac:dyDescent="0.4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E3275/D3275*100%</f>
        <v>1.0740000000000001</v>
      </c>
      <c r="P3275" s="9" t="str">
        <f>IFERROR(ROUND(E3275/L3275,0),0)&amp;" "&amp;H3275</f>
        <v>205 USD</v>
      </c>
      <c r="Q3275" t="s">
        <v>8317</v>
      </c>
      <c r="R3275" t="s">
        <v>8318</v>
      </c>
      <c r="S3275" s="12">
        <f>(((I3275/60)/60)/24)+DATE(1970,1,1)+(-8/24)</f>
        <v>42627.458333333336</v>
      </c>
      <c r="T3275" s="12">
        <f>(((J3275/60)/60)/24)+DATE(1970,1,1)+(-8/24)</f>
        <v>42611.4680787037</v>
      </c>
      <c r="U3275" s="8">
        <f t="shared" si="51"/>
        <v>15.990254629636183</v>
      </c>
    </row>
    <row r="3276" spans="1:21" ht="11.75" customHeight="1" x14ac:dyDescent="0.4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E3276/D3276*100%</f>
        <v>1.0132258064516129</v>
      </c>
      <c r="P3276" s="9" t="str">
        <f>IFERROR(ROUND(E3276/L3276,0),0)&amp;" "&amp;H3276</f>
        <v>55 USD</v>
      </c>
      <c r="Q3276" t="s">
        <v>8317</v>
      </c>
      <c r="R3276" t="s">
        <v>8318</v>
      </c>
      <c r="S3276" s="12">
        <f>(((I3276/60)/60)/24)+DATE(1970,1,1)+(-8/24)</f>
        <v>42444.541666666664</v>
      </c>
      <c r="T3276" s="12">
        <f>(((J3276/60)/60)/24)+DATE(1970,1,1)+(-8/24)</f>
        <v>42400.371203703697</v>
      </c>
      <c r="U3276" s="8">
        <f t="shared" si="51"/>
        <v>44.170462962967576</v>
      </c>
    </row>
    <row r="3277" spans="1:21" ht="11.75" customHeight="1" x14ac:dyDescent="0.4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E3277/D3277*100%</f>
        <v>1.0027777777777778</v>
      </c>
      <c r="P3277" s="9" t="str">
        <f>IFERROR(ROUND(E3277/L3277,0),0)&amp;" "&amp;H3277</f>
        <v>150 USD</v>
      </c>
      <c r="Q3277" t="s">
        <v>8317</v>
      </c>
      <c r="R3277" t="s">
        <v>8318</v>
      </c>
      <c r="S3277" s="12">
        <f>(((I3277/60)/60)/24)+DATE(1970,1,1)+(-8/24)</f>
        <v>42043.854166666664</v>
      </c>
      <c r="T3277" s="12">
        <f>(((J3277/60)/60)/24)+DATE(1970,1,1)+(-8/24)</f>
        <v>42017.547118055554</v>
      </c>
      <c r="U3277" s="8">
        <f t="shared" ref="U3277:U3340" si="52">S3277-T3277</f>
        <v>26.307048611110076</v>
      </c>
    </row>
    <row r="3278" spans="1:21" ht="11.75" customHeight="1" x14ac:dyDescent="0.4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E3278/D3278*100%</f>
        <v>1.1684444444444444</v>
      </c>
      <c r="P3278" s="9" t="str">
        <f>IFERROR(ROUND(E3278/L3278,0),0)&amp;" "&amp;H3278</f>
        <v>53 CAD</v>
      </c>
      <c r="Q3278" t="s">
        <v>8317</v>
      </c>
      <c r="R3278" t="s">
        <v>8318</v>
      </c>
      <c r="S3278" s="12">
        <f>(((I3278/60)/60)/24)+DATE(1970,1,1)+(-8/24)</f>
        <v>42460.832638888889</v>
      </c>
      <c r="T3278" s="12">
        <f>(((J3278/60)/60)/24)+DATE(1970,1,1)+(-8/24)</f>
        <v>42426.616655092592</v>
      </c>
      <c r="U3278" s="8">
        <f t="shared" si="52"/>
        <v>34.215983796297223</v>
      </c>
    </row>
    <row r="3279" spans="1:21" ht="11.75" customHeight="1" x14ac:dyDescent="0.4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E3279/D3279*100%</f>
        <v>1.0860000000000001</v>
      </c>
      <c r="P3279" s="9" t="str">
        <f>IFERROR(ROUND(E3279/L3279,0),0)&amp;" "&amp;H3279</f>
        <v>54 GBP</v>
      </c>
      <c r="Q3279" t="s">
        <v>8317</v>
      </c>
      <c r="R3279" t="s">
        <v>8318</v>
      </c>
      <c r="S3279" s="12">
        <f>(((I3279/60)/60)/24)+DATE(1970,1,1)+(-8/24)</f>
        <v>41961.391273148147</v>
      </c>
      <c r="T3279" s="12">
        <f>(((J3279/60)/60)/24)+DATE(1970,1,1)+(-8/24)</f>
        <v>41931.349606481483</v>
      </c>
      <c r="U3279" s="8">
        <f t="shared" si="52"/>
        <v>30.041666666664241</v>
      </c>
    </row>
    <row r="3280" spans="1:21" ht="11.75" customHeight="1" x14ac:dyDescent="0.4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E3280/D3280*100%</f>
        <v>1.034</v>
      </c>
      <c r="P3280" s="9" t="str">
        <f>IFERROR(ROUND(E3280/L3280,0),0)&amp;" "&amp;H3280</f>
        <v>76 GBP</v>
      </c>
      <c r="Q3280" t="s">
        <v>8317</v>
      </c>
      <c r="R3280" t="s">
        <v>8318</v>
      </c>
      <c r="S3280" s="12">
        <f>(((I3280/60)/60)/24)+DATE(1970,1,1)+(-8/24)</f>
        <v>42154.515081018515</v>
      </c>
      <c r="T3280" s="12">
        <f>(((J3280/60)/60)/24)+DATE(1970,1,1)+(-8/24)</f>
        <v>42124.515081018515</v>
      </c>
      <c r="U3280" s="8">
        <f t="shared" si="52"/>
        <v>30</v>
      </c>
    </row>
    <row r="3281" spans="1:21" ht="11.75" customHeight="1" x14ac:dyDescent="0.4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E3281/D3281*100%</f>
        <v>1.1427586206896552</v>
      </c>
      <c r="P3281" s="9" t="str">
        <f>IFERROR(ROUND(E3281/L3281,0),0)&amp;" "&amp;H3281</f>
        <v>105 USD</v>
      </c>
      <c r="Q3281" t="s">
        <v>8317</v>
      </c>
      <c r="R3281" t="s">
        <v>8318</v>
      </c>
      <c r="S3281" s="12">
        <f>(((I3281/60)/60)/24)+DATE(1970,1,1)+(-8/24)</f>
        <v>42460.727534722224</v>
      </c>
      <c r="T3281" s="12">
        <f>(((J3281/60)/60)/24)+DATE(1970,1,1)+(-8/24)</f>
        <v>42430.769201388881</v>
      </c>
      <c r="U3281" s="8">
        <f t="shared" si="52"/>
        <v>29.958333333343035</v>
      </c>
    </row>
    <row r="3282" spans="1:21" ht="11.75" customHeight="1" x14ac:dyDescent="0.4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E3282/D3282*100%</f>
        <v>1.03</v>
      </c>
      <c r="P3282" s="9" t="str">
        <f>IFERROR(ROUND(E3282/L3282,0),0)&amp;" "&amp;H3282</f>
        <v>69 USD</v>
      </c>
      <c r="Q3282" t="s">
        <v>8317</v>
      </c>
      <c r="R3282" t="s">
        <v>8318</v>
      </c>
      <c r="S3282" s="12">
        <f>(((I3282/60)/60)/24)+DATE(1970,1,1)+(-8/24)</f>
        <v>42155.874999999993</v>
      </c>
      <c r="T3282" s="12">
        <f>(((J3282/60)/60)/24)+DATE(1970,1,1)+(-8/24)</f>
        <v>42121.423587962963</v>
      </c>
      <c r="U3282" s="8">
        <f t="shared" si="52"/>
        <v>34.451412037029513</v>
      </c>
    </row>
    <row r="3283" spans="1:21" ht="11.75" customHeight="1" x14ac:dyDescent="0.4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E3283/D3283*100%</f>
        <v>1.216</v>
      </c>
      <c r="P3283" s="9" t="str">
        <f>IFERROR(ROUND(E3283/L3283,0),0)&amp;" "&amp;H3283</f>
        <v>129 USD</v>
      </c>
      <c r="Q3283" t="s">
        <v>8317</v>
      </c>
      <c r="R3283" t="s">
        <v>8318</v>
      </c>
      <c r="S3283" s="12">
        <f>(((I3283/60)/60)/24)+DATE(1970,1,1)+(-8/24)</f>
        <v>42248.686400462961</v>
      </c>
      <c r="T3283" s="12">
        <f>(((J3283/60)/60)/24)+DATE(1970,1,1)+(-8/24)</f>
        <v>42218.686400462961</v>
      </c>
      <c r="U3283" s="8">
        <f t="shared" si="52"/>
        <v>30</v>
      </c>
    </row>
    <row r="3284" spans="1:21" ht="11.75" customHeight="1" x14ac:dyDescent="0.4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E3284/D3284*100%</f>
        <v>1.026467741935484</v>
      </c>
      <c r="P3284" s="9" t="str">
        <f>IFERROR(ROUND(E3284/L3284,0),0)&amp;" "&amp;H3284</f>
        <v>134 USD</v>
      </c>
      <c r="Q3284" t="s">
        <v>8317</v>
      </c>
      <c r="R3284" t="s">
        <v>8318</v>
      </c>
      <c r="S3284" s="12">
        <f>(((I3284/60)/60)/24)+DATE(1970,1,1)+(-8/24)</f>
        <v>42488.860972222225</v>
      </c>
      <c r="T3284" s="12">
        <f>(((J3284/60)/60)/24)+DATE(1970,1,1)+(-8/24)</f>
        <v>42444.860972222225</v>
      </c>
      <c r="U3284" s="8">
        <f t="shared" si="52"/>
        <v>44</v>
      </c>
    </row>
    <row r="3285" spans="1:21" ht="11.75" customHeight="1" x14ac:dyDescent="0.4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E3285/D3285*100%</f>
        <v>1.0475000000000001</v>
      </c>
      <c r="P3285" s="9" t="str">
        <f>IFERROR(ROUND(E3285/L3285,0),0)&amp;" "&amp;H3285</f>
        <v>18 GBP</v>
      </c>
      <c r="Q3285" t="s">
        <v>8317</v>
      </c>
      <c r="R3285" t="s">
        <v>8318</v>
      </c>
      <c r="S3285" s="12">
        <f>(((I3285/60)/60)/24)+DATE(1970,1,1)+(-8/24)</f>
        <v>42410.541666666664</v>
      </c>
      <c r="T3285" s="12">
        <f>(((J3285/60)/60)/24)+DATE(1970,1,1)+(-8/24)</f>
        <v>42379.410856481474</v>
      </c>
      <c r="U3285" s="8">
        <f t="shared" si="52"/>
        <v>31.130810185190057</v>
      </c>
    </row>
    <row r="3286" spans="1:21" ht="11.75" customHeight="1" x14ac:dyDescent="0.4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E3286/D3286*100%</f>
        <v>1.016</v>
      </c>
      <c r="P3286" s="9" t="str">
        <f>IFERROR(ROUND(E3286/L3286,0),0)&amp;" "&amp;H3286</f>
        <v>203 USD</v>
      </c>
      <c r="Q3286" t="s">
        <v>8317</v>
      </c>
      <c r="R3286" t="s">
        <v>8318</v>
      </c>
      <c r="S3286" s="12">
        <f>(((I3286/60)/60)/24)+DATE(1970,1,1)+(-8/24)</f>
        <v>42397.915972222218</v>
      </c>
      <c r="T3286" s="12">
        <f>(((J3286/60)/60)/24)+DATE(1970,1,1)+(-8/24)</f>
        <v>42380.551539351851</v>
      </c>
      <c r="U3286" s="8">
        <f t="shared" si="52"/>
        <v>17.364432870366727</v>
      </c>
    </row>
    <row r="3287" spans="1:21" ht="11.75" customHeight="1" x14ac:dyDescent="0.4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E3287/D3287*100%</f>
        <v>1.1210242048409682</v>
      </c>
      <c r="P3287" s="9" t="str">
        <f>IFERROR(ROUND(E3287/L3287,0),0)&amp;" "&amp;H3287</f>
        <v>69 USD</v>
      </c>
      <c r="Q3287" t="s">
        <v>8317</v>
      </c>
      <c r="R3287" t="s">
        <v>8318</v>
      </c>
      <c r="S3287" s="12">
        <f>(((I3287/60)/60)/24)+DATE(1970,1,1)+(-8/24)</f>
        <v>42793.874999999993</v>
      </c>
      <c r="T3287" s="12">
        <f>(((J3287/60)/60)/24)+DATE(1970,1,1)+(-8/24)</f>
        <v>42762.609097222223</v>
      </c>
      <c r="U3287" s="8">
        <f t="shared" si="52"/>
        <v>31.265902777769952</v>
      </c>
    </row>
    <row r="3288" spans="1:21" ht="11.75" customHeight="1" x14ac:dyDescent="0.4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E3288/D3288*100%</f>
        <v>1.0176666666666667</v>
      </c>
      <c r="P3288" s="9" t="str">
        <f>IFERROR(ROUND(E3288/L3288,0),0)&amp;" "&amp;H3288</f>
        <v>125 USD</v>
      </c>
      <c r="Q3288" t="s">
        <v>8317</v>
      </c>
      <c r="R3288" t="s">
        <v>8318</v>
      </c>
      <c r="S3288" s="12">
        <f>(((I3288/60)/60)/24)+DATE(1970,1,1)+(-8/24)</f>
        <v>42597.506736111107</v>
      </c>
      <c r="T3288" s="12">
        <f>(((J3288/60)/60)/24)+DATE(1970,1,1)+(-8/24)</f>
        <v>42567.506736111107</v>
      </c>
      <c r="U3288" s="8">
        <f t="shared" si="52"/>
        <v>30</v>
      </c>
    </row>
    <row r="3289" spans="1:21" ht="11.75" customHeight="1" x14ac:dyDescent="0.4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E3289/D3289*100%</f>
        <v>1</v>
      </c>
      <c r="P3289" s="9" t="str">
        <f>IFERROR(ROUND(E3289/L3289,0),0)&amp;" "&amp;H3289</f>
        <v>74 CAD</v>
      </c>
      <c r="Q3289" t="s">
        <v>8317</v>
      </c>
      <c r="R3289" t="s">
        <v>8318</v>
      </c>
      <c r="S3289" s="12">
        <f>(((I3289/60)/60)/24)+DATE(1970,1,1)+(-8/24)</f>
        <v>42336.416990740741</v>
      </c>
      <c r="T3289" s="12">
        <f>(((J3289/60)/60)/24)+DATE(1970,1,1)+(-8/24)</f>
        <v>42311.416990740741</v>
      </c>
      <c r="U3289" s="8">
        <f t="shared" si="52"/>
        <v>25</v>
      </c>
    </row>
    <row r="3290" spans="1:21" ht="11.75" customHeight="1" x14ac:dyDescent="0.4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E3290/D3290*100%</f>
        <v>1.0026489999999999</v>
      </c>
      <c r="P3290" s="9" t="str">
        <f>IFERROR(ROUND(E3290/L3290,0),0)&amp;" "&amp;H3290</f>
        <v>48 GBP</v>
      </c>
      <c r="Q3290" t="s">
        <v>8317</v>
      </c>
      <c r="R3290" t="s">
        <v>8318</v>
      </c>
      <c r="S3290" s="12">
        <f>(((I3290/60)/60)/24)+DATE(1970,1,1)+(-8/24)</f>
        <v>42541.624999999993</v>
      </c>
      <c r="T3290" s="12">
        <f>(((J3290/60)/60)/24)+DATE(1970,1,1)+(-8/24)</f>
        <v>42505.441145833327</v>
      </c>
      <c r="U3290" s="8">
        <f t="shared" si="52"/>
        <v>36.183854166665697</v>
      </c>
    </row>
    <row r="3291" spans="1:21" ht="11.75" customHeight="1" x14ac:dyDescent="0.4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E3291/D3291*100%</f>
        <v>1.3304200000000002</v>
      </c>
      <c r="P3291" s="9" t="str">
        <f>IFERROR(ROUND(E3291/L3291,0),0)&amp;" "&amp;H3291</f>
        <v>27 GBP</v>
      </c>
      <c r="Q3291" t="s">
        <v>8317</v>
      </c>
      <c r="R3291" t="s">
        <v>8318</v>
      </c>
      <c r="S3291" s="12">
        <f>(((I3291/60)/60)/24)+DATE(1970,1,1)+(-8/24)</f>
        <v>42786.034745370365</v>
      </c>
      <c r="T3291" s="12">
        <f>(((J3291/60)/60)/24)+DATE(1970,1,1)+(-8/24)</f>
        <v>42758.034745370365</v>
      </c>
      <c r="U3291" s="8">
        <f t="shared" si="52"/>
        <v>28</v>
      </c>
    </row>
    <row r="3292" spans="1:21" ht="11.75" customHeight="1" x14ac:dyDescent="0.4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E3292/D3292*100%</f>
        <v>1.212</v>
      </c>
      <c r="P3292" s="9" t="str">
        <f>IFERROR(ROUND(E3292/L3292,0),0)&amp;" "&amp;H3292</f>
        <v>34 GBP</v>
      </c>
      <c r="Q3292" t="s">
        <v>8317</v>
      </c>
      <c r="R3292" t="s">
        <v>8318</v>
      </c>
      <c r="S3292" s="12">
        <f>(((I3292/60)/60)/24)+DATE(1970,1,1)+(-8/24)</f>
        <v>42805.181608796294</v>
      </c>
      <c r="T3292" s="12">
        <f>(((J3292/60)/60)/24)+DATE(1970,1,1)+(-8/24)</f>
        <v>42775.181608796294</v>
      </c>
      <c r="U3292" s="8">
        <f t="shared" si="52"/>
        <v>30</v>
      </c>
    </row>
    <row r="3293" spans="1:21" ht="11.75" customHeight="1" x14ac:dyDescent="0.4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E3293/D3293*100%</f>
        <v>1.1399999999999999</v>
      </c>
      <c r="P3293" s="9" t="str">
        <f>IFERROR(ROUND(E3293/L3293,0),0)&amp;" "&amp;H3293</f>
        <v>41 USD</v>
      </c>
      <c r="Q3293" t="s">
        <v>8317</v>
      </c>
      <c r="R3293" t="s">
        <v>8318</v>
      </c>
      <c r="S3293" s="12">
        <f>(((I3293/60)/60)/24)+DATE(1970,1,1)+(-8/24)</f>
        <v>42263.832638888889</v>
      </c>
      <c r="T3293" s="12">
        <f>(((J3293/60)/60)/24)+DATE(1970,1,1)+(-8/24)</f>
        <v>42232.369212962956</v>
      </c>
      <c r="U3293" s="8">
        <f t="shared" si="52"/>
        <v>31.463425925932825</v>
      </c>
    </row>
    <row r="3294" spans="1:21" ht="11.75" customHeight="1" x14ac:dyDescent="0.4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E3294/D3294*100%</f>
        <v>2.8613861386138613</v>
      </c>
      <c r="P3294" s="9" t="str">
        <f>IFERROR(ROUND(E3294/L3294,0),0)&amp;" "&amp;H3294</f>
        <v>19 GBP</v>
      </c>
      <c r="Q3294" t="s">
        <v>8317</v>
      </c>
      <c r="R3294" t="s">
        <v>8318</v>
      </c>
      <c r="S3294" s="12">
        <f>(((I3294/60)/60)/24)+DATE(1970,1,1)+(-8/24)</f>
        <v>42342.478564814817</v>
      </c>
      <c r="T3294" s="12">
        <f>(((J3294/60)/60)/24)+DATE(1970,1,1)+(-8/24)</f>
        <v>42282.436898148146</v>
      </c>
      <c r="U3294" s="8">
        <f t="shared" si="52"/>
        <v>60.041666666671517</v>
      </c>
    </row>
    <row r="3295" spans="1:21" ht="11.75" customHeight="1" x14ac:dyDescent="0.4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E3295/D3295*100%</f>
        <v>1.7044444444444444</v>
      </c>
      <c r="P3295" s="9" t="str">
        <f>IFERROR(ROUND(E3295/L3295,0),0)&amp;" "&amp;H3295</f>
        <v>84 NZD</v>
      </c>
      <c r="Q3295" t="s">
        <v>8317</v>
      </c>
      <c r="R3295" t="s">
        <v>8318</v>
      </c>
      <c r="S3295" s="12">
        <f>(((I3295/60)/60)/24)+DATE(1970,1,1)+(-8/24)</f>
        <v>42798.092037037037</v>
      </c>
      <c r="T3295" s="12">
        <f>(((J3295/60)/60)/24)+DATE(1970,1,1)+(-8/24)</f>
        <v>42768.092037037037</v>
      </c>
      <c r="U3295" s="8">
        <f t="shared" si="52"/>
        <v>30</v>
      </c>
    </row>
    <row r="3296" spans="1:21" ht="11.75" customHeight="1" x14ac:dyDescent="0.4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E3296/D3296*100%</f>
        <v>1.1833333333333333</v>
      </c>
      <c r="P3296" s="9" t="str">
        <f>IFERROR(ROUND(E3296/L3296,0),0)&amp;" "&amp;H3296</f>
        <v>30 GBP</v>
      </c>
      <c r="Q3296" t="s">
        <v>8317</v>
      </c>
      <c r="R3296" t="s">
        <v>8318</v>
      </c>
      <c r="S3296" s="12">
        <f>(((I3296/60)/60)/24)+DATE(1970,1,1)+(-8/24)</f>
        <v>42171.20780092592</v>
      </c>
      <c r="T3296" s="12">
        <f>(((J3296/60)/60)/24)+DATE(1970,1,1)+(-8/24)</f>
        <v>42141.20780092592</v>
      </c>
      <c r="U3296" s="8">
        <f t="shared" si="52"/>
        <v>30</v>
      </c>
    </row>
    <row r="3297" spans="1:21" ht="11.75" customHeight="1" x14ac:dyDescent="0.4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E3297/D3297*100%</f>
        <v>1.0285857142857142</v>
      </c>
      <c r="P3297" s="9" t="str">
        <f>IFERROR(ROUND(E3297/L3297,0),0)&amp;" "&amp;H3297</f>
        <v>27 GBP</v>
      </c>
      <c r="Q3297" t="s">
        <v>8317</v>
      </c>
      <c r="R3297" t="s">
        <v>8318</v>
      </c>
      <c r="S3297" s="12">
        <f>(((I3297/60)/60)/24)+DATE(1970,1,1)+(-8/24)</f>
        <v>42639.109131944446</v>
      </c>
      <c r="T3297" s="12">
        <f>(((J3297/60)/60)/24)+DATE(1970,1,1)+(-8/24)</f>
        <v>42609.109131944446</v>
      </c>
      <c r="U3297" s="8">
        <f t="shared" si="52"/>
        <v>30</v>
      </c>
    </row>
    <row r="3298" spans="1:21" ht="11.75" customHeight="1" x14ac:dyDescent="0.4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E3298/D3298*100%</f>
        <v>1.4406666666666668</v>
      </c>
      <c r="P3298" s="9" t="str">
        <f>IFERROR(ROUND(E3298/L3298,0),0)&amp;" "&amp;H3298</f>
        <v>46 GBP</v>
      </c>
      <c r="Q3298" t="s">
        <v>8317</v>
      </c>
      <c r="R3298" t="s">
        <v>8318</v>
      </c>
      <c r="S3298" s="12">
        <f>(((I3298/60)/60)/24)+DATE(1970,1,1)+(-8/24)</f>
        <v>42330.583333333336</v>
      </c>
      <c r="T3298" s="12">
        <f>(((J3298/60)/60)/24)+DATE(1970,1,1)+(-8/24)</f>
        <v>42309.42328703704</v>
      </c>
      <c r="U3298" s="8">
        <f t="shared" si="52"/>
        <v>21.160046296296059</v>
      </c>
    </row>
    <row r="3299" spans="1:21" ht="11.75" customHeight="1" x14ac:dyDescent="0.4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E3299/D3299*100%</f>
        <v>1.0007272727272727</v>
      </c>
      <c r="P3299" s="9" t="str">
        <f>IFERROR(ROUND(E3299/L3299,0),0)&amp;" "&amp;H3299</f>
        <v>125 GBP</v>
      </c>
      <c r="Q3299" t="s">
        <v>8317</v>
      </c>
      <c r="R3299" t="s">
        <v>8318</v>
      </c>
      <c r="S3299" s="12">
        <f>(((I3299/60)/60)/24)+DATE(1970,1,1)+(-8/24)</f>
        <v>42212.624305555553</v>
      </c>
      <c r="T3299" s="12">
        <f>(((J3299/60)/60)/24)+DATE(1970,1,1)+(-8/24)</f>
        <v>42193.438148148147</v>
      </c>
      <c r="U3299" s="8">
        <f t="shared" si="52"/>
        <v>19.186157407406427</v>
      </c>
    </row>
    <row r="3300" spans="1:21" ht="11.75" customHeight="1" x14ac:dyDescent="0.4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E3300/D3300*100%</f>
        <v>1.0173000000000001</v>
      </c>
      <c r="P3300" s="9" t="str">
        <f>IFERROR(ROUND(E3300/L3300,0),0)&amp;" "&amp;H3300</f>
        <v>141 USD</v>
      </c>
      <c r="Q3300" t="s">
        <v>8317</v>
      </c>
      <c r="R3300" t="s">
        <v>8318</v>
      </c>
      <c r="S3300" s="12">
        <f>(((I3300/60)/60)/24)+DATE(1970,1,1)+(-8/24)</f>
        <v>42259.666666666664</v>
      </c>
      <c r="T3300" s="12">
        <f>(((J3300/60)/60)/24)+DATE(1970,1,1)+(-8/24)</f>
        <v>42239.624629629623</v>
      </c>
      <c r="U3300" s="8">
        <f t="shared" si="52"/>
        <v>20.042037037041155</v>
      </c>
    </row>
    <row r="3301" spans="1:21" ht="11.75" customHeight="1" x14ac:dyDescent="0.4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E3301/D3301*100%</f>
        <v>1.1619999999999999</v>
      </c>
      <c r="P3301" s="9" t="str">
        <f>IFERROR(ROUND(E3301/L3301,0),0)&amp;" "&amp;H3301</f>
        <v>55 USD</v>
      </c>
      <c r="Q3301" t="s">
        <v>8317</v>
      </c>
      <c r="R3301" t="s">
        <v>8318</v>
      </c>
      <c r="S3301" s="12">
        <f>(((I3301/60)/60)/24)+DATE(1970,1,1)+(-8/24)</f>
        <v>42291.584062499998</v>
      </c>
      <c r="T3301" s="12">
        <f>(((J3301/60)/60)/24)+DATE(1970,1,1)+(-8/24)</f>
        <v>42261.584062499998</v>
      </c>
      <c r="U3301" s="8">
        <f t="shared" si="52"/>
        <v>30</v>
      </c>
    </row>
    <row r="3302" spans="1:21" ht="11.75" customHeight="1" x14ac:dyDescent="0.4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E3302/D3302*100%</f>
        <v>1.3616666666666666</v>
      </c>
      <c r="P3302" s="9" t="str">
        <f>IFERROR(ROUND(E3302/L3302,0),0)&amp;" "&amp;H3302</f>
        <v>46 USD</v>
      </c>
      <c r="Q3302" t="s">
        <v>8317</v>
      </c>
      <c r="R3302" t="s">
        <v>8318</v>
      </c>
      <c r="S3302" s="12">
        <f>(((I3302/60)/60)/24)+DATE(1970,1,1)+(-8/24)</f>
        <v>42123.410439814812</v>
      </c>
      <c r="T3302" s="12">
        <f>(((J3302/60)/60)/24)+DATE(1970,1,1)+(-8/24)</f>
        <v>42102.410439814812</v>
      </c>
      <c r="U3302" s="8">
        <f t="shared" si="52"/>
        <v>21</v>
      </c>
    </row>
    <row r="3303" spans="1:21" ht="11.75" customHeight="1" x14ac:dyDescent="0.4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E3303/D3303*100%</f>
        <v>1.3346666666666667</v>
      </c>
      <c r="P3303" s="9" t="str">
        <f>IFERROR(ROUND(E3303/L3303,0),0)&amp;" "&amp;H3303</f>
        <v>57 USD</v>
      </c>
      <c r="Q3303" t="s">
        <v>8317</v>
      </c>
      <c r="R3303" t="s">
        <v>8318</v>
      </c>
      <c r="S3303" s="12">
        <f>(((I3303/60)/60)/24)+DATE(1970,1,1)+(-8/24)</f>
        <v>42582.957638888889</v>
      </c>
      <c r="T3303" s="12">
        <f>(((J3303/60)/60)/24)+DATE(1970,1,1)+(-8/24)</f>
        <v>42538.402500000004</v>
      </c>
      <c r="U3303" s="8">
        <f t="shared" si="52"/>
        <v>44.555138888885267</v>
      </c>
    </row>
    <row r="3304" spans="1:21" ht="11.75" customHeight="1" x14ac:dyDescent="0.4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E3304/D3304*100%</f>
        <v>1.0339285714285715</v>
      </c>
      <c r="P3304" s="9" t="str">
        <f>IFERROR(ROUND(E3304/L3304,0),0)&amp;" "&amp;H3304</f>
        <v>174 EUR</v>
      </c>
      <c r="Q3304" t="s">
        <v>8317</v>
      </c>
      <c r="R3304" t="s">
        <v>8318</v>
      </c>
      <c r="S3304" s="12">
        <f>(((I3304/60)/60)/24)+DATE(1970,1,1)+(-8/24)</f>
        <v>42711.018240740734</v>
      </c>
      <c r="T3304" s="12">
        <f>(((J3304/60)/60)/24)+DATE(1970,1,1)+(-8/24)</f>
        <v>42681.018240740734</v>
      </c>
      <c r="U3304" s="8">
        <f t="shared" si="52"/>
        <v>30</v>
      </c>
    </row>
    <row r="3305" spans="1:21" ht="11.75" customHeight="1" x14ac:dyDescent="0.4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E3305/D3305*100%</f>
        <v>1.1588888888888889</v>
      </c>
      <c r="P3305" s="9" t="str">
        <f>IFERROR(ROUND(E3305/L3305,0),0)&amp;" "&amp;H3305</f>
        <v>60 USD</v>
      </c>
      <c r="Q3305" t="s">
        <v>8317</v>
      </c>
      <c r="R3305" t="s">
        <v>8318</v>
      </c>
      <c r="S3305" s="12">
        <f>(((I3305/60)/60)/24)+DATE(1970,1,1)+(-8/24)</f>
        <v>42091.276435185187</v>
      </c>
      <c r="T3305" s="12">
        <f>(((J3305/60)/60)/24)+DATE(1970,1,1)+(-8/24)</f>
        <v>42056.318101851844</v>
      </c>
      <c r="U3305" s="8">
        <f t="shared" si="52"/>
        <v>34.958333333343035</v>
      </c>
    </row>
    <row r="3306" spans="1:21" ht="11.75" customHeight="1" x14ac:dyDescent="0.4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E3306/D3306*100%</f>
        <v>1.0451666666666666</v>
      </c>
      <c r="P3306" s="9" t="str">
        <f>IFERROR(ROUND(E3306/L3306,0),0)&amp;" "&amp;H3306</f>
        <v>90 USD</v>
      </c>
      <c r="Q3306" t="s">
        <v>8317</v>
      </c>
      <c r="R3306" t="s">
        <v>8318</v>
      </c>
      <c r="S3306" s="12">
        <f>(((I3306/60)/60)/24)+DATE(1970,1,1)+(-8/24)</f>
        <v>42726.29111111111</v>
      </c>
      <c r="T3306" s="12">
        <f>(((J3306/60)/60)/24)+DATE(1970,1,1)+(-8/24)</f>
        <v>42696.29111111111</v>
      </c>
      <c r="U3306" s="8">
        <f t="shared" si="52"/>
        <v>30</v>
      </c>
    </row>
    <row r="3307" spans="1:21" ht="11.75" customHeight="1" x14ac:dyDescent="0.4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E3307/D3307*100%</f>
        <v>1.0202500000000001</v>
      </c>
      <c r="P3307" s="9" t="str">
        <f>IFERROR(ROUND(E3307/L3307,0),0)&amp;" "&amp;H3307</f>
        <v>204 USD</v>
      </c>
      <c r="Q3307" t="s">
        <v>8317</v>
      </c>
      <c r="R3307" t="s">
        <v>8318</v>
      </c>
      <c r="S3307" s="12">
        <f>(((I3307/60)/60)/24)+DATE(1970,1,1)+(-8/24)</f>
        <v>42216.522546296292</v>
      </c>
      <c r="T3307" s="12">
        <f>(((J3307/60)/60)/24)+DATE(1970,1,1)+(-8/24)</f>
        <v>42186.522546296292</v>
      </c>
      <c r="U3307" s="8">
        <f t="shared" si="52"/>
        <v>30</v>
      </c>
    </row>
    <row r="3308" spans="1:21" ht="11.75" customHeight="1" x14ac:dyDescent="0.4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E3308/D3308*100%</f>
        <v>1.7533333333333334</v>
      </c>
      <c r="P3308" s="9" t="str">
        <f>IFERROR(ROUND(E3308/L3308,0),0)&amp;" "&amp;H3308</f>
        <v>49 USD</v>
      </c>
      <c r="Q3308" t="s">
        <v>8317</v>
      </c>
      <c r="R3308" t="s">
        <v>8318</v>
      </c>
      <c r="S3308" s="12">
        <f>(((I3308/60)/60)/24)+DATE(1970,1,1)+(-8/24)</f>
        <v>42530.791666666664</v>
      </c>
      <c r="T3308" s="12">
        <f>(((J3308/60)/60)/24)+DATE(1970,1,1)+(-8/24)</f>
        <v>42492.885902777773</v>
      </c>
      <c r="U3308" s="8">
        <f t="shared" si="52"/>
        <v>37.90576388889167</v>
      </c>
    </row>
    <row r="3309" spans="1:21" ht="11.75" customHeight="1" x14ac:dyDescent="0.4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E3309/D3309*100%</f>
        <v>1.0668</v>
      </c>
      <c r="P3309" s="9" t="str">
        <f>IFERROR(ROUND(E3309/L3309,0),0)&amp;" "&amp;H3309</f>
        <v>53 USD</v>
      </c>
      <c r="Q3309" t="s">
        <v>8317</v>
      </c>
      <c r="R3309" t="s">
        <v>8318</v>
      </c>
      <c r="S3309" s="12">
        <f>(((I3309/60)/60)/24)+DATE(1970,1,1)+(-8/24)</f>
        <v>42504.723831018513</v>
      </c>
      <c r="T3309" s="12">
        <f>(((J3309/60)/60)/24)+DATE(1970,1,1)+(-8/24)</f>
        <v>42474.723831018513</v>
      </c>
      <c r="U3309" s="8">
        <f t="shared" si="52"/>
        <v>30</v>
      </c>
    </row>
    <row r="3310" spans="1:21" ht="11.75" customHeight="1" x14ac:dyDescent="0.4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E3310/D3310*100%</f>
        <v>1.2228571428571429</v>
      </c>
      <c r="P3310" s="9" t="str">
        <f>IFERROR(ROUND(E3310/L3310,0),0)&amp;" "&amp;H3310</f>
        <v>75 USD</v>
      </c>
      <c r="Q3310" t="s">
        <v>8317</v>
      </c>
      <c r="R3310" t="s">
        <v>8318</v>
      </c>
      <c r="S3310" s="12">
        <f>(((I3310/60)/60)/24)+DATE(1970,1,1)+(-8/24)</f>
        <v>42473.543576388889</v>
      </c>
      <c r="T3310" s="12">
        <f>(((J3310/60)/60)/24)+DATE(1970,1,1)+(-8/24)</f>
        <v>42452.543576388889</v>
      </c>
      <c r="U3310" s="8">
        <f t="shared" si="52"/>
        <v>21</v>
      </c>
    </row>
    <row r="3311" spans="1:21" ht="11.75" customHeight="1" x14ac:dyDescent="0.4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E3311/D3311*100%</f>
        <v>1.5942857142857143</v>
      </c>
      <c r="P3311" s="9" t="str">
        <f>IFERROR(ROUND(E3311/L3311,0),0)&amp;" "&amp;H3311</f>
        <v>18 GBP</v>
      </c>
      <c r="Q3311" t="s">
        <v>8317</v>
      </c>
      <c r="R3311" t="s">
        <v>8318</v>
      </c>
      <c r="S3311" s="12">
        <f>(((I3311/60)/60)/24)+DATE(1970,1,1)+(-8/24)</f>
        <v>42659.316874999997</v>
      </c>
      <c r="T3311" s="12">
        <f>(((J3311/60)/60)/24)+DATE(1970,1,1)+(-8/24)</f>
        <v>42628.316874999997</v>
      </c>
      <c r="U3311" s="8">
        <f t="shared" si="52"/>
        <v>31</v>
      </c>
    </row>
    <row r="3312" spans="1:21" ht="11.75" customHeight="1" x14ac:dyDescent="0.4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E3312/D3312*100%</f>
        <v>1.0007692307692309</v>
      </c>
      <c r="P3312" s="9" t="str">
        <f>IFERROR(ROUND(E3312/L3312,0),0)&amp;" "&amp;H3312</f>
        <v>210 USD</v>
      </c>
      <c r="Q3312" t="s">
        <v>8317</v>
      </c>
      <c r="R3312" t="s">
        <v>8318</v>
      </c>
      <c r="S3312" s="12">
        <f>(((I3312/60)/60)/24)+DATE(1970,1,1)+(-8/24)</f>
        <v>42283.595196759255</v>
      </c>
      <c r="T3312" s="12">
        <f>(((J3312/60)/60)/24)+DATE(1970,1,1)+(-8/24)</f>
        <v>42253.595196759255</v>
      </c>
      <c r="U3312" s="8">
        <f t="shared" si="52"/>
        <v>30</v>
      </c>
    </row>
    <row r="3313" spans="1:21" ht="11.75" customHeight="1" x14ac:dyDescent="0.4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E3313/D3313*100%</f>
        <v>1.0984</v>
      </c>
      <c r="P3313" s="9" t="str">
        <f>IFERROR(ROUND(E3313/L3313,0),0)&amp;" "&amp;H3313</f>
        <v>61 USD</v>
      </c>
      <c r="Q3313" t="s">
        <v>8317</v>
      </c>
      <c r="R3313" t="s">
        <v>8318</v>
      </c>
      <c r="S3313" s="12">
        <f>(((I3313/60)/60)/24)+DATE(1970,1,1)+(-8/24)</f>
        <v>42293.958449074074</v>
      </c>
      <c r="T3313" s="12">
        <f>(((J3313/60)/60)/24)+DATE(1970,1,1)+(-8/24)</f>
        <v>42263.958449074074</v>
      </c>
      <c r="U3313" s="8">
        <f t="shared" si="52"/>
        <v>30</v>
      </c>
    </row>
    <row r="3314" spans="1:21" ht="11.75" customHeight="1" x14ac:dyDescent="0.4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E3314/D3314*100%</f>
        <v>1.0004</v>
      </c>
      <c r="P3314" s="9" t="str">
        <f>IFERROR(ROUND(E3314/L3314,0),0)&amp;" "&amp;H3314</f>
        <v>61 USD</v>
      </c>
      <c r="Q3314" t="s">
        <v>8317</v>
      </c>
      <c r="R3314" t="s">
        <v>8318</v>
      </c>
      <c r="S3314" s="12">
        <f>(((I3314/60)/60)/24)+DATE(1970,1,1)+(-8/24)</f>
        <v>42685.583333333336</v>
      </c>
      <c r="T3314" s="12">
        <f>(((J3314/60)/60)/24)+DATE(1970,1,1)+(-8/24)</f>
        <v>42664.476226851846</v>
      </c>
      <c r="U3314" s="8">
        <f t="shared" si="52"/>
        <v>21.107106481489609</v>
      </c>
    </row>
    <row r="3315" spans="1:21" ht="11.75" customHeight="1" x14ac:dyDescent="0.4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E3315/D3315*100%</f>
        <v>1.1605000000000001</v>
      </c>
      <c r="P3315" s="9" t="str">
        <f>IFERROR(ROUND(E3315/L3315,0),0)&amp;" "&amp;H3315</f>
        <v>80 USD</v>
      </c>
      <c r="Q3315" t="s">
        <v>8317</v>
      </c>
      <c r="R3315" t="s">
        <v>8318</v>
      </c>
      <c r="S3315" s="12">
        <f>(((I3315/60)/60)/24)+DATE(1970,1,1)+(-8/24)</f>
        <v>42395.708333333336</v>
      </c>
      <c r="T3315" s="12">
        <f>(((J3315/60)/60)/24)+DATE(1970,1,1)+(-8/24)</f>
        <v>42381.911076388882</v>
      </c>
      <c r="U3315" s="8">
        <f t="shared" si="52"/>
        <v>13.797256944453693</v>
      </c>
    </row>
    <row r="3316" spans="1:21" ht="11.75" customHeight="1" x14ac:dyDescent="0.4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E3316/D3316*100%</f>
        <v>2.1074999999999999</v>
      </c>
      <c r="P3316" s="9" t="str">
        <f>IFERROR(ROUND(E3316/L3316,0),0)&amp;" "&amp;H3316</f>
        <v>29 GBP</v>
      </c>
      <c r="Q3316" t="s">
        <v>8317</v>
      </c>
      <c r="R3316" t="s">
        <v>8318</v>
      </c>
      <c r="S3316" s="12">
        <f>(((I3316/60)/60)/24)+DATE(1970,1,1)+(-8/24)</f>
        <v>42132.503472222219</v>
      </c>
      <c r="T3316" s="12">
        <f>(((J3316/60)/60)/24)+DATE(1970,1,1)+(-8/24)</f>
        <v>42104.934155092589</v>
      </c>
      <c r="U3316" s="8">
        <f t="shared" si="52"/>
        <v>27.569317129629781</v>
      </c>
    </row>
    <row r="3317" spans="1:21" ht="11.75" customHeight="1" x14ac:dyDescent="0.4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E3317/D3317*100%</f>
        <v>1.1000000000000001</v>
      </c>
      <c r="P3317" s="9" t="str">
        <f>IFERROR(ROUND(E3317/L3317,0),0)&amp;" "&amp;H3317</f>
        <v>49 GBP</v>
      </c>
      <c r="Q3317" t="s">
        <v>8317</v>
      </c>
      <c r="R3317" t="s">
        <v>8318</v>
      </c>
      <c r="S3317" s="12">
        <f>(((I3317/60)/60)/24)+DATE(1970,1,1)+(-8/24)</f>
        <v>42495.970381944448</v>
      </c>
      <c r="T3317" s="12">
        <f>(((J3317/60)/60)/24)+DATE(1970,1,1)+(-8/24)</f>
        <v>42465.970381944448</v>
      </c>
      <c r="U3317" s="8">
        <f t="shared" si="52"/>
        <v>30</v>
      </c>
    </row>
    <row r="3318" spans="1:21" ht="11.75" customHeight="1" x14ac:dyDescent="0.4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E3318/D3318*100%</f>
        <v>1.0008673425918038</v>
      </c>
      <c r="P3318" s="9" t="str">
        <f>IFERROR(ROUND(E3318/L3318,0),0)&amp;" "&amp;H3318</f>
        <v>94 USD</v>
      </c>
      <c r="Q3318" t="s">
        <v>8317</v>
      </c>
      <c r="R3318" t="s">
        <v>8318</v>
      </c>
      <c r="S3318" s="12">
        <f>(((I3318/60)/60)/24)+DATE(1970,1,1)+(-8/24)</f>
        <v>41859.245833333334</v>
      </c>
      <c r="T3318" s="12">
        <f>(((J3318/60)/60)/24)+DATE(1970,1,1)+(-8/24)</f>
        <v>41826.537905092591</v>
      </c>
      <c r="U3318" s="8">
        <f t="shared" si="52"/>
        <v>32.707928240743058</v>
      </c>
    </row>
    <row r="3319" spans="1:21" ht="11.75" customHeight="1" x14ac:dyDescent="0.4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E3319/D3319*100%</f>
        <v>1.0619047619047619</v>
      </c>
      <c r="P3319" s="9" t="str">
        <f>IFERROR(ROUND(E3319/L3319,0),0)&amp;" "&amp;H3319</f>
        <v>62 USD</v>
      </c>
      <c r="Q3319" t="s">
        <v>8317</v>
      </c>
      <c r="R3319" t="s">
        <v>8318</v>
      </c>
      <c r="S3319" s="12">
        <f>(((I3319/60)/60)/24)+DATE(1970,1,1)+(-8/24)</f>
        <v>42528.706296296288</v>
      </c>
      <c r="T3319" s="12">
        <f>(((J3319/60)/60)/24)+DATE(1970,1,1)+(-8/24)</f>
        <v>42498.706296296288</v>
      </c>
      <c r="U3319" s="8">
        <f t="shared" si="52"/>
        <v>30</v>
      </c>
    </row>
    <row r="3320" spans="1:21" ht="11.75" customHeight="1" x14ac:dyDescent="0.4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E3320/D3320*100%</f>
        <v>1.256</v>
      </c>
      <c r="P3320" s="9" t="str">
        <f>IFERROR(ROUND(E3320/L3320,0),0)&amp;" "&amp;H3320</f>
        <v>79 CAD</v>
      </c>
      <c r="Q3320" t="s">
        <v>8317</v>
      </c>
      <c r="R3320" t="s">
        <v>8318</v>
      </c>
      <c r="S3320" s="12">
        <f>(((I3320/60)/60)/24)+DATE(1970,1,1)+(-8/24)</f>
        <v>42470.770833333336</v>
      </c>
      <c r="T3320" s="12">
        <f>(((J3320/60)/60)/24)+DATE(1970,1,1)+(-8/24)</f>
        <v>42430.968668981477</v>
      </c>
      <c r="U3320" s="8">
        <f t="shared" si="52"/>
        <v>39.802164351858664</v>
      </c>
    </row>
    <row r="3321" spans="1:21" ht="11.75" customHeight="1" x14ac:dyDescent="0.4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E3321/D3321*100%</f>
        <v>1.08</v>
      </c>
      <c r="P3321" s="9" t="str">
        <f>IFERROR(ROUND(E3321/L3321,0),0)&amp;" "&amp;H3321</f>
        <v>34 GBP</v>
      </c>
      <c r="Q3321" t="s">
        <v>8317</v>
      </c>
      <c r="R3321" t="s">
        <v>8318</v>
      </c>
      <c r="S3321" s="12">
        <f>(((I3321/60)/60)/24)+DATE(1970,1,1)+(-8/24)</f>
        <v>42035.252152777779</v>
      </c>
      <c r="T3321" s="12">
        <f>(((J3321/60)/60)/24)+DATE(1970,1,1)+(-8/24)</f>
        <v>41990.252152777779</v>
      </c>
      <c r="U3321" s="8">
        <f t="shared" si="52"/>
        <v>45</v>
      </c>
    </row>
    <row r="3322" spans="1:21" ht="11.75" customHeight="1" x14ac:dyDescent="0.4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E3322/D3322*100%</f>
        <v>1.01</v>
      </c>
      <c r="P3322" s="9" t="str">
        <f>IFERROR(ROUND(E3322/L3322,0),0)&amp;" "&amp;H3322</f>
        <v>66 USD</v>
      </c>
      <c r="Q3322" t="s">
        <v>8317</v>
      </c>
      <c r="R3322" t="s">
        <v>8318</v>
      </c>
      <c r="S3322" s="12">
        <f>(((I3322/60)/60)/24)+DATE(1970,1,1)+(-8/24)</f>
        <v>42542.712465277778</v>
      </c>
      <c r="T3322" s="12">
        <f>(((J3322/60)/60)/24)+DATE(1970,1,1)+(-8/24)</f>
        <v>42512.712465277778</v>
      </c>
      <c r="U3322" s="8">
        <f t="shared" si="52"/>
        <v>30</v>
      </c>
    </row>
    <row r="3323" spans="1:21" ht="11.75" customHeight="1" x14ac:dyDescent="0.4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E3323/D3323*100%</f>
        <v>1.0740000000000001</v>
      </c>
      <c r="P3323" s="9" t="str">
        <f>IFERROR(ROUND(E3323/L3323,0),0)&amp;" "&amp;H3323</f>
        <v>36 USD</v>
      </c>
      <c r="Q3323" t="s">
        <v>8317</v>
      </c>
      <c r="R3323" t="s">
        <v>8318</v>
      </c>
      <c r="S3323" s="12">
        <f>(((I3323/60)/60)/24)+DATE(1970,1,1)+(-8/24)</f>
        <v>41927.832638888889</v>
      </c>
      <c r="T3323" s="12">
        <f>(((J3323/60)/60)/24)+DATE(1970,1,1)+(-8/24)</f>
        <v>41913.766956018517</v>
      </c>
      <c r="U3323" s="8">
        <f t="shared" si="52"/>
        <v>14.065682870372257</v>
      </c>
    </row>
    <row r="3324" spans="1:21" ht="11.75" customHeight="1" x14ac:dyDescent="0.4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E3324/D3324*100%</f>
        <v>1.0151515151515151</v>
      </c>
      <c r="P3324" s="9" t="str">
        <f>IFERROR(ROUND(E3324/L3324,0),0)&amp;" "&amp;H3324</f>
        <v>146 USD</v>
      </c>
      <c r="Q3324" t="s">
        <v>8317</v>
      </c>
      <c r="R3324" t="s">
        <v>8318</v>
      </c>
      <c r="S3324" s="12">
        <f>(((I3324/60)/60)/24)+DATE(1970,1,1)+(-8/24)</f>
        <v>42542.829861111109</v>
      </c>
      <c r="T3324" s="12">
        <f>(((J3324/60)/60)/24)+DATE(1970,1,1)+(-8/24)</f>
        <v>42520.677037037036</v>
      </c>
      <c r="U3324" s="8">
        <f t="shared" si="52"/>
        <v>22.152824074073578</v>
      </c>
    </row>
    <row r="3325" spans="1:21" ht="11.75" customHeight="1" x14ac:dyDescent="0.4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E3325/D3325*100%</f>
        <v>1.2589999999999999</v>
      </c>
      <c r="P3325" s="9" t="str">
        <f>IFERROR(ROUND(E3325/L3325,0),0)&amp;" "&amp;H3325</f>
        <v>26 GBP</v>
      </c>
      <c r="Q3325" t="s">
        <v>8317</v>
      </c>
      <c r="R3325" t="s">
        <v>8318</v>
      </c>
      <c r="S3325" s="12">
        <f>(((I3325/60)/60)/24)+DATE(1970,1,1)+(-8/24)</f>
        <v>42638.032499999994</v>
      </c>
      <c r="T3325" s="12">
        <f>(((J3325/60)/60)/24)+DATE(1970,1,1)+(-8/24)</f>
        <v>42608.032499999994</v>
      </c>
      <c r="U3325" s="8">
        <f t="shared" si="52"/>
        <v>30</v>
      </c>
    </row>
    <row r="3326" spans="1:21" ht="11.75" customHeight="1" x14ac:dyDescent="0.4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E3326/D3326*100%</f>
        <v>1.0166666666666666</v>
      </c>
      <c r="P3326" s="9" t="str">
        <f>IFERROR(ROUND(E3326/L3326,0),0)&amp;" "&amp;H3326</f>
        <v>153 EUR</v>
      </c>
      <c r="Q3326" t="s">
        <v>8317</v>
      </c>
      <c r="R3326" t="s">
        <v>8318</v>
      </c>
      <c r="S3326" s="12">
        <f>(((I3326/60)/60)/24)+DATE(1970,1,1)+(-8/24)</f>
        <v>42526.249884259254</v>
      </c>
      <c r="T3326" s="12">
        <f>(((J3326/60)/60)/24)+DATE(1970,1,1)+(-8/24)</f>
        <v>42512.249884259254</v>
      </c>
      <c r="U3326" s="8">
        <f t="shared" si="52"/>
        <v>14</v>
      </c>
    </row>
    <row r="3327" spans="1:21" ht="11.75" customHeight="1" x14ac:dyDescent="0.4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E3327/D3327*100%</f>
        <v>1.125</v>
      </c>
      <c r="P3327" s="9" t="str">
        <f>IFERROR(ROUND(E3327/L3327,0),0)&amp;" "&amp;H3327</f>
        <v>30 GBP</v>
      </c>
      <c r="Q3327" t="s">
        <v>8317</v>
      </c>
      <c r="R3327" t="s">
        <v>8318</v>
      </c>
      <c r="S3327" s="12">
        <f>(((I3327/60)/60)/24)+DATE(1970,1,1)+(-8/24)</f>
        <v>42099.410613425927</v>
      </c>
      <c r="T3327" s="12">
        <f>(((J3327/60)/60)/24)+DATE(1970,1,1)+(-8/24)</f>
        <v>42064.452280092592</v>
      </c>
      <c r="U3327" s="8">
        <f t="shared" si="52"/>
        <v>34.958333333335759</v>
      </c>
    </row>
    <row r="3328" spans="1:21" ht="11.75" customHeight="1" x14ac:dyDescent="0.4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E3328/D3328*100%</f>
        <v>1.0137499999999999</v>
      </c>
      <c r="P3328" s="9" t="str">
        <f>IFERROR(ROUND(E3328/L3328,0),0)&amp;" "&amp;H3328</f>
        <v>142 USD</v>
      </c>
      <c r="Q3328" t="s">
        <v>8317</v>
      </c>
      <c r="R3328" t="s">
        <v>8318</v>
      </c>
      <c r="S3328" s="12">
        <f>(((I3328/60)/60)/24)+DATE(1970,1,1)+(-8/24)</f>
        <v>42071.339178240734</v>
      </c>
      <c r="T3328" s="12">
        <f>(((J3328/60)/60)/24)+DATE(1970,1,1)+(-8/24)</f>
        <v>42041.380844907406</v>
      </c>
      <c r="U3328" s="8">
        <f t="shared" si="52"/>
        <v>29.958333333328483</v>
      </c>
    </row>
    <row r="3329" spans="1:21" ht="11.75" customHeight="1" x14ac:dyDescent="0.4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E3329/D3329*100%</f>
        <v>1.0125</v>
      </c>
      <c r="P3329" s="9" t="str">
        <f>IFERROR(ROUND(E3329/L3329,0),0)&amp;" "&amp;H3329</f>
        <v>25 GBP</v>
      </c>
      <c r="Q3329" t="s">
        <v>8317</v>
      </c>
      <c r="R3329" t="s">
        <v>8318</v>
      </c>
      <c r="S3329" s="12">
        <f>(((I3329/60)/60)/24)+DATE(1970,1,1)+(-8/24)</f>
        <v>42498.041273148141</v>
      </c>
      <c r="T3329" s="12">
        <f>(((J3329/60)/60)/24)+DATE(1970,1,1)+(-8/24)</f>
        <v>42468.041273148141</v>
      </c>
      <c r="U3329" s="8">
        <f t="shared" si="52"/>
        <v>30</v>
      </c>
    </row>
    <row r="3330" spans="1:21" ht="11.75" customHeight="1" x14ac:dyDescent="0.4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E3330/D3330*100%</f>
        <v>1.4638888888888888</v>
      </c>
      <c r="P3330" s="9" t="str">
        <f>IFERROR(ROUND(E3330/L3330,0),0)&amp;" "&amp;H3330</f>
        <v>293 USD</v>
      </c>
      <c r="Q3330" t="s">
        <v>8317</v>
      </c>
      <c r="R3330" t="s">
        <v>8318</v>
      </c>
      <c r="S3330" s="12">
        <f>(((I3330/60)/60)/24)+DATE(1970,1,1)+(-8/24)</f>
        <v>41824.708333333328</v>
      </c>
      <c r="T3330" s="12">
        <f>(((J3330/60)/60)/24)+DATE(1970,1,1)+(-8/24)</f>
        <v>41822.241701388884</v>
      </c>
      <c r="U3330" s="8">
        <f t="shared" si="52"/>
        <v>2.4666319444440887</v>
      </c>
    </row>
    <row r="3331" spans="1:21" ht="11.75" customHeight="1" x14ac:dyDescent="0.4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E3331/D3331*100%</f>
        <v>1.1679999999999999</v>
      </c>
      <c r="P3331" s="9" t="str">
        <f>IFERROR(ROUND(E3331/L3331,0),0)&amp;" "&amp;H3331</f>
        <v>45 GBP</v>
      </c>
      <c r="Q3331" t="s">
        <v>8317</v>
      </c>
      <c r="R3331" t="s">
        <v>8318</v>
      </c>
      <c r="S3331" s="12">
        <f>(((I3331/60)/60)/24)+DATE(1970,1,1)+(-8/24)</f>
        <v>41847.625</v>
      </c>
      <c r="T3331" s="12">
        <f>(((J3331/60)/60)/24)+DATE(1970,1,1)+(-8/24)</f>
        <v>41836.989675925921</v>
      </c>
      <c r="U3331" s="8">
        <f t="shared" si="52"/>
        <v>10.635324074079108</v>
      </c>
    </row>
    <row r="3332" spans="1:21" ht="11.75" customHeight="1" x14ac:dyDescent="0.4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E3332/D3332*100%</f>
        <v>1.0626666666666666</v>
      </c>
      <c r="P3332" s="9" t="str">
        <f>IFERROR(ROUND(E3332/L3332,0),0)&amp;" "&amp;H3332</f>
        <v>23 GBP</v>
      </c>
      <c r="Q3332" t="s">
        <v>8317</v>
      </c>
      <c r="R3332" t="s">
        <v>8318</v>
      </c>
      <c r="S3332" s="12">
        <f>(((I3332/60)/60)/24)+DATE(1970,1,1)+(-8/24)</f>
        <v>42095.512361111112</v>
      </c>
      <c r="T3332" s="12">
        <f>(((J3332/60)/60)/24)+DATE(1970,1,1)+(-8/24)</f>
        <v>42065.554027777776</v>
      </c>
      <c r="U3332" s="8">
        <f t="shared" si="52"/>
        <v>29.958333333335759</v>
      </c>
    </row>
    <row r="3333" spans="1:21" ht="11.75" customHeight="1" x14ac:dyDescent="0.4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E3333/D3333*100%</f>
        <v>1.0451999999999999</v>
      </c>
      <c r="P3333" s="9" t="str">
        <f>IFERROR(ROUND(E3333/L3333,0),0)&amp;" "&amp;H3333</f>
        <v>80 USD</v>
      </c>
      <c r="Q3333" t="s">
        <v>8317</v>
      </c>
      <c r="R3333" t="s">
        <v>8318</v>
      </c>
      <c r="S3333" s="12">
        <f>(((I3333/60)/60)/24)+DATE(1970,1,1)+(-8/24)</f>
        <v>42283.36442129629</v>
      </c>
      <c r="T3333" s="12">
        <f>(((J3333/60)/60)/24)+DATE(1970,1,1)+(-8/24)</f>
        <v>42248.36442129629</v>
      </c>
      <c r="U3333" s="8">
        <f t="shared" si="52"/>
        <v>35</v>
      </c>
    </row>
    <row r="3334" spans="1:21" ht="11.75" customHeight="1" x14ac:dyDescent="0.4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E3334/D3334*100%</f>
        <v>1</v>
      </c>
      <c r="P3334" s="9" t="str">
        <f>IFERROR(ROUND(E3334/L3334,0),0)&amp;" "&amp;H3334</f>
        <v>72 USD</v>
      </c>
      <c r="Q3334" t="s">
        <v>8317</v>
      </c>
      <c r="R3334" t="s">
        <v>8318</v>
      </c>
      <c r="S3334" s="12">
        <f>(((I3334/60)/60)/24)+DATE(1970,1,1)+(-8/24)</f>
        <v>41839.526967592588</v>
      </c>
      <c r="T3334" s="12">
        <f>(((J3334/60)/60)/24)+DATE(1970,1,1)+(-8/24)</f>
        <v>41809.526967592588</v>
      </c>
      <c r="U3334" s="8">
        <f t="shared" si="52"/>
        <v>30</v>
      </c>
    </row>
    <row r="3335" spans="1:21" ht="11.75" customHeight="1" x14ac:dyDescent="0.4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E3335/D3335*100%</f>
        <v>1.0457142857142858</v>
      </c>
      <c r="P3335" s="9" t="str">
        <f>IFERROR(ROUND(E3335/L3335,0),0)&amp;" "&amp;H3335</f>
        <v>33 USD</v>
      </c>
      <c r="Q3335" t="s">
        <v>8317</v>
      </c>
      <c r="R3335" t="s">
        <v>8318</v>
      </c>
      <c r="S3335" s="12">
        <f>(((I3335/60)/60)/24)+DATE(1970,1,1)+(-8/24)</f>
        <v>42170.343518518515</v>
      </c>
      <c r="T3335" s="12">
        <f>(((J3335/60)/60)/24)+DATE(1970,1,1)+(-8/24)</f>
        <v>42148.343518518515</v>
      </c>
      <c r="U3335" s="8">
        <f t="shared" si="52"/>
        <v>22</v>
      </c>
    </row>
    <row r="3336" spans="1:21" ht="11.75" customHeight="1" x14ac:dyDescent="0.4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E3336/D3336*100%</f>
        <v>1.3862051149573753</v>
      </c>
      <c r="P3336" s="9" t="str">
        <f>IFERROR(ROUND(E3336/L3336,0),0)&amp;" "&amp;H3336</f>
        <v>117 USD</v>
      </c>
      <c r="Q3336" t="s">
        <v>8317</v>
      </c>
      <c r="R3336" t="s">
        <v>8318</v>
      </c>
      <c r="S3336" s="12">
        <f>(((I3336/60)/60)/24)+DATE(1970,1,1)+(-8/24)</f>
        <v>42215.187754629624</v>
      </c>
      <c r="T3336" s="12">
        <f>(((J3336/60)/60)/24)+DATE(1970,1,1)+(-8/24)</f>
        <v>42185.187754629624</v>
      </c>
      <c r="U3336" s="8">
        <f t="shared" si="52"/>
        <v>30</v>
      </c>
    </row>
    <row r="3337" spans="1:21" ht="11.75" customHeight="1" x14ac:dyDescent="0.4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E3337/D3337*100%</f>
        <v>1.0032000000000001</v>
      </c>
      <c r="P3337" s="9" t="str">
        <f>IFERROR(ROUND(E3337/L3337,0),0)&amp;" "&amp;H3337</f>
        <v>80 GBP</v>
      </c>
      <c r="Q3337" t="s">
        <v>8317</v>
      </c>
      <c r="R3337" t="s">
        <v>8318</v>
      </c>
      <c r="S3337" s="12">
        <f>(((I3337/60)/60)/24)+DATE(1970,1,1)+(-8/24)</f>
        <v>41854.625</v>
      </c>
      <c r="T3337" s="12">
        <f>(((J3337/60)/60)/24)+DATE(1970,1,1)+(-8/24)</f>
        <v>41827.340810185182</v>
      </c>
      <c r="U3337" s="8">
        <f t="shared" si="52"/>
        <v>27.284189814818092</v>
      </c>
    </row>
    <row r="3338" spans="1:21" ht="11.75" customHeight="1" x14ac:dyDescent="0.4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E3338/D3338*100%</f>
        <v>1</v>
      </c>
      <c r="P3338" s="9" t="str">
        <f>IFERROR(ROUND(E3338/L3338,0),0)&amp;" "&amp;H3338</f>
        <v>28 GBP</v>
      </c>
      <c r="Q3338" t="s">
        <v>8317</v>
      </c>
      <c r="R3338" t="s">
        <v>8318</v>
      </c>
      <c r="S3338" s="12">
        <f>(((I3338/60)/60)/24)+DATE(1970,1,1)+(-8/24)</f>
        <v>42465.023680555554</v>
      </c>
      <c r="T3338" s="12">
        <f>(((J3338/60)/60)/24)+DATE(1970,1,1)+(-8/24)</f>
        <v>42437.065347222226</v>
      </c>
      <c r="U3338" s="8">
        <f t="shared" si="52"/>
        <v>27.958333333328483</v>
      </c>
    </row>
    <row r="3339" spans="1:21" ht="11.75" customHeight="1" x14ac:dyDescent="0.4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E3339/D3339*100%</f>
        <v>1.1020000000000001</v>
      </c>
      <c r="P3339" s="9" t="str">
        <f>IFERROR(ROUND(E3339/L3339,0),0)&amp;" "&amp;H3339</f>
        <v>81 GBP</v>
      </c>
      <c r="Q3339" t="s">
        <v>8317</v>
      </c>
      <c r="R3339" t="s">
        <v>8318</v>
      </c>
      <c r="S3339" s="12">
        <f>(((I3339/60)/60)/24)+DATE(1970,1,1)+(-8/24)</f>
        <v>41922.541666666664</v>
      </c>
      <c r="T3339" s="12">
        <f>(((J3339/60)/60)/24)+DATE(1970,1,1)+(-8/24)</f>
        <v>41900.948692129627</v>
      </c>
      <c r="U3339" s="8">
        <f t="shared" si="52"/>
        <v>21.592974537037662</v>
      </c>
    </row>
    <row r="3340" spans="1:21" ht="11.75" customHeight="1" x14ac:dyDescent="0.4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E3340/D3340*100%</f>
        <v>1.0218</v>
      </c>
      <c r="P3340" s="9" t="str">
        <f>IFERROR(ROUND(E3340/L3340,0),0)&amp;" "&amp;H3340</f>
        <v>137 USD</v>
      </c>
      <c r="Q3340" t="s">
        <v>8317</v>
      </c>
      <c r="R3340" t="s">
        <v>8318</v>
      </c>
      <c r="S3340" s="12">
        <f>(((I3340/60)/60)/24)+DATE(1970,1,1)+(-8/24)</f>
        <v>42790.241666666661</v>
      </c>
      <c r="T3340" s="12">
        <f>(((J3340/60)/60)/24)+DATE(1970,1,1)+(-8/24)</f>
        <v>42769.241666666661</v>
      </c>
      <c r="U3340" s="8">
        <f t="shared" si="52"/>
        <v>21</v>
      </c>
    </row>
    <row r="3341" spans="1:21" ht="11.75" customHeight="1" x14ac:dyDescent="0.4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E3341/D3341*100%</f>
        <v>1.0435000000000001</v>
      </c>
      <c r="P3341" s="9" t="str">
        <f>IFERROR(ROUND(E3341/L3341,0),0)&amp;" "&amp;H3341</f>
        <v>178 USD</v>
      </c>
      <c r="Q3341" t="s">
        <v>8317</v>
      </c>
      <c r="R3341" t="s">
        <v>8318</v>
      </c>
      <c r="S3341" s="12">
        <f>(((I3341/60)/60)/24)+DATE(1970,1,1)+(-8/24)</f>
        <v>42579.332384259258</v>
      </c>
      <c r="T3341" s="12">
        <f>(((J3341/60)/60)/24)+DATE(1970,1,1)+(-8/24)</f>
        <v>42549.332384259258</v>
      </c>
      <c r="U3341" s="8">
        <f t="shared" ref="U3341:U3404" si="53">S3341-T3341</f>
        <v>30</v>
      </c>
    </row>
    <row r="3342" spans="1:21" ht="11.75" customHeight="1" x14ac:dyDescent="0.4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E3342/D3342*100%</f>
        <v>1.3816666666666666</v>
      </c>
      <c r="P3342" s="9" t="str">
        <f>IFERROR(ROUND(E3342/L3342,0),0)&amp;" "&amp;H3342</f>
        <v>109 USD</v>
      </c>
      <c r="Q3342" t="s">
        <v>8317</v>
      </c>
      <c r="R3342" t="s">
        <v>8318</v>
      </c>
      <c r="S3342" s="12">
        <f>(((I3342/60)/60)/24)+DATE(1970,1,1)+(-8/24)</f>
        <v>42710.640671296293</v>
      </c>
      <c r="T3342" s="12">
        <f>(((J3342/60)/60)/24)+DATE(1970,1,1)+(-8/24)</f>
        <v>42685.640671296293</v>
      </c>
      <c r="U3342" s="8">
        <f t="shared" si="53"/>
        <v>25</v>
      </c>
    </row>
    <row r="3343" spans="1:21" ht="11.75" customHeight="1" x14ac:dyDescent="0.4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E3343/D3343*100%</f>
        <v>1</v>
      </c>
      <c r="P3343" s="9" t="str">
        <f>IFERROR(ROUND(E3343/L3343,0),0)&amp;" "&amp;H3343</f>
        <v>120 GBP</v>
      </c>
      <c r="Q3343" t="s">
        <v>8317</v>
      </c>
      <c r="R3343" t="s">
        <v>8318</v>
      </c>
      <c r="S3343" s="12">
        <f>(((I3343/60)/60)/24)+DATE(1970,1,1)+(-8/24)</f>
        <v>42533.374999999993</v>
      </c>
      <c r="T3343" s="12">
        <f>(((J3343/60)/60)/24)+DATE(1970,1,1)+(-8/24)</f>
        <v>42510.465520833335</v>
      </c>
      <c r="U3343" s="8">
        <f t="shared" si="53"/>
        <v>22.909479166657547</v>
      </c>
    </row>
    <row r="3344" spans="1:21" ht="11.75" customHeight="1" x14ac:dyDescent="0.4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E3344/D3344*100%</f>
        <v>1.0166666666666666</v>
      </c>
      <c r="P3344" s="9" t="str">
        <f>IFERROR(ROUND(E3344/L3344,0),0)&amp;" "&amp;H3344</f>
        <v>78 USD</v>
      </c>
      <c r="Q3344" t="s">
        <v>8317</v>
      </c>
      <c r="R3344" t="s">
        <v>8318</v>
      </c>
      <c r="S3344" s="12">
        <f>(((I3344/60)/60)/24)+DATE(1970,1,1)+(-8/24)</f>
        <v>42094.874305555553</v>
      </c>
      <c r="T3344" s="12">
        <f>(((J3344/60)/60)/24)+DATE(1970,1,1)+(-8/24)</f>
        <v>42061.963078703695</v>
      </c>
      <c r="U3344" s="8">
        <f t="shared" si="53"/>
        <v>32.911226851858373</v>
      </c>
    </row>
    <row r="3345" spans="1:21" ht="11.75" customHeight="1" x14ac:dyDescent="0.4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E3345/D3345*100%</f>
        <v>1.7142857142857142</v>
      </c>
      <c r="P3345" s="9" t="str">
        <f>IFERROR(ROUND(E3345/L3345,0),0)&amp;" "&amp;H3345</f>
        <v>52 GBP</v>
      </c>
      <c r="Q3345" t="s">
        <v>8317</v>
      </c>
      <c r="R3345" t="s">
        <v>8318</v>
      </c>
      <c r="S3345" s="12">
        <f>(((I3345/60)/60)/24)+DATE(1970,1,1)+(-8/24)</f>
        <v>42473.220833333333</v>
      </c>
      <c r="T3345" s="12">
        <f>(((J3345/60)/60)/24)+DATE(1970,1,1)+(-8/24)</f>
        <v>42452.583148148151</v>
      </c>
      <c r="U3345" s="8">
        <f t="shared" si="53"/>
        <v>20.637685185181908</v>
      </c>
    </row>
    <row r="3346" spans="1:21" ht="11.75" customHeight="1" x14ac:dyDescent="0.4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E3346/D3346*100%</f>
        <v>1.0144444444444445</v>
      </c>
      <c r="P3346" s="9" t="str">
        <f>IFERROR(ROUND(E3346/L3346,0),0)&amp;" "&amp;H3346</f>
        <v>114 USD</v>
      </c>
      <c r="Q3346" t="s">
        <v>8317</v>
      </c>
      <c r="R3346" t="s">
        <v>8318</v>
      </c>
      <c r="S3346" s="12">
        <f>(((I3346/60)/60)/24)+DATE(1970,1,1)+(-8/24)</f>
        <v>41880.866817129623</v>
      </c>
      <c r="T3346" s="12">
        <f>(((J3346/60)/60)/24)+DATE(1970,1,1)+(-8/24)</f>
        <v>41850.866817129623</v>
      </c>
      <c r="U3346" s="8">
        <f t="shared" si="53"/>
        <v>30</v>
      </c>
    </row>
    <row r="3347" spans="1:21" ht="11.75" customHeight="1" x14ac:dyDescent="0.4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E3347/D3347*100%</f>
        <v>1.3</v>
      </c>
      <c r="P3347" s="9" t="str">
        <f>IFERROR(ROUND(E3347/L3347,0),0)&amp;" "&amp;H3347</f>
        <v>50 USD</v>
      </c>
      <c r="Q3347" t="s">
        <v>8317</v>
      </c>
      <c r="R3347" t="s">
        <v>8318</v>
      </c>
      <c r="S3347" s="12">
        <f>(((I3347/60)/60)/24)+DATE(1970,1,1)+(-8/24)</f>
        <v>42111.692361111105</v>
      </c>
      <c r="T3347" s="12">
        <f>(((J3347/60)/60)/24)+DATE(1970,1,1)+(-8/24)</f>
        <v>42052.772777777776</v>
      </c>
      <c r="U3347" s="8">
        <f t="shared" si="53"/>
        <v>58.919583333328774</v>
      </c>
    </row>
    <row r="3348" spans="1:21" ht="11.75" customHeight="1" x14ac:dyDescent="0.4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E3348/D3348*100%</f>
        <v>1.1000000000000001</v>
      </c>
      <c r="P3348" s="9" t="str">
        <f>IFERROR(ROUND(E3348/L3348,0),0)&amp;" "&amp;H3348</f>
        <v>92 USD</v>
      </c>
      <c r="Q3348" t="s">
        <v>8317</v>
      </c>
      <c r="R3348" t="s">
        <v>8318</v>
      </c>
      <c r="S3348" s="12">
        <f>(((I3348/60)/60)/24)+DATE(1970,1,1)+(-8/24)</f>
        <v>42060.691087962965</v>
      </c>
      <c r="T3348" s="12">
        <f>(((J3348/60)/60)/24)+DATE(1970,1,1)+(-8/24)</f>
        <v>42053.691087962965</v>
      </c>
      <c r="U3348" s="8">
        <f t="shared" si="53"/>
        <v>7</v>
      </c>
    </row>
    <row r="3349" spans="1:21" ht="11.75" customHeight="1" x14ac:dyDescent="0.4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E3349/D3349*100%</f>
        <v>1.1944999999999999</v>
      </c>
      <c r="P3349" s="9" t="str">
        <f>IFERROR(ROUND(E3349/L3349,0),0)&amp;" "&amp;H3349</f>
        <v>109 GBP</v>
      </c>
      <c r="Q3349" t="s">
        <v>8317</v>
      </c>
      <c r="R3349" t="s">
        <v>8318</v>
      </c>
      <c r="S3349" s="12">
        <f>(((I3349/60)/60)/24)+DATE(1970,1,1)+(-8/24)</f>
        <v>42498.541666666664</v>
      </c>
      <c r="T3349" s="12">
        <f>(((J3349/60)/60)/24)+DATE(1970,1,1)+(-8/24)</f>
        <v>42484.218217592592</v>
      </c>
      <c r="U3349" s="8">
        <f t="shared" si="53"/>
        <v>14.323449074072414</v>
      </c>
    </row>
    <row r="3350" spans="1:21" ht="11.75" customHeight="1" x14ac:dyDescent="0.4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E3350/D3350*100%</f>
        <v>1.002909090909091</v>
      </c>
      <c r="P3350" s="9" t="str">
        <f>IFERROR(ROUND(E3350/L3350,0),0)&amp;" "&amp;H3350</f>
        <v>70 USD</v>
      </c>
      <c r="Q3350" t="s">
        <v>8317</v>
      </c>
      <c r="R3350" t="s">
        <v>8318</v>
      </c>
      <c r="S3350" s="12">
        <f>(((I3350/60)/60)/24)+DATE(1970,1,1)+(-8/24)</f>
        <v>42489.832638888889</v>
      </c>
      <c r="T3350" s="12">
        <f>(((J3350/60)/60)/24)+DATE(1970,1,1)+(-8/24)</f>
        <v>42466.225462962961</v>
      </c>
      <c r="U3350" s="8">
        <f t="shared" si="53"/>
        <v>23.607175925928459</v>
      </c>
    </row>
    <row r="3351" spans="1:21" ht="11.75" customHeight="1" x14ac:dyDescent="0.4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E3351/D3351*100%</f>
        <v>1.534</v>
      </c>
      <c r="P3351" s="9" t="str">
        <f>IFERROR(ROUND(E3351/L3351,0),0)&amp;" "&amp;H3351</f>
        <v>110 USD</v>
      </c>
      <c r="Q3351" t="s">
        <v>8317</v>
      </c>
      <c r="R3351" t="s">
        <v>8318</v>
      </c>
      <c r="S3351" s="12">
        <f>(((I3351/60)/60)/24)+DATE(1970,1,1)+(-8/24)</f>
        <v>42534.374999999993</v>
      </c>
      <c r="T3351" s="12">
        <f>(((J3351/60)/60)/24)+DATE(1970,1,1)+(-8/24)</f>
        <v>42512.777453703697</v>
      </c>
      <c r="U3351" s="8">
        <f t="shared" si="53"/>
        <v>21.597546296296059</v>
      </c>
    </row>
    <row r="3352" spans="1:21" ht="11.75" customHeight="1" x14ac:dyDescent="0.4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E3352/D3352*100%</f>
        <v>1.0442857142857143</v>
      </c>
      <c r="P3352" s="9" t="str">
        <f>IFERROR(ROUND(E3352/L3352,0),0)&amp;" "&amp;H3352</f>
        <v>72 EUR</v>
      </c>
      <c r="Q3352" t="s">
        <v>8317</v>
      </c>
      <c r="R3352" t="s">
        <v>8318</v>
      </c>
      <c r="S3352" s="12">
        <f>(((I3352/60)/60)/24)+DATE(1970,1,1)+(-8/24)</f>
        <v>42337.624999999993</v>
      </c>
      <c r="T3352" s="12">
        <f>(((J3352/60)/60)/24)+DATE(1970,1,1)+(-8/24)</f>
        <v>42302.368182870363</v>
      </c>
      <c r="U3352" s="8">
        <f t="shared" si="53"/>
        <v>35.256817129629781</v>
      </c>
    </row>
    <row r="3353" spans="1:21" ht="11.75" customHeight="1" x14ac:dyDescent="0.4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E3353/D3353*100%</f>
        <v>1.0109999999999999</v>
      </c>
      <c r="P3353" s="9" t="str">
        <f>IFERROR(ROUND(E3353/L3353,0),0)&amp;" "&amp;H3353</f>
        <v>94 GBP</v>
      </c>
      <c r="Q3353" t="s">
        <v>8317</v>
      </c>
      <c r="R3353" t="s">
        <v>8318</v>
      </c>
      <c r="S3353" s="12">
        <f>(((I3353/60)/60)/24)+DATE(1970,1,1)+(-8/24)</f>
        <v>41843.125</v>
      </c>
      <c r="T3353" s="12">
        <f>(((J3353/60)/60)/24)+DATE(1970,1,1)+(-8/24)</f>
        <v>41806.062094907407</v>
      </c>
      <c r="U3353" s="8">
        <f t="shared" si="53"/>
        <v>37.0629050925927</v>
      </c>
    </row>
    <row r="3354" spans="1:21" ht="11.75" customHeight="1" x14ac:dyDescent="0.4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E3354/D3354*100%</f>
        <v>1.0751999999999999</v>
      </c>
      <c r="P3354" s="9" t="str">
        <f>IFERROR(ROUND(E3354/L3354,0),0)&amp;" "&amp;H3354</f>
        <v>77 GBP</v>
      </c>
      <c r="Q3354" t="s">
        <v>8317</v>
      </c>
      <c r="R3354" t="s">
        <v>8318</v>
      </c>
      <c r="S3354" s="12">
        <f>(((I3354/60)/60)/24)+DATE(1970,1,1)+(-8/24)</f>
        <v>42552.624999999993</v>
      </c>
      <c r="T3354" s="12">
        <f>(((J3354/60)/60)/24)+DATE(1970,1,1)+(-8/24)</f>
        <v>42495.659467592595</v>
      </c>
      <c r="U3354" s="8">
        <f t="shared" si="53"/>
        <v>56.965532407397404</v>
      </c>
    </row>
    <row r="3355" spans="1:21" ht="11.75" customHeight="1" x14ac:dyDescent="0.4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E3355/D3355*100%</f>
        <v>3.15</v>
      </c>
      <c r="P3355" s="9" t="str">
        <f>IFERROR(ROUND(E3355/L3355,0),0)&amp;" "&amp;H3355</f>
        <v>36 GBP</v>
      </c>
      <c r="Q3355" t="s">
        <v>8317</v>
      </c>
      <c r="R3355" t="s">
        <v>8318</v>
      </c>
      <c r="S3355" s="12">
        <f>(((I3355/60)/60)/24)+DATE(1970,1,1)+(-8/24)</f>
        <v>42492.624999999993</v>
      </c>
      <c r="T3355" s="12">
        <f>(((J3355/60)/60)/24)+DATE(1970,1,1)+(-8/24)</f>
        <v>42479.098958333336</v>
      </c>
      <c r="U3355" s="8">
        <f t="shared" si="53"/>
        <v>13.526041666656965</v>
      </c>
    </row>
    <row r="3356" spans="1:21" ht="11.75" customHeight="1" x14ac:dyDescent="0.4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E3356/D3356*100%</f>
        <v>1.0193333333333334</v>
      </c>
      <c r="P3356" s="9" t="str">
        <f>IFERROR(ROUND(E3356/L3356,0),0)&amp;" "&amp;H3356</f>
        <v>56 USD</v>
      </c>
      <c r="Q3356" t="s">
        <v>8317</v>
      </c>
      <c r="R3356" t="s">
        <v>8318</v>
      </c>
      <c r="S3356" s="12">
        <f>(((I3356/60)/60)/24)+DATE(1970,1,1)+(-8/24)</f>
        <v>42305.834027777775</v>
      </c>
      <c r="T3356" s="12">
        <f>(((J3356/60)/60)/24)+DATE(1970,1,1)+(-8/24)</f>
        <v>42270.393587962964</v>
      </c>
      <c r="U3356" s="8">
        <f t="shared" si="53"/>
        <v>35.440439814810816</v>
      </c>
    </row>
    <row r="3357" spans="1:21" ht="11.75" customHeight="1" x14ac:dyDescent="0.4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E3357/D3357*100%</f>
        <v>1.2628571428571429</v>
      </c>
      <c r="P3357" s="9" t="str">
        <f>IFERROR(ROUND(E3357/L3357,0),0)&amp;" "&amp;H3357</f>
        <v>147 GBP</v>
      </c>
      <c r="Q3357" t="s">
        <v>8317</v>
      </c>
      <c r="R3357" t="s">
        <v>8318</v>
      </c>
      <c r="S3357" s="12">
        <f>(((I3357/60)/60)/24)+DATE(1970,1,1)+(-8/24)</f>
        <v>42500.136805555558</v>
      </c>
      <c r="T3357" s="12">
        <f>(((J3357/60)/60)/24)+DATE(1970,1,1)+(-8/24)</f>
        <v>42489.286192129628</v>
      </c>
      <c r="U3357" s="8">
        <f t="shared" si="53"/>
        <v>10.850613425929623</v>
      </c>
    </row>
    <row r="3358" spans="1:21" ht="11.75" customHeight="1" x14ac:dyDescent="0.4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E3358/D3358*100%</f>
        <v>1.014</v>
      </c>
      <c r="P3358" s="9" t="str">
        <f>IFERROR(ROUND(E3358/L3358,0),0)&amp;" "&amp;H3358</f>
        <v>56 GBP</v>
      </c>
      <c r="Q3358" t="s">
        <v>8317</v>
      </c>
      <c r="R3358" t="s">
        <v>8318</v>
      </c>
      <c r="S3358" s="12">
        <f>(((I3358/60)/60)/24)+DATE(1970,1,1)+(-8/24)</f>
        <v>42566.482314814813</v>
      </c>
      <c r="T3358" s="12">
        <f>(((J3358/60)/60)/24)+DATE(1970,1,1)+(-8/24)</f>
        <v>42536.482314814813</v>
      </c>
      <c r="U3358" s="8">
        <f t="shared" si="53"/>
        <v>30</v>
      </c>
    </row>
    <row r="3359" spans="1:21" ht="11.75" customHeight="1" x14ac:dyDescent="0.4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E3359/D3359*100%</f>
        <v>1.01</v>
      </c>
      <c r="P3359" s="9" t="str">
        <f>IFERROR(ROUND(E3359/L3359,0),0)&amp;" "&amp;H3359</f>
        <v>96 GBP</v>
      </c>
      <c r="Q3359" t="s">
        <v>8317</v>
      </c>
      <c r="R3359" t="s">
        <v>8318</v>
      </c>
      <c r="S3359" s="12">
        <f>(((I3359/60)/60)/24)+DATE(1970,1,1)+(-8/24)</f>
        <v>41852.084606481476</v>
      </c>
      <c r="T3359" s="12">
        <f>(((J3359/60)/60)/24)+DATE(1970,1,1)+(-8/24)</f>
        <v>41822.084606481476</v>
      </c>
      <c r="U3359" s="8">
        <f t="shared" si="53"/>
        <v>30</v>
      </c>
    </row>
    <row r="3360" spans="1:21" ht="11.75" customHeight="1" x14ac:dyDescent="0.4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E3360/D3360*100%</f>
        <v>1.0299</v>
      </c>
      <c r="P3360" s="9" t="str">
        <f>IFERROR(ROUND(E3360/L3360,0),0)&amp;" "&amp;H3360</f>
        <v>64 USD</v>
      </c>
      <c r="Q3360" t="s">
        <v>8317</v>
      </c>
      <c r="R3360" t="s">
        <v>8318</v>
      </c>
      <c r="S3360" s="12">
        <f>(((I3360/60)/60)/24)+DATE(1970,1,1)+(-8/24)</f>
        <v>41962.019432870373</v>
      </c>
      <c r="T3360" s="12">
        <f>(((J3360/60)/60)/24)+DATE(1970,1,1)+(-8/24)</f>
        <v>41931.977766203701</v>
      </c>
      <c r="U3360" s="8">
        <f t="shared" si="53"/>
        <v>30.041666666671517</v>
      </c>
    </row>
    <row r="3361" spans="1:21" ht="11.75" customHeight="1" x14ac:dyDescent="0.4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E3361/D3361*100%</f>
        <v>1.0625</v>
      </c>
      <c r="P3361" s="9" t="str">
        <f>IFERROR(ROUND(E3361/L3361,0),0)&amp;" "&amp;H3361</f>
        <v>185 USD</v>
      </c>
      <c r="Q3361" t="s">
        <v>8317</v>
      </c>
      <c r="R3361" t="s">
        <v>8318</v>
      </c>
      <c r="S3361" s="12">
        <f>(((I3361/60)/60)/24)+DATE(1970,1,1)+(-8/24)</f>
        <v>42790.723773148151</v>
      </c>
      <c r="T3361" s="12">
        <f>(((J3361/60)/60)/24)+DATE(1970,1,1)+(-8/24)</f>
        <v>42745.723773148151</v>
      </c>
      <c r="U3361" s="8">
        <f t="shared" si="53"/>
        <v>45</v>
      </c>
    </row>
    <row r="3362" spans="1:21" ht="11.75" customHeight="1" x14ac:dyDescent="0.4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E3362/D3362*100%</f>
        <v>1.0137777777777779</v>
      </c>
      <c r="P3362" s="9" t="str">
        <f>IFERROR(ROUND(E3362/L3362,0),0)&amp;" "&amp;H3362</f>
        <v>127 SGD</v>
      </c>
      <c r="Q3362" t="s">
        <v>8317</v>
      </c>
      <c r="R3362" t="s">
        <v>8318</v>
      </c>
      <c r="S3362" s="12">
        <f>(((I3362/60)/60)/24)+DATE(1970,1,1)+(-8/24)</f>
        <v>42718.332638888889</v>
      </c>
      <c r="T3362" s="12">
        <f>(((J3362/60)/60)/24)+DATE(1970,1,1)+(-8/24)</f>
        <v>42696.749340277776</v>
      </c>
      <c r="U3362" s="8">
        <f t="shared" si="53"/>
        <v>21.583298611112696</v>
      </c>
    </row>
    <row r="3363" spans="1:21" ht="11.75" customHeight="1" x14ac:dyDescent="0.4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E3363/D3363*100%</f>
        <v>1.1346000000000001</v>
      </c>
      <c r="P3363" s="9" t="str">
        <f>IFERROR(ROUND(E3363/L3363,0),0)&amp;" "&amp;H3363</f>
        <v>83 USD</v>
      </c>
      <c r="Q3363" t="s">
        <v>8317</v>
      </c>
      <c r="R3363" t="s">
        <v>8318</v>
      </c>
      <c r="S3363" s="12">
        <f>(((I3363/60)/60)/24)+DATE(1970,1,1)+(-8/24)</f>
        <v>41883.332638888889</v>
      </c>
      <c r="T3363" s="12">
        <f>(((J3363/60)/60)/24)+DATE(1970,1,1)+(-8/24)</f>
        <v>41865.692013888889</v>
      </c>
      <c r="U3363" s="8">
        <f t="shared" si="53"/>
        <v>17.640625</v>
      </c>
    </row>
    <row r="3364" spans="1:21" ht="11.75" customHeight="1" x14ac:dyDescent="0.4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E3364/D3364*100%</f>
        <v>2.1800000000000002</v>
      </c>
      <c r="P3364" s="9" t="str">
        <f>IFERROR(ROUND(E3364/L3364,0),0)&amp;" "&amp;H3364</f>
        <v>55 USD</v>
      </c>
      <c r="Q3364" t="s">
        <v>8317</v>
      </c>
      <c r="R3364" t="s">
        <v>8318</v>
      </c>
      <c r="S3364" s="12">
        <f>(((I3364/60)/60)/24)+DATE(1970,1,1)+(-8/24)</f>
        <v>42069.871527777774</v>
      </c>
      <c r="T3364" s="12">
        <f>(((J3364/60)/60)/24)+DATE(1970,1,1)+(-8/24)</f>
        <v>42055.758298611108</v>
      </c>
      <c r="U3364" s="8">
        <f t="shared" si="53"/>
        <v>14.113229166665406</v>
      </c>
    </row>
    <row r="3365" spans="1:21" ht="11.75" customHeight="1" x14ac:dyDescent="0.4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E3365/D3365*100%</f>
        <v>1.0141935483870967</v>
      </c>
      <c r="P3365" s="9" t="str">
        <f>IFERROR(ROUND(E3365/L3365,0),0)&amp;" "&amp;H3365</f>
        <v>302 USD</v>
      </c>
      <c r="Q3365" t="s">
        <v>8317</v>
      </c>
      <c r="R3365" t="s">
        <v>8318</v>
      </c>
      <c r="S3365" s="12">
        <f>(((I3365/60)/60)/24)+DATE(1970,1,1)+(-8/24)</f>
        <v>41870.333333333328</v>
      </c>
      <c r="T3365" s="12">
        <f>(((J3365/60)/60)/24)+DATE(1970,1,1)+(-8/24)</f>
        <v>41851.438020833331</v>
      </c>
      <c r="U3365" s="8">
        <f t="shared" si="53"/>
        <v>18.89531249999709</v>
      </c>
    </row>
    <row r="3366" spans="1:21" ht="11.75" customHeight="1" x14ac:dyDescent="0.4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E3366/D3366*100%</f>
        <v>1.0593333333333332</v>
      </c>
      <c r="P3366" s="9" t="str">
        <f>IFERROR(ROUND(E3366/L3366,0),0)&amp;" "&amp;H3366</f>
        <v>44 GBP</v>
      </c>
      <c r="Q3366" t="s">
        <v>8317</v>
      </c>
      <c r="R3366" t="s">
        <v>8318</v>
      </c>
      <c r="S3366" s="12">
        <f>(((I3366/60)/60)/24)+DATE(1970,1,1)+(-8/24)</f>
        <v>42444.541666666664</v>
      </c>
      <c r="T3366" s="12">
        <f>(((J3366/60)/60)/24)+DATE(1970,1,1)+(-8/24)</f>
        <v>42422.644085648142</v>
      </c>
      <c r="U3366" s="8">
        <f t="shared" si="53"/>
        <v>21.897581018522033</v>
      </c>
    </row>
    <row r="3367" spans="1:21" ht="11.75" customHeight="1" x14ac:dyDescent="0.4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E3367/D3367*100%</f>
        <v>1.04</v>
      </c>
      <c r="P3367" s="9" t="str">
        <f>IFERROR(ROUND(E3367/L3367,0),0)&amp;" "&amp;H3367</f>
        <v>867 USD</v>
      </c>
      <c r="Q3367" t="s">
        <v>8317</v>
      </c>
      <c r="R3367" t="s">
        <v>8318</v>
      </c>
      <c r="S3367" s="12">
        <f>(((I3367/60)/60)/24)+DATE(1970,1,1)+(-8/24)</f>
        <v>42350.768425925926</v>
      </c>
      <c r="T3367" s="12">
        <f>(((J3367/60)/60)/24)+DATE(1970,1,1)+(-8/24)</f>
        <v>42320.768425925926</v>
      </c>
      <c r="U3367" s="8">
        <f t="shared" si="53"/>
        <v>30</v>
      </c>
    </row>
    <row r="3368" spans="1:21" ht="11.75" customHeight="1" x14ac:dyDescent="0.4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E3368/D3368*100%</f>
        <v>2.21</v>
      </c>
      <c r="P3368" s="9" t="str">
        <f>IFERROR(ROUND(E3368/L3368,0),0)&amp;" "&amp;H3368</f>
        <v>61 USD</v>
      </c>
      <c r="Q3368" t="s">
        <v>8317</v>
      </c>
      <c r="R3368" t="s">
        <v>8318</v>
      </c>
      <c r="S3368" s="12">
        <f>(((I3368/60)/60)/24)+DATE(1970,1,1)+(-8/24)</f>
        <v>42136.734224537031</v>
      </c>
      <c r="T3368" s="12">
        <f>(((J3368/60)/60)/24)+DATE(1970,1,1)+(-8/24)</f>
        <v>42106.734224537031</v>
      </c>
      <c r="U3368" s="8">
        <f t="shared" si="53"/>
        <v>30</v>
      </c>
    </row>
    <row r="3369" spans="1:21" ht="11.75" customHeight="1" x14ac:dyDescent="0.4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E3369/D3369*100%</f>
        <v>1.1866666666666668</v>
      </c>
      <c r="P3369" s="9" t="str">
        <f>IFERROR(ROUND(E3369/L3369,0),0)&amp;" "&amp;H3369</f>
        <v>30 GBP</v>
      </c>
      <c r="Q3369" t="s">
        <v>8317</v>
      </c>
      <c r="R3369" t="s">
        <v>8318</v>
      </c>
      <c r="S3369" s="12">
        <f>(((I3369/60)/60)/24)+DATE(1970,1,1)+(-8/24)</f>
        <v>42217.600624999999</v>
      </c>
      <c r="T3369" s="12">
        <f>(((J3369/60)/60)/24)+DATE(1970,1,1)+(-8/24)</f>
        <v>42192.600624999999</v>
      </c>
      <c r="U3369" s="8">
        <f t="shared" si="53"/>
        <v>25</v>
      </c>
    </row>
    <row r="3370" spans="1:21" ht="11.75" customHeight="1" x14ac:dyDescent="0.4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E3370/D3370*100%</f>
        <v>1.046</v>
      </c>
      <c r="P3370" s="9" t="str">
        <f>IFERROR(ROUND(E3370/L3370,0),0)&amp;" "&amp;H3370</f>
        <v>45 USD</v>
      </c>
      <c r="Q3370" t="s">
        <v>8317</v>
      </c>
      <c r="R3370" t="s">
        <v>8318</v>
      </c>
      <c r="S3370" s="12">
        <f>(((I3370/60)/60)/24)+DATE(1970,1,1)+(-8/24)</f>
        <v>42004.874999999993</v>
      </c>
      <c r="T3370" s="12">
        <f>(((J3370/60)/60)/24)+DATE(1970,1,1)+(-8/24)</f>
        <v>41968.866423611107</v>
      </c>
      <c r="U3370" s="8">
        <f t="shared" si="53"/>
        <v>36.008576388885558</v>
      </c>
    </row>
    <row r="3371" spans="1:21" ht="11.75" customHeight="1" x14ac:dyDescent="0.4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E3371/D3371*100%</f>
        <v>1.0389999999999999</v>
      </c>
      <c r="P3371" s="9" t="str">
        <f>IFERROR(ROUND(E3371/L3371,0),0)&amp;" "&amp;H3371</f>
        <v>96 EUR</v>
      </c>
      <c r="Q3371" t="s">
        <v>8317</v>
      </c>
      <c r="R3371" t="s">
        <v>8318</v>
      </c>
      <c r="S3371" s="12">
        <f>(((I3371/60)/60)/24)+DATE(1970,1,1)+(-8/24)</f>
        <v>42749.708101851851</v>
      </c>
      <c r="T3371" s="12">
        <f>(((J3371/60)/60)/24)+DATE(1970,1,1)+(-8/24)</f>
        <v>42689.708101851851</v>
      </c>
      <c r="U3371" s="8">
        <f t="shared" si="53"/>
        <v>60</v>
      </c>
    </row>
    <row r="3372" spans="1:21" ht="11.75" customHeight="1" x14ac:dyDescent="0.4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E3372/D3372*100%</f>
        <v>1.1773333333333333</v>
      </c>
      <c r="P3372" s="9" t="str">
        <f>IFERROR(ROUND(E3372/L3372,0),0)&amp;" "&amp;H3372</f>
        <v>68 USD</v>
      </c>
      <c r="Q3372" t="s">
        <v>8317</v>
      </c>
      <c r="R3372" t="s">
        <v>8318</v>
      </c>
      <c r="S3372" s="12">
        <f>(((I3372/60)/60)/24)+DATE(1970,1,1)+(-8/24)</f>
        <v>42720.999999999993</v>
      </c>
      <c r="T3372" s="12">
        <f>(((J3372/60)/60)/24)+DATE(1970,1,1)+(-8/24)</f>
        <v>42690.000983796293</v>
      </c>
      <c r="U3372" s="8">
        <f t="shared" si="53"/>
        <v>30.999016203699284</v>
      </c>
    </row>
    <row r="3373" spans="1:21" ht="11.75" customHeight="1" x14ac:dyDescent="0.4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E3373/D3373*100%</f>
        <v>1.385</v>
      </c>
      <c r="P3373" s="9" t="str">
        <f>IFERROR(ROUND(E3373/L3373,0),0)&amp;" "&amp;H3373</f>
        <v>31 USD</v>
      </c>
      <c r="Q3373" t="s">
        <v>8317</v>
      </c>
      <c r="R3373" t="s">
        <v>8318</v>
      </c>
      <c r="S3373" s="12">
        <f>(((I3373/60)/60)/24)+DATE(1970,1,1)+(-8/24)</f>
        <v>42340.541261574072</v>
      </c>
      <c r="T3373" s="12">
        <f>(((J3373/60)/60)/24)+DATE(1970,1,1)+(-8/24)</f>
        <v>42312.541261574072</v>
      </c>
      <c r="U3373" s="8">
        <f t="shared" si="53"/>
        <v>28</v>
      </c>
    </row>
    <row r="3374" spans="1:21" ht="11.75" customHeight="1" x14ac:dyDescent="0.4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E3374/D3374*100%</f>
        <v>1.0349999999999999</v>
      </c>
      <c r="P3374" s="9" t="str">
        <f>IFERROR(ROUND(E3374/L3374,0),0)&amp;" "&amp;H3374</f>
        <v>38 USD</v>
      </c>
      <c r="Q3374" t="s">
        <v>8317</v>
      </c>
      <c r="R3374" t="s">
        <v>8318</v>
      </c>
      <c r="S3374" s="12">
        <f>(((I3374/60)/60)/24)+DATE(1970,1,1)+(-8/24)</f>
        <v>41875.874305555553</v>
      </c>
      <c r="T3374" s="12">
        <f>(((J3374/60)/60)/24)+DATE(1970,1,1)+(-8/24)</f>
        <v>41855.214768518512</v>
      </c>
      <c r="U3374" s="8">
        <f t="shared" si="53"/>
        <v>20.659537037041446</v>
      </c>
    </row>
    <row r="3375" spans="1:21" ht="11.75" customHeight="1" x14ac:dyDescent="0.4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E3375/D3375*100%</f>
        <v>1.0024999999999999</v>
      </c>
      <c r="P3375" s="9" t="str">
        <f>IFERROR(ROUND(E3375/L3375,0),0)&amp;" "&amp;H3375</f>
        <v>67 GBP</v>
      </c>
      <c r="Q3375" t="s">
        <v>8317</v>
      </c>
      <c r="R3375" t="s">
        <v>8318</v>
      </c>
      <c r="S3375" s="12">
        <f>(((I3375/60)/60)/24)+DATE(1970,1,1)+(-8/24)</f>
        <v>42203.333333333336</v>
      </c>
      <c r="T3375" s="12">
        <f>(((J3375/60)/60)/24)+DATE(1970,1,1)+(-8/24)</f>
        <v>42179.521296296291</v>
      </c>
      <c r="U3375" s="8">
        <f t="shared" si="53"/>
        <v>23.812037037045229</v>
      </c>
    </row>
    <row r="3376" spans="1:21" ht="11.75" customHeight="1" x14ac:dyDescent="0.4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E3376/D3376*100%</f>
        <v>1.0657142857142856</v>
      </c>
      <c r="P3376" s="9" t="str">
        <f>IFERROR(ROUND(E3376/L3376,0),0)&amp;" "&amp;H3376</f>
        <v>72 CAD</v>
      </c>
      <c r="Q3376" t="s">
        <v>8317</v>
      </c>
      <c r="R3376" t="s">
        <v>8318</v>
      </c>
      <c r="S3376" s="12">
        <f>(((I3376/60)/60)/24)+DATE(1970,1,1)+(-8/24)</f>
        <v>42305.398333333331</v>
      </c>
      <c r="T3376" s="12">
        <f>(((J3376/60)/60)/24)+DATE(1970,1,1)+(-8/24)</f>
        <v>42275.398333333331</v>
      </c>
      <c r="U3376" s="8">
        <f t="shared" si="53"/>
        <v>30</v>
      </c>
    </row>
    <row r="3377" spans="1:21" ht="11.75" customHeight="1" x14ac:dyDescent="0.4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E3377/D3377*100%</f>
        <v>1</v>
      </c>
      <c r="P3377" s="9" t="str">
        <f>IFERROR(ROUND(E3377/L3377,0),0)&amp;" "&amp;H3377</f>
        <v>176 GBP</v>
      </c>
      <c r="Q3377" t="s">
        <v>8317</v>
      </c>
      <c r="R3377" t="s">
        <v>8318</v>
      </c>
      <c r="S3377" s="12">
        <f>(((I3377/60)/60)/24)+DATE(1970,1,1)+(-8/24)</f>
        <v>41777.277465277773</v>
      </c>
      <c r="T3377" s="12">
        <f>(((J3377/60)/60)/24)+DATE(1970,1,1)+(-8/24)</f>
        <v>41765.277465277773</v>
      </c>
      <c r="U3377" s="8">
        <f t="shared" si="53"/>
        <v>12</v>
      </c>
    </row>
    <row r="3378" spans="1:21" ht="11.75" customHeight="1" x14ac:dyDescent="0.4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E3378/D3378*100%</f>
        <v>1.0001249999999999</v>
      </c>
      <c r="P3378" s="9" t="str">
        <f>IFERROR(ROUND(E3378/L3378,0),0)&amp;" "&amp;H3378</f>
        <v>421 USD</v>
      </c>
      <c r="Q3378" t="s">
        <v>8317</v>
      </c>
      <c r="R3378" t="s">
        <v>8318</v>
      </c>
      <c r="S3378" s="12">
        <f>(((I3378/60)/60)/24)+DATE(1970,1,1)+(-8/24)</f>
        <v>42119.326319444437</v>
      </c>
      <c r="T3378" s="12">
        <f>(((J3378/60)/60)/24)+DATE(1970,1,1)+(-8/24)</f>
        <v>42059.367986111109</v>
      </c>
      <c r="U3378" s="8">
        <f t="shared" si="53"/>
        <v>59.958333333328483</v>
      </c>
    </row>
    <row r="3379" spans="1:21" ht="11.75" customHeight="1" x14ac:dyDescent="0.4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E3379/D3379*100%</f>
        <v>1.0105</v>
      </c>
      <c r="P3379" s="9" t="str">
        <f>IFERROR(ROUND(E3379/L3379,0),0)&amp;" "&amp;H3379</f>
        <v>105 GBP</v>
      </c>
      <c r="Q3379" t="s">
        <v>8317</v>
      </c>
      <c r="R3379" t="s">
        <v>8318</v>
      </c>
      <c r="S3379" s="12">
        <f>(((I3379/60)/60)/24)+DATE(1970,1,1)+(-8/24)</f>
        <v>42083.37222222222</v>
      </c>
      <c r="T3379" s="12">
        <f>(((J3379/60)/60)/24)+DATE(1970,1,1)+(-8/24)</f>
        <v>42053.399293981485</v>
      </c>
      <c r="U3379" s="8">
        <f t="shared" si="53"/>
        <v>29.9729282407352</v>
      </c>
    </row>
    <row r="3380" spans="1:21" ht="11.75" customHeight="1" x14ac:dyDescent="0.4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E3380/D3380*100%</f>
        <v>1.0763636363636364</v>
      </c>
      <c r="P3380" s="9" t="str">
        <f>IFERROR(ROUND(E3380/L3380,0),0)&amp;" "&amp;H3380</f>
        <v>28 GBP</v>
      </c>
      <c r="Q3380" t="s">
        <v>8317</v>
      </c>
      <c r="R3380" t="s">
        <v>8318</v>
      </c>
      <c r="S3380" s="12">
        <f>(((I3380/60)/60)/24)+DATE(1970,1,1)+(-8/24)</f>
        <v>41882.213888888888</v>
      </c>
      <c r="T3380" s="12">
        <f>(((J3380/60)/60)/24)+DATE(1970,1,1)+(-8/24)</f>
        <v>41858.022060185183</v>
      </c>
      <c r="U3380" s="8">
        <f t="shared" si="53"/>
        <v>24.191828703704232</v>
      </c>
    </row>
    <row r="3381" spans="1:21" ht="11.75" customHeight="1" x14ac:dyDescent="0.4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E3381/D3381*100%</f>
        <v>1.0365</v>
      </c>
      <c r="P3381" s="9" t="str">
        <f>IFERROR(ROUND(E3381/L3381,0),0)&amp;" "&amp;H3381</f>
        <v>55 GBP</v>
      </c>
      <c r="Q3381" t="s">
        <v>8317</v>
      </c>
      <c r="R3381" t="s">
        <v>8318</v>
      </c>
      <c r="S3381" s="12">
        <f>(((I3381/60)/60)/24)+DATE(1970,1,1)+(-8/24)</f>
        <v>42242.624999999993</v>
      </c>
      <c r="T3381" s="12">
        <f>(((J3381/60)/60)/24)+DATE(1970,1,1)+(-8/24)</f>
        <v>42225.180555555555</v>
      </c>
      <c r="U3381" s="8">
        <f t="shared" si="53"/>
        <v>17.444444444437977</v>
      </c>
    </row>
    <row r="3382" spans="1:21" ht="11.75" customHeight="1" x14ac:dyDescent="0.4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E3382/D3382*100%</f>
        <v>1.0443333333333333</v>
      </c>
      <c r="P3382" s="9" t="str">
        <f>IFERROR(ROUND(E3382/L3382,0),0)&amp;" "&amp;H3382</f>
        <v>112 USD</v>
      </c>
      <c r="Q3382" t="s">
        <v>8317</v>
      </c>
      <c r="R3382" t="s">
        <v>8318</v>
      </c>
      <c r="S3382" s="12">
        <f>(((I3382/60)/60)/24)+DATE(1970,1,1)+(-8/24)</f>
        <v>41972.661782407398</v>
      </c>
      <c r="T3382" s="12">
        <f>(((J3382/60)/60)/24)+DATE(1970,1,1)+(-8/24)</f>
        <v>41937.620115740734</v>
      </c>
      <c r="U3382" s="8">
        <f t="shared" si="53"/>
        <v>35.041666666664241</v>
      </c>
    </row>
    <row r="3383" spans="1:21" ht="11.75" customHeight="1" x14ac:dyDescent="0.4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E3383/D3383*100%</f>
        <v>1.0225</v>
      </c>
      <c r="P3383" s="9" t="str">
        <f>IFERROR(ROUND(E3383/L3383,0),0)&amp;" "&amp;H3383</f>
        <v>85 USD</v>
      </c>
      <c r="Q3383" t="s">
        <v>8317</v>
      </c>
      <c r="R3383" t="s">
        <v>8318</v>
      </c>
      <c r="S3383" s="12">
        <f>(((I3383/60)/60)/24)+DATE(1970,1,1)+(-8/24)</f>
        <v>42073.809988425921</v>
      </c>
      <c r="T3383" s="12">
        <f>(((J3383/60)/60)/24)+DATE(1970,1,1)+(-8/24)</f>
        <v>42043.851655092592</v>
      </c>
      <c r="U3383" s="8">
        <f t="shared" si="53"/>
        <v>29.958333333328483</v>
      </c>
    </row>
    <row r="3384" spans="1:21" ht="11.75" customHeight="1" x14ac:dyDescent="0.4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E3384/D3384*100%</f>
        <v>1.0074285714285713</v>
      </c>
      <c r="P3384" s="9" t="str">
        <f>IFERROR(ROUND(E3384/L3384,0),0)&amp;" "&amp;H3384</f>
        <v>77 GBP</v>
      </c>
      <c r="Q3384" t="s">
        <v>8317</v>
      </c>
      <c r="R3384" t="s">
        <v>8318</v>
      </c>
      <c r="S3384" s="12">
        <f>(((I3384/60)/60)/24)+DATE(1970,1,1)+(-8/24)</f>
        <v>42583.624305555553</v>
      </c>
      <c r="T3384" s="12">
        <f>(((J3384/60)/60)/24)+DATE(1970,1,1)+(-8/24)</f>
        <v>42559.097870370366</v>
      </c>
      <c r="U3384" s="8">
        <f t="shared" si="53"/>
        <v>24.526435185187438</v>
      </c>
    </row>
    <row r="3385" spans="1:21" ht="11.75" customHeight="1" x14ac:dyDescent="0.4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E3385/D3385*100%</f>
        <v>1.1171428571428572</v>
      </c>
      <c r="P3385" s="9" t="str">
        <f>IFERROR(ROUND(E3385/L3385,0),0)&amp;" "&amp;H3385</f>
        <v>65 USD</v>
      </c>
      <c r="Q3385" t="s">
        <v>8317</v>
      </c>
      <c r="R3385" t="s">
        <v>8318</v>
      </c>
      <c r="S3385" s="12">
        <f>(((I3385/60)/60)/24)+DATE(1970,1,1)+(-8/24)</f>
        <v>42544.449305555558</v>
      </c>
      <c r="T3385" s="12">
        <f>(((J3385/60)/60)/24)+DATE(1970,1,1)+(-8/24)</f>
        <v>42524.449305555558</v>
      </c>
      <c r="U3385" s="8">
        <f t="shared" si="53"/>
        <v>20</v>
      </c>
    </row>
    <row r="3386" spans="1:21" ht="11.75" customHeight="1" x14ac:dyDescent="0.4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E3386/D3386*100%</f>
        <v>1.0001100000000001</v>
      </c>
      <c r="P3386" s="9" t="str">
        <f>IFERROR(ROUND(E3386/L3386,0),0)&amp;" "&amp;H3386</f>
        <v>94 USD</v>
      </c>
      <c r="Q3386" t="s">
        <v>8317</v>
      </c>
      <c r="R3386" t="s">
        <v>8318</v>
      </c>
      <c r="S3386" s="12">
        <f>(((I3386/60)/60)/24)+DATE(1970,1,1)+(-8/24)</f>
        <v>42328.791666666664</v>
      </c>
      <c r="T3386" s="12">
        <f>(((J3386/60)/60)/24)+DATE(1970,1,1)+(-8/24)</f>
        <v>42291.754259259258</v>
      </c>
      <c r="U3386" s="8">
        <f t="shared" si="53"/>
        <v>37.037407407406135</v>
      </c>
    </row>
    <row r="3387" spans="1:21" ht="11.75" customHeight="1" x14ac:dyDescent="0.4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E3387/D3387*100%</f>
        <v>1</v>
      </c>
      <c r="P3387" s="9" t="str">
        <f>IFERROR(ROUND(E3387/L3387,0),0)&amp;" "&amp;H3387</f>
        <v>133 USD</v>
      </c>
      <c r="Q3387" t="s">
        <v>8317</v>
      </c>
      <c r="R3387" t="s">
        <v>8318</v>
      </c>
      <c r="S3387" s="12">
        <f>(((I3387/60)/60)/24)+DATE(1970,1,1)+(-8/24)</f>
        <v>41983.534166666665</v>
      </c>
      <c r="T3387" s="12">
        <f>(((J3387/60)/60)/24)+DATE(1970,1,1)+(-8/24)</f>
        <v>41953.534166666665</v>
      </c>
      <c r="U3387" s="8">
        <f t="shared" si="53"/>
        <v>30</v>
      </c>
    </row>
    <row r="3388" spans="1:21" ht="11.75" customHeight="1" x14ac:dyDescent="0.4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E3388/D3388*100%</f>
        <v>1.05</v>
      </c>
      <c r="P3388" s="9" t="str">
        <f>IFERROR(ROUND(E3388/L3388,0),0)&amp;" "&amp;H3388</f>
        <v>51 USD</v>
      </c>
      <c r="Q3388" t="s">
        <v>8317</v>
      </c>
      <c r="R3388" t="s">
        <v>8318</v>
      </c>
      <c r="S3388" s="12">
        <f>(((I3388/60)/60)/24)+DATE(1970,1,1)+(-8/24)</f>
        <v>41976.311412037037</v>
      </c>
      <c r="T3388" s="12">
        <f>(((J3388/60)/60)/24)+DATE(1970,1,1)+(-8/24)</f>
        <v>41946.311412037037</v>
      </c>
      <c r="U3388" s="8">
        <f t="shared" si="53"/>
        <v>30</v>
      </c>
    </row>
    <row r="3389" spans="1:21" ht="11.75" customHeight="1" x14ac:dyDescent="0.4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E3389/D3389*100%</f>
        <v>1.1686666666666667</v>
      </c>
      <c r="P3389" s="9" t="str">
        <f>IFERROR(ROUND(E3389/L3389,0),0)&amp;" "&amp;H3389</f>
        <v>100 USD</v>
      </c>
      <c r="Q3389" t="s">
        <v>8317</v>
      </c>
      <c r="R3389" t="s">
        <v>8318</v>
      </c>
      <c r="S3389" s="12">
        <f>(((I3389/60)/60)/24)+DATE(1970,1,1)+(-8/24)</f>
        <v>41987.429259259261</v>
      </c>
      <c r="T3389" s="12">
        <f>(((J3389/60)/60)/24)+DATE(1970,1,1)+(-8/24)</f>
        <v>41947.429259259254</v>
      </c>
      <c r="U3389" s="8">
        <f t="shared" si="53"/>
        <v>40.000000000007276</v>
      </c>
    </row>
    <row r="3390" spans="1:21" ht="11.75" customHeight="1" x14ac:dyDescent="0.4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E3390/D3390*100%</f>
        <v>1.038</v>
      </c>
      <c r="P3390" s="9" t="str">
        <f>IFERROR(ROUND(E3390/L3390,0),0)&amp;" "&amp;H3390</f>
        <v>35 GBP</v>
      </c>
      <c r="Q3390" t="s">
        <v>8317</v>
      </c>
      <c r="R3390" t="s">
        <v>8318</v>
      </c>
      <c r="S3390" s="12">
        <f>(((I3390/60)/60)/24)+DATE(1970,1,1)+(-8/24)</f>
        <v>42173.127789351849</v>
      </c>
      <c r="T3390" s="12">
        <f>(((J3390/60)/60)/24)+DATE(1970,1,1)+(-8/24)</f>
        <v>42143.127789351849</v>
      </c>
      <c r="U3390" s="8">
        <f t="shared" si="53"/>
        <v>30</v>
      </c>
    </row>
    <row r="3391" spans="1:21" ht="11.75" customHeight="1" x14ac:dyDescent="0.4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E3391/D3391*100%</f>
        <v>1.145</v>
      </c>
      <c r="P3391" s="9" t="str">
        <f>IFERROR(ROUND(E3391/L3391,0),0)&amp;" "&amp;H3391</f>
        <v>185 USD</v>
      </c>
      <c r="Q3391" t="s">
        <v>8317</v>
      </c>
      <c r="R3391" t="s">
        <v>8318</v>
      </c>
      <c r="S3391" s="12">
        <f>(((I3391/60)/60)/24)+DATE(1970,1,1)+(-8/24)</f>
        <v>42524.230115740742</v>
      </c>
      <c r="T3391" s="12">
        <f>(((J3391/60)/60)/24)+DATE(1970,1,1)+(-8/24)</f>
        <v>42494.230115740742</v>
      </c>
      <c r="U3391" s="8">
        <f t="shared" si="53"/>
        <v>30</v>
      </c>
    </row>
    <row r="3392" spans="1:21" ht="11.75" customHeight="1" x14ac:dyDescent="0.4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E3392/D3392*100%</f>
        <v>1.024</v>
      </c>
      <c r="P3392" s="9" t="str">
        <f>IFERROR(ROUND(E3392/L3392,0),0)&amp;" "&amp;H3392</f>
        <v>70 USD</v>
      </c>
      <c r="Q3392" t="s">
        <v>8317</v>
      </c>
      <c r="R3392" t="s">
        <v>8318</v>
      </c>
      <c r="S3392" s="12">
        <f>(((I3392/60)/60)/24)+DATE(1970,1,1)+(-8/24)</f>
        <v>41830.44149305555</v>
      </c>
      <c r="T3392" s="12">
        <f>(((J3392/60)/60)/24)+DATE(1970,1,1)+(-8/24)</f>
        <v>41815.44149305555</v>
      </c>
      <c r="U3392" s="8">
        <f t="shared" si="53"/>
        <v>15</v>
      </c>
    </row>
    <row r="3393" spans="1:21" ht="11.75" customHeight="1" x14ac:dyDescent="0.4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E3393/D3393*100%</f>
        <v>2.23</v>
      </c>
      <c r="P3393" s="9" t="str">
        <f>IFERROR(ROUND(E3393/L3393,0),0)&amp;" "&amp;H3393</f>
        <v>62 USD</v>
      </c>
      <c r="Q3393" t="s">
        <v>8317</v>
      </c>
      <c r="R3393" t="s">
        <v>8318</v>
      </c>
      <c r="S3393" s="12">
        <f>(((I3393/60)/60)/24)+DATE(1970,1,1)+(-8/24)</f>
        <v>41859.602777777778</v>
      </c>
      <c r="T3393" s="12">
        <f>(((J3393/60)/60)/24)+DATE(1970,1,1)+(-8/24)</f>
        <v>41830.212361111109</v>
      </c>
      <c r="U3393" s="8">
        <f t="shared" si="53"/>
        <v>29.390416666668898</v>
      </c>
    </row>
    <row r="3394" spans="1:21" ht="11.75" customHeight="1" x14ac:dyDescent="0.4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E3394/D3394*100%</f>
        <v>1</v>
      </c>
      <c r="P3394" s="9" t="str">
        <f>IFERROR(ROUND(E3394/L3394,0),0)&amp;" "&amp;H3394</f>
        <v>42 GBP</v>
      </c>
      <c r="Q3394" t="s">
        <v>8317</v>
      </c>
      <c r="R3394" t="s">
        <v>8318</v>
      </c>
      <c r="S3394" s="12">
        <f>(((I3394/60)/60)/24)+DATE(1970,1,1)+(-8/24)</f>
        <v>42496.51221064815</v>
      </c>
      <c r="T3394" s="12">
        <f>(((J3394/60)/60)/24)+DATE(1970,1,1)+(-8/24)</f>
        <v>42446.51221064815</v>
      </c>
      <c r="U3394" s="8">
        <f t="shared" si="53"/>
        <v>50</v>
      </c>
    </row>
    <row r="3395" spans="1:21" ht="11.75" customHeight="1" x14ac:dyDescent="0.4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E3395/D3395*100%</f>
        <v>1.0580000000000001</v>
      </c>
      <c r="P3395" s="9" t="str">
        <f>IFERROR(ROUND(E3395/L3395,0),0)&amp;" "&amp;H3395</f>
        <v>36 USD</v>
      </c>
      <c r="Q3395" t="s">
        <v>8317</v>
      </c>
      <c r="R3395" t="s">
        <v>8318</v>
      </c>
      <c r="S3395" s="12">
        <f>(((I3395/60)/60)/24)+DATE(1970,1,1)+(-8/24)</f>
        <v>41948.698611111111</v>
      </c>
      <c r="T3395" s="12">
        <f>(((J3395/60)/60)/24)+DATE(1970,1,1)+(-8/24)</f>
        <v>41923.588310185187</v>
      </c>
      <c r="U3395" s="8">
        <f t="shared" si="53"/>
        <v>25.110300925924093</v>
      </c>
    </row>
    <row r="3396" spans="1:21" ht="11.75" customHeight="1" x14ac:dyDescent="0.4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E3396/D3396*100%</f>
        <v>1.4236363636363636</v>
      </c>
      <c r="P3396" s="9" t="str">
        <f>IFERROR(ROUND(E3396/L3396,0),0)&amp;" "&amp;H3396</f>
        <v>29 GBP</v>
      </c>
      <c r="Q3396" t="s">
        <v>8317</v>
      </c>
      <c r="R3396" t="s">
        <v>8318</v>
      </c>
      <c r="S3396" s="12">
        <f>(((I3396/60)/60)/24)+DATE(1970,1,1)+(-8/24)</f>
        <v>41847.262094907404</v>
      </c>
      <c r="T3396" s="12">
        <f>(((J3396/60)/60)/24)+DATE(1970,1,1)+(-8/24)</f>
        <v>41817.262094907404</v>
      </c>
      <c r="U3396" s="8">
        <f t="shared" si="53"/>
        <v>30</v>
      </c>
    </row>
    <row r="3397" spans="1:21" ht="11.75" customHeight="1" x14ac:dyDescent="0.4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E3397/D3397*100%</f>
        <v>1.84</v>
      </c>
      <c r="P3397" s="9" t="str">
        <f>IFERROR(ROUND(E3397/L3397,0),0)&amp;" "&amp;H3397</f>
        <v>24 GBP</v>
      </c>
      <c r="Q3397" t="s">
        <v>8317</v>
      </c>
      <c r="R3397" t="s">
        <v>8318</v>
      </c>
      <c r="S3397" s="12">
        <f>(((I3397/60)/60)/24)+DATE(1970,1,1)+(-8/24)</f>
        <v>42154.423611111109</v>
      </c>
      <c r="T3397" s="12">
        <f>(((J3397/60)/60)/24)+DATE(1970,1,1)+(-8/24)</f>
        <v>42140.378981481481</v>
      </c>
      <c r="U3397" s="8">
        <f t="shared" si="53"/>
        <v>14.044629629628616</v>
      </c>
    </row>
    <row r="3398" spans="1:21" ht="11.75" customHeight="1" x14ac:dyDescent="0.4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E3398/D3398*100%</f>
        <v>1.0433333333333332</v>
      </c>
      <c r="P3398" s="9" t="str">
        <f>IFERROR(ROUND(E3398/L3398,0),0)&amp;" "&amp;H3398</f>
        <v>56 USD</v>
      </c>
      <c r="Q3398" t="s">
        <v>8317</v>
      </c>
      <c r="R3398" t="s">
        <v>8318</v>
      </c>
      <c r="S3398" s="12">
        <f>(((I3398/60)/60)/24)+DATE(1970,1,1)+(-8/24)</f>
        <v>41790.832638888889</v>
      </c>
      <c r="T3398" s="12">
        <f>(((J3398/60)/60)/24)+DATE(1970,1,1)+(-8/24)</f>
        <v>41764.113298611104</v>
      </c>
      <c r="U3398" s="8">
        <f t="shared" si="53"/>
        <v>26.719340277784795</v>
      </c>
    </row>
    <row r="3399" spans="1:21" ht="11.75" customHeight="1" x14ac:dyDescent="0.4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E3399/D3399*100%</f>
        <v>1.1200000000000001</v>
      </c>
      <c r="P3399" s="9" t="str">
        <f>IFERROR(ROUND(E3399/L3399,0),0)&amp;" "&amp;H3399</f>
        <v>12 GBP</v>
      </c>
      <c r="Q3399" t="s">
        <v>8317</v>
      </c>
      <c r="R3399" t="s">
        <v>8318</v>
      </c>
      <c r="S3399" s="12">
        <f>(((I3399/60)/60)/24)+DATE(1970,1,1)+(-8/24)</f>
        <v>42418.583333333336</v>
      </c>
      <c r="T3399" s="12">
        <f>(((J3399/60)/60)/24)+DATE(1970,1,1)+(-8/24)</f>
        <v>42378.145011574066</v>
      </c>
      <c r="U3399" s="8">
        <f t="shared" si="53"/>
        <v>40.438321759269456</v>
      </c>
    </row>
    <row r="3400" spans="1:21" ht="11.75" customHeight="1" x14ac:dyDescent="0.4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E3400/D3400*100%</f>
        <v>1.1107499999999999</v>
      </c>
      <c r="P3400" s="9" t="str">
        <f>IFERROR(ROUND(E3400/L3400,0),0)&amp;" "&amp;H3400</f>
        <v>68 USD</v>
      </c>
      <c r="Q3400" t="s">
        <v>8317</v>
      </c>
      <c r="R3400" t="s">
        <v>8318</v>
      </c>
      <c r="S3400" s="12">
        <f>(((I3400/60)/60)/24)+DATE(1970,1,1)+(-8/24)</f>
        <v>41964.374999999993</v>
      </c>
      <c r="T3400" s="12">
        <f>(((J3400/60)/60)/24)+DATE(1970,1,1)+(-8/24)</f>
        <v>41941.418703703705</v>
      </c>
      <c r="U3400" s="8">
        <f t="shared" si="53"/>
        <v>22.956296296288201</v>
      </c>
    </row>
    <row r="3401" spans="1:21" ht="11.75" customHeight="1" x14ac:dyDescent="0.4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E3401/D3401*100%</f>
        <v>1.0375000000000001</v>
      </c>
      <c r="P3401" s="9" t="str">
        <f>IFERROR(ROUND(E3401/L3401,0),0)&amp;" "&amp;H3401</f>
        <v>27 GBP</v>
      </c>
      <c r="Q3401" t="s">
        <v>8317</v>
      </c>
      <c r="R3401" t="s">
        <v>8318</v>
      </c>
      <c r="S3401" s="12">
        <f>(((I3401/60)/60)/24)+DATE(1970,1,1)+(-8/24)</f>
        <v>42056.587094907409</v>
      </c>
      <c r="T3401" s="12">
        <f>(((J3401/60)/60)/24)+DATE(1970,1,1)+(-8/24)</f>
        <v>42026.587094907409</v>
      </c>
      <c r="U3401" s="8">
        <f t="shared" si="53"/>
        <v>30</v>
      </c>
    </row>
    <row r="3402" spans="1:21" ht="11.75" customHeight="1" x14ac:dyDescent="0.4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E3402/D3402*100%</f>
        <v>1.0041</v>
      </c>
      <c r="P3402" s="9" t="str">
        <f>IFERROR(ROUND(E3402/L3402,0),0)&amp;" "&amp;H3402</f>
        <v>118 USD</v>
      </c>
      <c r="Q3402" t="s">
        <v>8317</v>
      </c>
      <c r="R3402" t="s">
        <v>8318</v>
      </c>
      <c r="S3402" s="12">
        <f>(((I3402/60)/60)/24)+DATE(1970,1,1)+(-8/24)</f>
        <v>41879.620532407404</v>
      </c>
      <c r="T3402" s="12">
        <f>(((J3402/60)/60)/24)+DATE(1970,1,1)+(-8/24)</f>
        <v>41834.620532407404</v>
      </c>
      <c r="U3402" s="8">
        <f t="shared" si="53"/>
        <v>45</v>
      </c>
    </row>
    <row r="3403" spans="1:21" ht="11.75" customHeight="1" x14ac:dyDescent="0.4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E3403/D3403*100%</f>
        <v>1.0186206896551724</v>
      </c>
      <c r="P3403" s="9" t="str">
        <f>IFERROR(ROUND(E3403/L3403,0),0)&amp;" "&amp;H3403</f>
        <v>45 GBP</v>
      </c>
      <c r="Q3403" t="s">
        <v>8317</v>
      </c>
      <c r="R3403" t="s">
        <v>8318</v>
      </c>
      <c r="S3403" s="12">
        <f>(((I3403/60)/60)/24)+DATE(1970,1,1)+(-8/24)</f>
        <v>42223.3905787037</v>
      </c>
      <c r="T3403" s="12">
        <f>(((J3403/60)/60)/24)+DATE(1970,1,1)+(-8/24)</f>
        <v>42193.3905787037</v>
      </c>
      <c r="U3403" s="8">
        <f t="shared" si="53"/>
        <v>30</v>
      </c>
    </row>
    <row r="3404" spans="1:21" ht="11.75" customHeight="1" x14ac:dyDescent="0.4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E3404/D3404*100%</f>
        <v>1.0976666666666666</v>
      </c>
      <c r="P3404" s="9" t="str">
        <f>IFERROR(ROUND(E3404/L3404,0),0)&amp;" "&amp;H3404</f>
        <v>100 USD</v>
      </c>
      <c r="Q3404" t="s">
        <v>8317</v>
      </c>
      <c r="R3404" t="s">
        <v>8318</v>
      </c>
      <c r="S3404" s="12">
        <f>(((I3404/60)/60)/24)+DATE(1970,1,1)+(-8/24)</f>
        <v>42319.771527777775</v>
      </c>
      <c r="T3404" s="12">
        <f>(((J3404/60)/60)/24)+DATE(1970,1,1)+(-8/24)</f>
        <v>42290.285219907404</v>
      </c>
      <c r="U3404" s="8">
        <f t="shared" si="53"/>
        <v>29.486307870371093</v>
      </c>
    </row>
    <row r="3405" spans="1:21" ht="11.75" customHeight="1" x14ac:dyDescent="0.4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E3405/D3405*100%</f>
        <v>1</v>
      </c>
      <c r="P3405" s="9" t="str">
        <f>IFERROR(ROUND(E3405/L3405,0),0)&amp;" "&amp;H3405</f>
        <v>118 GBP</v>
      </c>
      <c r="Q3405" t="s">
        <v>8317</v>
      </c>
      <c r="R3405" t="s">
        <v>8318</v>
      </c>
      <c r="S3405" s="12">
        <f>(((I3405/60)/60)/24)+DATE(1970,1,1)+(-8/24)</f>
        <v>42180.128749999996</v>
      </c>
      <c r="T3405" s="12">
        <f>(((J3405/60)/60)/24)+DATE(1970,1,1)+(-8/24)</f>
        <v>42150.128749999996</v>
      </c>
      <c r="U3405" s="8">
        <f t="shared" ref="U3405:U3468" si="54">S3405-T3405</f>
        <v>30</v>
      </c>
    </row>
    <row r="3406" spans="1:21" ht="11.75" customHeight="1" x14ac:dyDescent="0.4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E3406/D3406*100%</f>
        <v>1.22</v>
      </c>
      <c r="P3406" s="9" t="str">
        <f>IFERROR(ROUND(E3406/L3406,0),0)&amp;" "&amp;H3406</f>
        <v>203 USD</v>
      </c>
      <c r="Q3406" t="s">
        <v>8317</v>
      </c>
      <c r="R3406" t="s">
        <v>8318</v>
      </c>
      <c r="S3406" s="12">
        <f>(((I3406/60)/60)/24)+DATE(1970,1,1)+(-8/24)</f>
        <v>42172.170162037037</v>
      </c>
      <c r="T3406" s="12">
        <f>(((J3406/60)/60)/24)+DATE(1970,1,1)+(-8/24)</f>
        <v>42152.170162037037</v>
      </c>
      <c r="U3406" s="8">
        <f t="shared" si="54"/>
        <v>20</v>
      </c>
    </row>
    <row r="3407" spans="1:21" ht="11.75" customHeight="1" x14ac:dyDescent="0.4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E3407/D3407*100%</f>
        <v>1.3757142857142857</v>
      </c>
      <c r="P3407" s="9" t="str">
        <f>IFERROR(ROUND(E3407/L3407,0),0)&amp;" "&amp;H3407</f>
        <v>28 GBP</v>
      </c>
      <c r="Q3407" t="s">
        <v>8317</v>
      </c>
      <c r="R3407" t="s">
        <v>8318</v>
      </c>
      <c r="S3407" s="12">
        <f>(((I3407/60)/60)/24)+DATE(1970,1,1)+(-8/24)</f>
        <v>42430.665972222218</v>
      </c>
      <c r="T3407" s="12">
        <f>(((J3407/60)/60)/24)+DATE(1970,1,1)+(-8/24)</f>
        <v>42409.683865740742</v>
      </c>
      <c r="U3407" s="8">
        <f t="shared" si="54"/>
        <v>20.982106481475057</v>
      </c>
    </row>
    <row r="3408" spans="1:21" ht="11.75" customHeight="1" x14ac:dyDescent="0.4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E3408/D3408*100%</f>
        <v>1.0031000000000001</v>
      </c>
      <c r="P3408" s="9" t="str">
        <f>IFERROR(ROUND(E3408/L3408,0),0)&amp;" "&amp;H3408</f>
        <v>110 USD</v>
      </c>
      <c r="Q3408" t="s">
        <v>8317</v>
      </c>
      <c r="R3408" t="s">
        <v>8318</v>
      </c>
      <c r="S3408" s="12">
        <f>(((I3408/60)/60)/24)+DATE(1970,1,1)+(-8/24)</f>
        <v>41836.159444444442</v>
      </c>
      <c r="T3408" s="12">
        <f>(((J3408/60)/60)/24)+DATE(1970,1,1)+(-8/24)</f>
        <v>41791.159444444442</v>
      </c>
      <c r="U3408" s="8">
        <f t="shared" si="54"/>
        <v>45</v>
      </c>
    </row>
    <row r="3409" spans="1:21" ht="11.75" customHeight="1" x14ac:dyDescent="0.4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E3409/D3409*100%</f>
        <v>1.071</v>
      </c>
      <c r="P3409" s="9" t="str">
        <f>IFERROR(ROUND(E3409/L3409,0),0)&amp;" "&amp;H3409</f>
        <v>32 GBP</v>
      </c>
      <c r="Q3409" t="s">
        <v>8317</v>
      </c>
      <c r="R3409" t="s">
        <v>8318</v>
      </c>
      <c r="S3409" s="12">
        <f>(((I3409/60)/60)/24)+DATE(1970,1,1)+(-8/24)</f>
        <v>41826.08899305555</v>
      </c>
      <c r="T3409" s="12">
        <f>(((J3409/60)/60)/24)+DATE(1970,1,1)+(-8/24)</f>
        <v>41796.08899305555</v>
      </c>
      <c r="U3409" s="8">
        <f t="shared" si="54"/>
        <v>30</v>
      </c>
    </row>
    <row r="3410" spans="1:21" ht="11.75" customHeight="1" x14ac:dyDescent="0.4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E3410/D3410*100%</f>
        <v>2.11</v>
      </c>
      <c r="P3410" s="9" t="str">
        <f>IFERROR(ROUND(E3410/L3410,0),0)&amp;" "&amp;H3410</f>
        <v>59 USD</v>
      </c>
      <c r="Q3410" t="s">
        <v>8317</v>
      </c>
      <c r="R3410" t="s">
        <v>8318</v>
      </c>
      <c r="S3410" s="12">
        <f>(((I3410/60)/60)/24)+DATE(1970,1,1)+(-8/24)</f>
        <v>41838.65861111111</v>
      </c>
      <c r="T3410" s="12">
        <f>(((J3410/60)/60)/24)+DATE(1970,1,1)+(-8/24)</f>
        <v>41808.65861111111</v>
      </c>
      <c r="U3410" s="8">
        <f t="shared" si="54"/>
        <v>30</v>
      </c>
    </row>
    <row r="3411" spans="1:21" ht="11.75" customHeight="1" x14ac:dyDescent="0.4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E3411/D3411*100%</f>
        <v>1.236</v>
      </c>
      <c r="P3411" s="9" t="str">
        <f>IFERROR(ROUND(E3411/L3411,0),0)&amp;" "&amp;H3411</f>
        <v>29 GBP</v>
      </c>
      <c r="Q3411" t="s">
        <v>8317</v>
      </c>
      <c r="R3411" t="s">
        <v>8318</v>
      </c>
      <c r="S3411" s="12">
        <f>(((I3411/60)/60)/24)+DATE(1970,1,1)+(-8/24)</f>
        <v>42582.540277777771</v>
      </c>
      <c r="T3411" s="12">
        <f>(((J3411/60)/60)/24)+DATE(1970,1,1)+(-8/24)</f>
        <v>42544.480995370373</v>
      </c>
      <c r="U3411" s="8">
        <f t="shared" si="54"/>
        <v>38.059282407397404</v>
      </c>
    </row>
    <row r="3412" spans="1:21" ht="11.75" customHeight="1" x14ac:dyDescent="0.4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E3412/D3412*100%</f>
        <v>1.085</v>
      </c>
      <c r="P3412" s="9" t="str">
        <f>IFERROR(ROUND(E3412/L3412,0),0)&amp;" "&amp;H3412</f>
        <v>81 USD</v>
      </c>
      <c r="Q3412" t="s">
        <v>8317</v>
      </c>
      <c r="R3412" t="s">
        <v>8318</v>
      </c>
      <c r="S3412" s="12">
        <f>(((I3412/60)/60)/24)+DATE(1970,1,1)+(-8/24)</f>
        <v>42526.958333333336</v>
      </c>
      <c r="T3412" s="12">
        <f>(((J3412/60)/60)/24)+DATE(1970,1,1)+(-8/24)</f>
        <v>42499.70821759259</v>
      </c>
      <c r="U3412" s="8">
        <f t="shared" si="54"/>
        <v>27.250115740745969</v>
      </c>
    </row>
    <row r="3413" spans="1:21" ht="11.75" customHeight="1" x14ac:dyDescent="0.4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E3413/D3413*100%</f>
        <v>1.0356666666666667</v>
      </c>
      <c r="P3413" s="9" t="str">
        <f>IFERROR(ROUND(E3413/L3413,0),0)&amp;" "&amp;H3413</f>
        <v>199 USD</v>
      </c>
      <c r="Q3413" t="s">
        <v>8317</v>
      </c>
      <c r="R3413" t="s">
        <v>8318</v>
      </c>
      <c r="S3413" s="12">
        <f>(((I3413/60)/60)/24)+DATE(1970,1,1)+(-8/24)</f>
        <v>42284.689490740733</v>
      </c>
      <c r="T3413" s="12">
        <f>(((J3413/60)/60)/24)+DATE(1970,1,1)+(-8/24)</f>
        <v>42264.689490740733</v>
      </c>
      <c r="U3413" s="8">
        <f t="shared" si="54"/>
        <v>20</v>
      </c>
    </row>
    <row r="3414" spans="1:21" ht="11.75" customHeight="1" x14ac:dyDescent="0.4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E3414/D3414*100%</f>
        <v>1</v>
      </c>
      <c r="P3414" s="9" t="str">
        <f>IFERROR(ROUND(E3414/L3414,0),0)&amp;" "&amp;H3414</f>
        <v>115 GBP</v>
      </c>
      <c r="Q3414" t="s">
        <v>8317</v>
      </c>
      <c r="R3414" t="s">
        <v>8318</v>
      </c>
      <c r="S3414" s="12">
        <f>(((I3414/60)/60)/24)+DATE(1970,1,1)+(-8/24)</f>
        <v>41909.625717592593</v>
      </c>
      <c r="T3414" s="12">
        <f>(((J3414/60)/60)/24)+DATE(1970,1,1)+(-8/24)</f>
        <v>41879.625717592593</v>
      </c>
      <c r="U3414" s="8">
        <f t="shared" si="54"/>
        <v>30</v>
      </c>
    </row>
    <row r="3415" spans="1:21" ht="11.75" customHeight="1" x14ac:dyDescent="0.4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E3415/D3415*100%</f>
        <v>1.3</v>
      </c>
      <c r="P3415" s="9" t="str">
        <f>IFERROR(ROUND(E3415/L3415,0),0)&amp;" "&amp;H3415</f>
        <v>46 USD</v>
      </c>
      <c r="Q3415" t="s">
        <v>8317</v>
      </c>
      <c r="R3415" t="s">
        <v>8318</v>
      </c>
      <c r="S3415" s="12">
        <f>(((I3415/60)/60)/24)+DATE(1970,1,1)+(-8/24)</f>
        <v>42062.874305555553</v>
      </c>
      <c r="T3415" s="12">
        <f>(((J3415/60)/60)/24)+DATE(1970,1,1)+(-8/24)</f>
        <v>42053.399745370371</v>
      </c>
      <c r="U3415" s="8">
        <f t="shared" si="54"/>
        <v>9.4745601851827814</v>
      </c>
    </row>
    <row r="3416" spans="1:21" ht="11.75" customHeight="1" x14ac:dyDescent="0.4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E3416/D3416*100%</f>
        <v>1.0349999999999999</v>
      </c>
      <c r="P3416" s="9" t="str">
        <f>IFERROR(ROUND(E3416/L3416,0),0)&amp;" "&amp;H3416</f>
        <v>71 USD</v>
      </c>
      <c r="Q3416" t="s">
        <v>8317</v>
      </c>
      <c r="R3416" t="s">
        <v>8318</v>
      </c>
      <c r="S3416" s="12">
        <f>(((I3416/60)/60)/24)+DATE(1970,1,1)+(-8/24)</f>
        <v>42704.999305555553</v>
      </c>
      <c r="T3416" s="12">
        <f>(((J3416/60)/60)/24)+DATE(1970,1,1)+(-8/24)</f>
        <v>42675.499131944445</v>
      </c>
      <c r="U3416" s="8">
        <f t="shared" si="54"/>
        <v>29.500173611108039</v>
      </c>
    </row>
    <row r="3417" spans="1:21" ht="11.75" customHeight="1" x14ac:dyDescent="0.4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E3417/D3417*100%</f>
        <v>1</v>
      </c>
      <c r="P3417" s="9" t="str">
        <f>IFERROR(ROUND(E3417/L3417,0),0)&amp;" "&amp;H3417</f>
        <v>22 USD</v>
      </c>
      <c r="Q3417" t="s">
        <v>8317</v>
      </c>
      <c r="R3417" t="s">
        <v>8318</v>
      </c>
      <c r="S3417" s="12">
        <f>(((I3417/60)/60)/24)+DATE(1970,1,1)+(-8/24)</f>
        <v>42477.645833333336</v>
      </c>
      <c r="T3417" s="12">
        <f>(((J3417/60)/60)/24)+DATE(1970,1,1)+(-8/24)</f>
        <v>42466.810833333329</v>
      </c>
      <c r="U3417" s="8">
        <f t="shared" si="54"/>
        <v>10.835000000006403</v>
      </c>
    </row>
    <row r="3418" spans="1:21" ht="11.75" customHeight="1" x14ac:dyDescent="0.4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E3418/D3418*100%</f>
        <v>1.196</v>
      </c>
      <c r="P3418" s="9" t="str">
        <f>IFERROR(ROUND(E3418/L3418,0),0)&amp;" "&amp;H3418</f>
        <v>159 GBP</v>
      </c>
      <c r="Q3418" t="s">
        <v>8317</v>
      </c>
      <c r="R3418" t="s">
        <v>8318</v>
      </c>
      <c r="S3418" s="12">
        <f>(((I3418/60)/60)/24)+DATE(1970,1,1)+(-8/24)</f>
        <v>42117.437499999993</v>
      </c>
      <c r="T3418" s="12">
        <f>(((J3418/60)/60)/24)+DATE(1970,1,1)+(-8/24)</f>
        <v>42089.079224537032</v>
      </c>
      <c r="U3418" s="8">
        <f t="shared" si="54"/>
        <v>28.358275462960592</v>
      </c>
    </row>
    <row r="3419" spans="1:21" ht="11.75" customHeight="1" x14ac:dyDescent="0.4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E3419/D3419*100%</f>
        <v>1.0000058823529412</v>
      </c>
      <c r="P3419" s="9" t="str">
        <f>IFERROR(ROUND(E3419/L3419,0),0)&amp;" "&amp;H3419</f>
        <v>38 USD</v>
      </c>
      <c r="Q3419" t="s">
        <v>8317</v>
      </c>
      <c r="R3419" t="s">
        <v>8318</v>
      </c>
      <c r="S3419" s="12">
        <f>(((I3419/60)/60)/24)+DATE(1970,1,1)+(-8/24)</f>
        <v>41937.696527777778</v>
      </c>
      <c r="T3419" s="12">
        <f>(((J3419/60)/60)/24)+DATE(1970,1,1)+(-8/24)</f>
        <v>41894.580416666664</v>
      </c>
      <c r="U3419" s="8">
        <f t="shared" si="54"/>
        <v>43.116111111114151</v>
      </c>
    </row>
    <row r="3420" spans="1:21" ht="11.75" customHeight="1" x14ac:dyDescent="0.4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E3420/D3420*100%</f>
        <v>1.00875</v>
      </c>
      <c r="P3420" s="9" t="str">
        <f>IFERROR(ROUND(E3420/L3420,0),0)&amp;" "&amp;H3420</f>
        <v>72 USD</v>
      </c>
      <c r="Q3420" t="s">
        <v>8317</v>
      </c>
      <c r="R3420" t="s">
        <v>8318</v>
      </c>
      <c r="S3420" s="12">
        <f>(((I3420/60)/60)/24)+DATE(1970,1,1)+(-8/24)</f>
        <v>41782.501238425924</v>
      </c>
      <c r="T3420" s="12">
        <f>(((J3420/60)/60)/24)+DATE(1970,1,1)+(-8/24)</f>
        <v>41752.501238425924</v>
      </c>
      <c r="U3420" s="8">
        <f t="shared" si="54"/>
        <v>30</v>
      </c>
    </row>
    <row r="3421" spans="1:21" ht="11.75" customHeight="1" x14ac:dyDescent="0.4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E3421/D3421*100%</f>
        <v>1.0654545454545454</v>
      </c>
      <c r="P3421" s="9" t="str">
        <f>IFERROR(ROUND(E3421/L3421,0),0)&amp;" "&amp;H3421</f>
        <v>64 EUR</v>
      </c>
      <c r="Q3421" t="s">
        <v>8317</v>
      </c>
      <c r="R3421" t="s">
        <v>8318</v>
      </c>
      <c r="S3421" s="12">
        <f>(((I3421/60)/60)/24)+DATE(1970,1,1)+(-8/24)</f>
        <v>42466.562499999993</v>
      </c>
      <c r="T3421" s="12">
        <f>(((J3421/60)/60)/24)+DATE(1970,1,1)+(-8/24)</f>
        <v>42448.488252314812</v>
      </c>
      <c r="U3421" s="8">
        <f t="shared" si="54"/>
        <v>18.074247685181035</v>
      </c>
    </row>
    <row r="3422" spans="1:21" ht="11.75" customHeight="1" x14ac:dyDescent="0.4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E3422/D3422*100%</f>
        <v>1.38</v>
      </c>
      <c r="P3422" s="9" t="str">
        <f>IFERROR(ROUND(E3422/L3422,0),0)&amp;" "&amp;H3422</f>
        <v>28 GBP</v>
      </c>
      <c r="Q3422" t="s">
        <v>8317</v>
      </c>
      <c r="R3422" t="s">
        <v>8318</v>
      </c>
      <c r="S3422" s="12">
        <f>(((I3422/60)/60)/24)+DATE(1970,1,1)+(-8/24)</f>
        <v>42413.666666666664</v>
      </c>
      <c r="T3422" s="12">
        <f>(((J3422/60)/60)/24)+DATE(1970,1,1)+(-8/24)</f>
        <v>42404.756967592592</v>
      </c>
      <c r="U3422" s="8">
        <f t="shared" si="54"/>
        <v>8.9096990740727051</v>
      </c>
    </row>
    <row r="3423" spans="1:21" ht="11.75" customHeight="1" x14ac:dyDescent="0.4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E3423/D3423*100%</f>
        <v>1.0115000000000001</v>
      </c>
      <c r="P3423" s="9" t="str">
        <f>IFERROR(ROUND(E3423/L3423,0),0)&amp;" "&amp;H3423</f>
        <v>103 USD</v>
      </c>
      <c r="Q3423" t="s">
        <v>8317</v>
      </c>
      <c r="R3423" t="s">
        <v>8318</v>
      </c>
      <c r="S3423" s="12">
        <f>(((I3423/60)/60)/24)+DATE(1970,1,1)+(-8/24)</f>
        <v>42067.457905092589</v>
      </c>
      <c r="T3423" s="12">
        <f>(((J3423/60)/60)/24)+DATE(1970,1,1)+(-8/24)</f>
        <v>42037.457905092589</v>
      </c>
      <c r="U3423" s="8">
        <f t="shared" si="54"/>
        <v>30</v>
      </c>
    </row>
    <row r="3424" spans="1:21" ht="11.75" customHeight="1" x14ac:dyDescent="0.4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E3424/D3424*100%</f>
        <v>1.091</v>
      </c>
      <c r="P3424" s="9" t="str">
        <f>IFERROR(ROUND(E3424/L3424,0),0)&amp;" "&amp;H3424</f>
        <v>71 GBP</v>
      </c>
      <c r="Q3424" t="s">
        <v>8317</v>
      </c>
      <c r="R3424" t="s">
        <v>8318</v>
      </c>
      <c r="S3424" s="12">
        <f>(((I3424/60)/60)/24)+DATE(1970,1,1)+(-8/24)</f>
        <v>42351.666666666664</v>
      </c>
      <c r="T3424" s="12">
        <f>(((J3424/60)/60)/24)+DATE(1970,1,1)+(-8/24)</f>
        <v>42323.228888888887</v>
      </c>
      <c r="U3424" s="8">
        <f t="shared" si="54"/>
        <v>28.437777777777228</v>
      </c>
    </row>
    <row r="3425" spans="1:21" ht="11.75" customHeight="1" x14ac:dyDescent="0.4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E3425/D3425*100%</f>
        <v>1.4</v>
      </c>
      <c r="P3425" s="9" t="str">
        <f>IFERROR(ROUND(E3425/L3425,0),0)&amp;" "&amp;H3425</f>
        <v>35 USD</v>
      </c>
      <c r="Q3425" t="s">
        <v>8317</v>
      </c>
      <c r="R3425" t="s">
        <v>8318</v>
      </c>
      <c r="S3425" s="12">
        <f>(((I3425/60)/60)/24)+DATE(1970,1,1)+(-8/24)</f>
        <v>42118.578020833331</v>
      </c>
      <c r="T3425" s="12">
        <f>(((J3425/60)/60)/24)+DATE(1970,1,1)+(-8/24)</f>
        <v>42088.578020833331</v>
      </c>
      <c r="U3425" s="8">
        <f t="shared" si="54"/>
        <v>30</v>
      </c>
    </row>
    <row r="3426" spans="1:21" ht="11.75" customHeight="1" x14ac:dyDescent="0.4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E3426/D3426*100%</f>
        <v>1.0358333333333334</v>
      </c>
      <c r="P3426" s="9" t="str">
        <f>IFERROR(ROUND(E3426/L3426,0),0)&amp;" "&amp;H3426</f>
        <v>82 USD</v>
      </c>
      <c r="Q3426" t="s">
        <v>8317</v>
      </c>
      <c r="R3426" t="s">
        <v>8318</v>
      </c>
      <c r="S3426" s="12">
        <f>(((I3426/60)/60)/24)+DATE(1970,1,1)+(-8/24)</f>
        <v>42039.957638888889</v>
      </c>
      <c r="T3426" s="12">
        <f>(((J3426/60)/60)/24)+DATE(1970,1,1)+(-8/24)</f>
        <v>42018.343564814808</v>
      </c>
      <c r="U3426" s="8">
        <f t="shared" si="54"/>
        <v>21.614074074081145</v>
      </c>
    </row>
    <row r="3427" spans="1:21" ht="11.75" customHeight="1" x14ac:dyDescent="0.4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E3427/D3427*100%</f>
        <v>1.0297033333333332</v>
      </c>
      <c r="P3427" s="9" t="str">
        <f>IFERROR(ROUND(E3427/L3427,0),0)&amp;" "&amp;H3427</f>
        <v>297 USD</v>
      </c>
      <c r="Q3427" t="s">
        <v>8317</v>
      </c>
      <c r="R3427" t="s">
        <v>8318</v>
      </c>
      <c r="S3427" s="12">
        <f>(((I3427/60)/60)/24)+DATE(1970,1,1)+(-8/24)</f>
        <v>41916.28398148148</v>
      </c>
      <c r="T3427" s="12">
        <f>(((J3427/60)/60)/24)+DATE(1970,1,1)+(-8/24)</f>
        <v>41884.28398148148</v>
      </c>
      <c r="U3427" s="8">
        <f t="shared" si="54"/>
        <v>32</v>
      </c>
    </row>
    <row r="3428" spans="1:21" ht="11.75" customHeight="1" x14ac:dyDescent="0.4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E3428/D3428*100%</f>
        <v>1.0813333333333333</v>
      </c>
      <c r="P3428" s="9" t="str">
        <f>IFERROR(ROUND(E3428/L3428,0),0)&amp;" "&amp;H3428</f>
        <v>47 USD</v>
      </c>
      <c r="Q3428" t="s">
        <v>8317</v>
      </c>
      <c r="R3428" t="s">
        <v>8318</v>
      </c>
      <c r="S3428" s="12">
        <f>(((I3428/60)/60)/24)+DATE(1970,1,1)+(-8/24)</f>
        <v>41902.75</v>
      </c>
      <c r="T3428" s="12">
        <f>(((J3428/60)/60)/24)+DATE(1970,1,1)+(-8/24)</f>
        <v>41883.723414351851</v>
      </c>
      <c r="U3428" s="8">
        <f t="shared" si="54"/>
        <v>19.026585648149194</v>
      </c>
    </row>
    <row r="3429" spans="1:21" ht="11.75" customHeight="1" x14ac:dyDescent="0.4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E3429/D3429*100%</f>
        <v>1</v>
      </c>
      <c r="P3429" s="9" t="str">
        <f>IFERROR(ROUND(E3429/L3429,0),0)&amp;" "&amp;H3429</f>
        <v>52 GBP</v>
      </c>
      <c r="Q3429" t="s">
        <v>8317</v>
      </c>
      <c r="R3429" t="s">
        <v>8318</v>
      </c>
      <c r="S3429" s="12">
        <f>(((I3429/60)/60)/24)+DATE(1970,1,1)+(-8/24)</f>
        <v>41822.311944444438</v>
      </c>
      <c r="T3429" s="12">
        <f>(((J3429/60)/60)/24)+DATE(1970,1,1)+(-8/24)</f>
        <v>41792.311944444438</v>
      </c>
      <c r="U3429" s="8">
        <f t="shared" si="54"/>
        <v>30</v>
      </c>
    </row>
    <row r="3430" spans="1:21" ht="11.75" customHeight="1" x14ac:dyDescent="0.4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E3430/D3430*100%</f>
        <v>1.0275000000000001</v>
      </c>
      <c r="P3430" s="9" t="str">
        <f>IFERROR(ROUND(E3430/L3430,0),0)&amp;" "&amp;H3430</f>
        <v>40 GBP</v>
      </c>
      <c r="Q3430" t="s">
        <v>8317</v>
      </c>
      <c r="R3430" t="s">
        <v>8318</v>
      </c>
      <c r="S3430" s="12">
        <f>(((I3430/60)/60)/24)+DATE(1970,1,1)+(-8/24)</f>
        <v>42063.374999999993</v>
      </c>
      <c r="T3430" s="12">
        <f>(((J3430/60)/60)/24)+DATE(1970,1,1)+(-8/24)</f>
        <v>42038.387118055551</v>
      </c>
      <c r="U3430" s="8">
        <f t="shared" si="54"/>
        <v>24.987881944442051</v>
      </c>
    </row>
    <row r="3431" spans="1:21" ht="11.75" customHeight="1" x14ac:dyDescent="0.4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E3431/D3431*100%</f>
        <v>1.3</v>
      </c>
      <c r="P3431" s="9" t="str">
        <f>IFERROR(ROUND(E3431/L3431,0),0)&amp;" "&amp;H3431</f>
        <v>16 GBP</v>
      </c>
      <c r="Q3431" t="s">
        <v>8317</v>
      </c>
      <c r="R3431" t="s">
        <v>8318</v>
      </c>
      <c r="S3431" s="12">
        <f>(((I3431/60)/60)/24)+DATE(1970,1,1)+(-8/24)</f>
        <v>42675.688206018516</v>
      </c>
      <c r="T3431" s="12">
        <f>(((J3431/60)/60)/24)+DATE(1970,1,1)+(-8/24)</f>
        <v>42661.688206018516</v>
      </c>
      <c r="U3431" s="8">
        <f t="shared" si="54"/>
        <v>14</v>
      </c>
    </row>
    <row r="3432" spans="1:21" ht="11.75" customHeight="1" x14ac:dyDescent="0.4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E3432/D3432*100%</f>
        <v>1.0854949999999999</v>
      </c>
      <c r="P3432" s="9" t="str">
        <f>IFERROR(ROUND(E3432/L3432,0),0)&amp;" "&amp;H3432</f>
        <v>30 GBP</v>
      </c>
      <c r="Q3432" t="s">
        <v>8317</v>
      </c>
      <c r="R3432" t="s">
        <v>8318</v>
      </c>
      <c r="S3432" s="12">
        <f>(((I3432/60)/60)/24)+DATE(1970,1,1)+(-8/24)</f>
        <v>41850.612280092588</v>
      </c>
      <c r="T3432" s="12">
        <f>(((J3432/60)/60)/24)+DATE(1970,1,1)+(-8/24)</f>
        <v>41820.612280092588</v>
      </c>
      <c r="U3432" s="8">
        <f t="shared" si="54"/>
        <v>30</v>
      </c>
    </row>
    <row r="3433" spans="1:21" ht="11.75" customHeight="1" x14ac:dyDescent="0.4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E3433/D3433*100%</f>
        <v>1</v>
      </c>
      <c r="P3433" s="9" t="str">
        <f>IFERROR(ROUND(E3433/L3433,0),0)&amp;" "&amp;H3433</f>
        <v>95 USD</v>
      </c>
      <c r="Q3433" t="s">
        <v>8317</v>
      </c>
      <c r="R3433" t="s">
        <v>8318</v>
      </c>
      <c r="S3433" s="12">
        <f>(((I3433/60)/60)/24)+DATE(1970,1,1)+(-8/24)</f>
        <v>41869.397604166668</v>
      </c>
      <c r="T3433" s="12">
        <f>(((J3433/60)/60)/24)+DATE(1970,1,1)+(-8/24)</f>
        <v>41839.397604166668</v>
      </c>
      <c r="U3433" s="8">
        <f t="shared" si="54"/>
        <v>30</v>
      </c>
    </row>
    <row r="3434" spans="1:21" ht="11.75" customHeight="1" x14ac:dyDescent="0.4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E3434/D3434*100%</f>
        <v>1.0965</v>
      </c>
      <c r="P3434" s="9" t="str">
        <f>IFERROR(ROUND(E3434/L3434,0),0)&amp;" "&amp;H3434</f>
        <v>52 USD</v>
      </c>
      <c r="Q3434" t="s">
        <v>8317</v>
      </c>
      <c r="R3434" t="s">
        <v>8318</v>
      </c>
      <c r="S3434" s="12">
        <f>(((I3434/60)/60)/24)+DATE(1970,1,1)+(-8/24)</f>
        <v>42405.583333333336</v>
      </c>
      <c r="T3434" s="12">
        <f>(((J3434/60)/60)/24)+DATE(1970,1,1)+(-8/24)</f>
        <v>42380.247847222221</v>
      </c>
      <c r="U3434" s="8">
        <f t="shared" si="54"/>
        <v>25.335486111114733</v>
      </c>
    </row>
    <row r="3435" spans="1:21" ht="11.75" customHeight="1" x14ac:dyDescent="0.4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E3435/D3435*100%</f>
        <v>1.0026315789473683</v>
      </c>
      <c r="P3435" s="9" t="str">
        <f>IFERROR(ROUND(E3435/L3435,0),0)&amp;" "&amp;H3435</f>
        <v>134 USD</v>
      </c>
      <c r="Q3435" t="s">
        <v>8317</v>
      </c>
      <c r="R3435" t="s">
        <v>8318</v>
      </c>
      <c r="S3435" s="12">
        <f>(((I3435/60)/60)/24)+DATE(1970,1,1)+(-8/24)</f>
        <v>41806.791666666664</v>
      </c>
      <c r="T3435" s="12">
        <f>(((J3435/60)/60)/24)+DATE(1970,1,1)+(-8/24)</f>
        <v>41775.729803240742</v>
      </c>
      <c r="U3435" s="8">
        <f t="shared" si="54"/>
        <v>31.061863425922638</v>
      </c>
    </row>
    <row r="3436" spans="1:21" ht="11.75" customHeight="1" x14ac:dyDescent="0.4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E3436/D3436*100%</f>
        <v>1.0555000000000001</v>
      </c>
      <c r="P3436" s="9" t="str">
        <f>IFERROR(ROUND(E3436/L3436,0),0)&amp;" "&amp;H3436</f>
        <v>63 USD</v>
      </c>
      <c r="Q3436" t="s">
        <v>8317</v>
      </c>
      <c r="R3436" t="s">
        <v>8318</v>
      </c>
      <c r="S3436" s="12">
        <f>(((I3436/60)/60)/24)+DATE(1970,1,1)+(-8/24)</f>
        <v>41830.047094907408</v>
      </c>
      <c r="T3436" s="12">
        <f>(((J3436/60)/60)/24)+DATE(1970,1,1)+(-8/24)</f>
        <v>41800.047094907408</v>
      </c>
      <c r="U3436" s="8">
        <f t="shared" si="54"/>
        <v>30</v>
      </c>
    </row>
    <row r="3437" spans="1:21" ht="11.75" customHeight="1" x14ac:dyDescent="0.4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E3437/D3437*100%</f>
        <v>1.1200000000000001</v>
      </c>
      <c r="P3437" s="9" t="str">
        <f>IFERROR(ROUND(E3437/L3437,0),0)&amp;" "&amp;H3437</f>
        <v>59 USD</v>
      </c>
      <c r="Q3437" t="s">
        <v>8317</v>
      </c>
      <c r="R3437" t="s">
        <v>8318</v>
      </c>
      <c r="S3437" s="12">
        <f>(((I3437/60)/60)/24)+DATE(1970,1,1)+(-8/24)</f>
        <v>42588.791666666664</v>
      </c>
      <c r="T3437" s="12">
        <f>(((J3437/60)/60)/24)+DATE(1970,1,1)+(-8/24)</f>
        <v>42572.283483796295</v>
      </c>
      <c r="U3437" s="8">
        <f t="shared" si="54"/>
        <v>16.508182870369637</v>
      </c>
    </row>
    <row r="3438" spans="1:21" ht="11.75" customHeight="1" x14ac:dyDescent="0.4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E3438/D3438*100%</f>
        <v>1.0589999999999999</v>
      </c>
      <c r="P3438" s="9" t="str">
        <f>IFERROR(ROUND(E3438/L3438,0),0)&amp;" "&amp;H3438</f>
        <v>143 USD</v>
      </c>
      <c r="Q3438" t="s">
        <v>8317</v>
      </c>
      <c r="R3438" t="s">
        <v>8318</v>
      </c>
      <c r="S3438" s="12">
        <f>(((I3438/60)/60)/24)+DATE(1970,1,1)+(-8/24)</f>
        <v>41872.352777777778</v>
      </c>
      <c r="T3438" s="12">
        <f>(((J3438/60)/60)/24)+DATE(1970,1,1)+(-8/24)</f>
        <v>41851.208252314813</v>
      </c>
      <c r="U3438" s="8">
        <f t="shared" si="54"/>
        <v>21.144525462965248</v>
      </c>
    </row>
    <row r="3439" spans="1:21" ht="11.75" customHeight="1" x14ac:dyDescent="0.4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E3439/D3439*100%</f>
        <v>1.01</v>
      </c>
      <c r="P3439" s="9" t="str">
        <f>IFERROR(ROUND(E3439/L3439,0),0)&amp;" "&amp;H3439</f>
        <v>84 USD</v>
      </c>
      <c r="Q3439" t="s">
        <v>8317</v>
      </c>
      <c r="R3439" t="s">
        <v>8318</v>
      </c>
      <c r="S3439" s="12">
        <f>(((I3439/60)/60)/24)+DATE(1970,1,1)+(-8/24)</f>
        <v>42235.377546296295</v>
      </c>
      <c r="T3439" s="12">
        <f>(((J3439/60)/60)/24)+DATE(1970,1,1)+(-8/24)</f>
        <v>42205.377546296295</v>
      </c>
      <c r="U3439" s="8">
        <f t="shared" si="54"/>
        <v>30</v>
      </c>
    </row>
    <row r="3440" spans="1:21" ht="11.75" customHeight="1" x14ac:dyDescent="0.4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E3440/D3440*100%</f>
        <v>1.042</v>
      </c>
      <c r="P3440" s="9" t="str">
        <f>IFERROR(ROUND(E3440/L3440,0),0)&amp;" "&amp;H3440</f>
        <v>186 GBP</v>
      </c>
      <c r="Q3440" t="s">
        <v>8317</v>
      </c>
      <c r="R3440" t="s">
        <v>8318</v>
      </c>
      <c r="S3440" s="12">
        <f>(((I3440/60)/60)/24)+DATE(1970,1,1)+(-8/24)</f>
        <v>42126.541666666664</v>
      </c>
      <c r="T3440" s="12">
        <f>(((J3440/60)/60)/24)+DATE(1970,1,1)+(-8/24)</f>
        <v>42100.594525462955</v>
      </c>
      <c r="U3440" s="8">
        <f t="shared" si="54"/>
        <v>25.94714120370918</v>
      </c>
    </row>
    <row r="3441" spans="1:21" ht="11.75" customHeight="1" x14ac:dyDescent="0.4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E3441/D3441*100%</f>
        <v>1.3467833333333334</v>
      </c>
      <c r="P3441" s="9" t="str">
        <f>IFERROR(ROUND(E3441/L3441,0),0)&amp;" "&amp;H3441</f>
        <v>90 USD</v>
      </c>
      <c r="Q3441" t="s">
        <v>8317</v>
      </c>
      <c r="R3441" t="s">
        <v>8318</v>
      </c>
      <c r="S3441" s="12">
        <f>(((I3441/60)/60)/24)+DATE(1970,1,1)+(-8/24)</f>
        <v>42387.874305555553</v>
      </c>
      <c r="T3441" s="12">
        <f>(((J3441/60)/60)/24)+DATE(1970,1,1)+(-8/24)</f>
        <v>42374.577893518515</v>
      </c>
      <c r="U3441" s="8">
        <f t="shared" si="54"/>
        <v>13.296412037037953</v>
      </c>
    </row>
    <row r="3442" spans="1:21" ht="11.75" customHeight="1" x14ac:dyDescent="0.4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E3442/D3442*100%</f>
        <v>1.052184</v>
      </c>
      <c r="P3442" s="9" t="str">
        <f>IFERROR(ROUND(E3442/L3442,0),0)&amp;" "&amp;H3442</f>
        <v>64 USD</v>
      </c>
      <c r="Q3442" t="s">
        <v>8317</v>
      </c>
      <c r="R3442" t="s">
        <v>8318</v>
      </c>
      <c r="S3442" s="12">
        <f>(((I3442/60)/60)/24)+DATE(1970,1,1)+(-8/24)</f>
        <v>41831.34375</v>
      </c>
      <c r="T3442" s="12">
        <f>(((J3442/60)/60)/24)+DATE(1970,1,1)+(-8/24)</f>
        <v>41808.789675925924</v>
      </c>
      <c r="U3442" s="8">
        <f t="shared" si="54"/>
        <v>22.554074074076198</v>
      </c>
    </row>
    <row r="3443" spans="1:21" ht="11.75" customHeight="1" x14ac:dyDescent="0.4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E3443/D3443*100%</f>
        <v>1.026</v>
      </c>
      <c r="P3443" s="9" t="str">
        <f>IFERROR(ROUND(E3443/L3443,0),0)&amp;" "&amp;H3443</f>
        <v>60 USD</v>
      </c>
      <c r="Q3443" t="s">
        <v>8317</v>
      </c>
      <c r="R3443" t="s">
        <v>8318</v>
      </c>
      <c r="S3443" s="12">
        <f>(((I3443/60)/60)/24)+DATE(1970,1,1)+(-8/24)</f>
        <v>42321.511805555558</v>
      </c>
      <c r="T3443" s="12">
        <f>(((J3443/60)/60)/24)+DATE(1970,1,1)+(-8/24)</f>
        <v>42294.096307870372</v>
      </c>
      <c r="U3443" s="8">
        <f t="shared" si="54"/>
        <v>27.415497685185983</v>
      </c>
    </row>
    <row r="3444" spans="1:21" ht="11.75" customHeight="1" x14ac:dyDescent="0.4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E3444/D3444*100%</f>
        <v>1</v>
      </c>
      <c r="P3444" s="9" t="str">
        <f>IFERROR(ROUND(E3444/L3444,0),0)&amp;" "&amp;H3444</f>
        <v>31 USD</v>
      </c>
      <c r="Q3444" t="s">
        <v>8317</v>
      </c>
      <c r="R3444" t="s">
        <v>8318</v>
      </c>
      <c r="S3444" s="12">
        <f>(((I3444/60)/60)/24)+DATE(1970,1,1)+(-8/24)</f>
        <v>42154.50777777777</v>
      </c>
      <c r="T3444" s="12">
        <f>(((J3444/60)/60)/24)+DATE(1970,1,1)+(-8/24)</f>
        <v>42124.50777777777</v>
      </c>
      <c r="U3444" s="8">
        <f t="shared" si="54"/>
        <v>30</v>
      </c>
    </row>
    <row r="3445" spans="1:21" ht="11.75" customHeight="1" x14ac:dyDescent="0.4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E3445/D3445*100%</f>
        <v>1.855</v>
      </c>
      <c r="P3445" s="9" t="str">
        <f>IFERROR(ROUND(E3445/L3445,0),0)&amp;" "&amp;H3445</f>
        <v>41 USD</v>
      </c>
      <c r="Q3445" t="s">
        <v>8317</v>
      </c>
      <c r="R3445" t="s">
        <v>8318</v>
      </c>
      <c r="S3445" s="12">
        <f>(((I3445/60)/60)/24)+DATE(1970,1,1)+(-8/24)</f>
        <v>41891.191504629627</v>
      </c>
      <c r="T3445" s="12">
        <f>(((J3445/60)/60)/24)+DATE(1970,1,1)+(-8/24)</f>
        <v>41861.191504629627</v>
      </c>
      <c r="U3445" s="8">
        <f t="shared" si="54"/>
        <v>30</v>
      </c>
    </row>
    <row r="3446" spans="1:21" ht="11.75" customHeight="1" x14ac:dyDescent="0.4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E3446/D3446*100%</f>
        <v>2.89</v>
      </c>
      <c r="P3446" s="9" t="str">
        <f>IFERROR(ROUND(E3446/L3446,0),0)&amp;" "&amp;H3446</f>
        <v>43 AUD</v>
      </c>
      <c r="Q3446" t="s">
        <v>8317</v>
      </c>
      <c r="R3446" t="s">
        <v>8318</v>
      </c>
      <c r="S3446" s="12">
        <f>(((I3446/60)/60)/24)+DATE(1970,1,1)+(-8/24)</f>
        <v>42529.249305555553</v>
      </c>
      <c r="T3446" s="12">
        <f>(((J3446/60)/60)/24)+DATE(1970,1,1)+(-8/24)</f>
        <v>42520.95817129629</v>
      </c>
      <c r="U3446" s="8">
        <f t="shared" si="54"/>
        <v>8.2911342592633446</v>
      </c>
    </row>
    <row r="3447" spans="1:21" ht="11.75" customHeight="1" x14ac:dyDescent="0.4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E3447/D3447*100%</f>
        <v>1</v>
      </c>
      <c r="P3447" s="9" t="str">
        <f>IFERROR(ROUND(E3447/L3447,0),0)&amp;" "&amp;H3447</f>
        <v>65 GBP</v>
      </c>
      <c r="Q3447" t="s">
        <v>8317</v>
      </c>
      <c r="R3447" t="s">
        <v>8318</v>
      </c>
      <c r="S3447" s="12">
        <f>(((I3447/60)/60)/24)+DATE(1970,1,1)+(-8/24)</f>
        <v>42300.197175925925</v>
      </c>
      <c r="T3447" s="12">
        <f>(((J3447/60)/60)/24)+DATE(1970,1,1)+(-8/24)</f>
        <v>42272.197175925925</v>
      </c>
      <c r="U3447" s="8">
        <f t="shared" si="54"/>
        <v>28</v>
      </c>
    </row>
    <row r="3448" spans="1:21" ht="11.75" customHeight="1" x14ac:dyDescent="0.4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E3448/D3448*100%</f>
        <v>1.0820000000000001</v>
      </c>
      <c r="P3448" s="9" t="str">
        <f>IFERROR(ROUND(E3448/L3448,0),0)&amp;" "&amp;H3448</f>
        <v>43 GBP</v>
      </c>
      <c r="Q3448" t="s">
        <v>8317</v>
      </c>
      <c r="R3448" t="s">
        <v>8318</v>
      </c>
      <c r="S3448" s="12">
        <f>(((I3448/60)/60)/24)+DATE(1970,1,1)+(-8/24)</f>
        <v>42040.180555555555</v>
      </c>
      <c r="T3448" s="12">
        <f>(((J3448/60)/60)/24)+DATE(1970,1,1)+(-8/24)</f>
        <v>42016.499131944445</v>
      </c>
      <c r="U3448" s="8">
        <f t="shared" si="54"/>
        <v>23.681423611109494</v>
      </c>
    </row>
    <row r="3449" spans="1:21" ht="11.75" customHeight="1" x14ac:dyDescent="0.4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E3449/D3449*100%</f>
        <v>1.0780000000000001</v>
      </c>
      <c r="P3449" s="9" t="str">
        <f>IFERROR(ROUND(E3449/L3449,0),0)&amp;" "&amp;H3449</f>
        <v>77 USD</v>
      </c>
      <c r="Q3449" t="s">
        <v>8317</v>
      </c>
      <c r="R3449" t="s">
        <v>8318</v>
      </c>
      <c r="S3449" s="12">
        <f>(((I3449/60)/60)/24)+DATE(1970,1,1)+(-8/24)</f>
        <v>42447.514027777775</v>
      </c>
      <c r="T3449" s="12">
        <f>(((J3449/60)/60)/24)+DATE(1970,1,1)+(-8/24)</f>
        <v>42402.555694444447</v>
      </c>
      <c r="U3449" s="8">
        <f t="shared" si="54"/>
        <v>44.958333333328483</v>
      </c>
    </row>
    <row r="3450" spans="1:21" ht="11.75" customHeight="1" x14ac:dyDescent="0.4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E3450/D3450*100%</f>
        <v>1.0976190476190477</v>
      </c>
      <c r="P3450" s="9" t="str">
        <f>IFERROR(ROUND(E3450/L3450,0),0)&amp;" "&amp;H3450</f>
        <v>51 USD</v>
      </c>
      <c r="Q3450" t="s">
        <v>8317</v>
      </c>
      <c r="R3450" t="s">
        <v>8318</v>
      </c>
      <c r="S3450" s="12">
        <f>(((I3450/60)/60)/24)+DATE(1970,1,1)+(-8/24)</f>
        <v>41989.785752314812</v>
      </c>
      <c r="T3450" s="12">
        <f>(((J3450/60)/60)/24)+DATE(1970,1,1)+(-8/24)</f>
        <v>41959.785752314812</v>
      </c>
      <c r="U3450" s="8">
        <f t="shared" si="54"/>
        <v>30</v>
      </c>
    </row>
    <row r="3451" spans="1:21" ht="11.75" customHeight="1" x14ac:dyDescent="0.4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E3451/D3451*100%</f>
        <v>1.70625</v>
      </c>
      <c r="P3451" s="9" t="str">
        <f>IFERROR(ROUND(E3451/L3451,0),0)&amp;" "&amp;H3451</f>
        <v>68 USD</v>
      </c>
      <c r="Q3451" t="s">
        <v>8317</v>
      </c>
      <c r="R3451" t="s">
        <v>8318</v>
      </c>
      <c r="S3451" s="12">
        <f>(((I3451/60)/60)/24)+DATE(1970,1,1)+(-8/24)</f>
        <v>42559.833333333336</v>
      </c>
      <c r="T3451" s="12">
        <f>(((J3451/60)/60)/24)+DATE(1970,1,1)+(-8/24)</f>
        <v>42531.719189814808</v>
      </c>
      <c r="U3451" s="8">
        <f t="shared" si="54"/>
        <v>28.114143518527271</v>
      </c>
    </row>
    <row r="3452" spans="1:21" ht="11.75" customHeight="1" x14ac:dyDescent="0.4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E3452/D3452*100%</f>
        <v>1.52</v>
      </c>
      <c r="P3452" s="9" t="str">
        <f>IFERROR(ROUND(E3452/L3452,0),0)&amp;" "&amp;H3452</f>
        <v>19 GBP</v>
      </c>
      <c r="Q3452" t="s">
        <v>8317</v>
      </c>
      <c r="R3452" t="s">
        <v>8318</v>
      </c>
      <c r="S3452" s="12">
        <f>(((I3452/60)/60)/24)+DATE(1970,1,1)+(-8/24)</f>
        <v>42096.329525462956</v>
      </c>
      <c r="T3452" s="12">
        <f>(((J3452/60)/60)/24)+DATE(1970,1,1)+(-8/24)</f>
        <v>42036.371192129627</v>
      </c>
      <c r="U3452" s="8">
        <f t="shared" si="54"/>
        <v>59.958333333328483</v>
      </c>
    </row>
    <row r="3453" spans="1:21" ht="11.75" customHeight="1" x14ac:dyDescent="0.4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E3453/D3453*100%</f>
        <v>1.0123076923076924</v>
      </c>
      <c r="P3453" s="9" t="str">
        <f>IFERROR(ROUND(E3453/L3453,0),0)&amp;" "&amp;H3453</f>
        <v>41 USD</v>
      </c>
      <c r="Q3453" t="s">
        <v>8317</v>
      </c>
      <c r="R3453" t="s">
        <v>8318</v>
      </c>
      <c r="S3453" s="12">
        <f>(((I3453/60)/60)/24)+DATE(1970,1,1)+(-8/24)</f>
        <v>42115.390358796292</v>
      </c>
      <c r="T3453" s="12">
        <f>(((J3453/60)/60)/24)+DATE(1970,1,1)+(-8/24)</f>
        <v>42088.390358796292</v>
      </c>
      <c r="U3453" s="8">
        <f t="shared" si="54"/>
        <v>27</v>
      </c>
    </row>
    <row r="3454" spans="1:21" ht="11.75" customHeight="1" x14ac:dyDescent="0.4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E3454/D3454*100%</f>
        <v>1.532</v>
      </c>
      <c r="P3454" s="9" t="str">
        <f>IFERROR(ROUND(E3454/L3454,0),0)&amp;" "&amp;H3454</f>
        <v>41 USD</v>
      </c>
      <c r="Q3454" t="s">
        <v>8317</v>
      </c>
      <c r="R3454" t="s">
        <v>8318</v>
      </c>
      <c r="S3454" s="12">
        <f>(((I3454/60)/60)/24)+DATE(1970,1,1)+(-8/24)</f>
        <v>41842.832638888889</v>
      </c>
      <c r="T3454" s="12">
        <f>(((J3454/60)/60)/24)+DATE(1970,1,1)+(-8/24)</f>
        <v>41820.305856481478</v>
      </c>
      <c r="U3454" s="8">
        <f t="shared" si="54"/>
        <v>22.526782407410792</v>
      </c>
    </row>
    <row r="3455" spans="1:21" ht="11.75" customHeight="1" x14ac:dyDescent="0.4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E3455/D3455*100%</f>
        <v>1.2833333333333334</v>
      </c>
      <c r="P3455" s="9" t="str">
        <f>IFERROR(ROUND(E3455/L3455,0),0)&amp;" "&amp;H3455</f>
        <v>28 GBP</v>
      </c>
      <c r="Q3455" t="s">
        <v>8317</v>
      </c>
      <c r="R3455" t="s">
        <v>8318</v>
      </c>
      <c r="S3455" s="12">
        <f>(((I3455/60)/60)/24)+DATE(1970,1,1)+(-8/24)</f>
        <v>42595.645324074074</v>
      </c>
      <c r="T3455" s="12">
        <f>(((J3455/60)/60)/24)+DATE(1970,1,1)+(-8/24)</f>
        <v>42535.645324074074</v>
      </c>
      <c r="U3455" s="8">
        <f t="shared" si="54"/>
        <v>60</v>
      </c>
    </row>
    <row r="3456" spans="1:21" ht="11.75" customHeight="1" x14ac:dyDescent="0.4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E3456/D3456*100%</f>
        <v>1.0071428571428571</v>
      </c>
      <c r="P3456" s="9" t="str">
        <f>IFERROR(ROUND(E3456/L3456,0),0)&amp;" "&amp;H3456</f>
        <v>34 GBP</v>
      </c>
      <c r="Q3456" t="s">
        <v>8317</v>
      </c>
      <c r="R3456" t="s">
        <v>8318</v>
      </c>
      <c r="S3456" s="12">
        <f>(((I3456/60)/60)/24)+DATE(1970,1,1)+(-8/24)</f>
        <v>41851.365266203698</v>
      </c>
      <c r="T3456" s="12">
        <f>(((J3456/60)/60)/24)+DATE(1970,1,1)+(-8/24)</f>
        <v>41821.365266203698</v>
      </c>
      <c r="U3456" s="8">
        <f t="shared" si="54"/>
        <v>30</v>
      </c>
    </row>
    <row r="3457" spans="1:21" ht="11.75" customHeight="1" x14ac:dyDescent="0.4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E3457/D3457*100%</f>
        <v>1.0065</v>
      </c>
      <c r="P3457" s="9" t="str">
        <f>IFERROR(ROUND(E3457/L3457,0),0)&amp;" "&amp;H3457</f>
        <v>146 USD</v>
      </c>
      <c r="Q3457" t="s">
        <v>8317</v>
      </c>
      <c r="R3457" t="s">
        <v>8318</v>
      </c>
      <c r="S3457" s="12">
        <f>(((I3457/60)/60)/24)+DATE(1970,1,1)+(-8/24)</f>
        <v>42656.416979166665</v>
      </c>
      <c r="T3457" s="12">
        <f>(((J3457/60)/60)/24)+DATE(1970,1,1)+(-8/24)</f>
        <v>42626.416979166665</v>
      </c>
      <c r="U3457" s="8">
        <f t="shared" si="54"/>
        <v>30</v>
      </c>
    </row>
    <row r="3458" spans="1:21" ht="11.75" customHeight="1" x14ac:dyDescent="0.4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E3458/D3458*100%</f>
        <v>1.913</v>
      </c>
      <c r="P3458" s="9" t="str">
        <f>IFERROR(ROUND(E3458/L3458,0),0)&amp;" "&amp;H3458</f>
        <v>359 USD</v>
      </c>
      <c r="Q3458" t="s">
        <v>8317</v>
      </c>
      <c r="R3458" t="s">
        <v>8318</v>
      </c>
      <c r="S3458" s="12">
        <f>(((I3458/60)/60)/24)+DATE(1970,1,1)+(-8/24)</f>
        <v>41851.957638888889</v>
      </c>
      <c r="T3458" s="12">
        <f>(((J3458/60)/60)/24)+DATE(1970,1,1)+(-8/24)</f>
        <v>41820.872303240736</v>
      </c>
      <c r="U3458" s="8">
        <f t="shared" si="54"/>
        <v>31.085335648152977</v>
      </c>
    </row>
    <row r="3459" spans="1:21" ht="11.75" customHeight="1" x14ac:dyDescent="0.4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E3459/D3459*100%</f>
        <v>1.4019999999999999</v>
      </c>
      <c r="P3459" s="9" t="str">
        <f>IFERROR(ROUND(E3459/L3459,0),0)&amp;" "&amp;H3459</f>
        <v>51 USD</v>
      </c>
      <c r="Q3459" t="s">
        <v>8317</v>
      </c>
      <c r="R3459" t="s">
        <v>8318</v>
      </c>
      <c r="S3459" s="12">
        <f>(((I3459/60)/60)/24)+DATE(1970,1,1)+(-8/24)</f>
        <v>42046.915972222218</v>
      </c>
      <c r="T3459" s="12">
        <f>(((J3459/60)/60)/24)+DATE(1970,1,1)+(-8/24)</f>
        <v>42016.373344907406</v>
      </c>
      <c r="U3459" s="8">
        <f t="shared" si="54"/>
        <v>30.542627314811398</v>
      </c>
    </row>
    <row r="3460" spans="1:21" ht="11.75" customHeight="1" x14ac:dyDescent="0.4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E3460/D3460*100%</f>
        <v>1.2433537832310839</v>
      </c>
      <c r="P3460" s="9" t="str">
        <f>IFERROR(ROUND(E3460/L3460,0),0)&amp;" "&amp;H3460</f>
        <v>45 USD</v>
      </c>
      <c r="Q3460" t="s">
        <v>8317</v>
      </c>
      <c r="R3460" t="s">
        <v>8318</v>
      </c>
      <c r="S3460" s="12">
        <f>(((I3460/60)/60)/24)+DATE(1970,1,1)+(-8/24)</f>
        <v>42037.852083333331</v>
      </c>
      <c r="T3460" s="12">
        <f>(((J3460/60)/60)/24)+DATE(1970,1,1)+(-8/24)</f>
        <v>42010.869247685179</v>
      </c>
      <c r="U3460" s="8">
        <f t="shared" si="54"/>
        <v>26.982835648152104</v>
      </c>
    </row>
    <row r="3461" spans="1:21" ht="11.75" customHeight="1" x14ac:dyDescent="0.4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E3461/D3461*100%</f>
        <v>1.262</v>
      </c>
      <c r="P3461" s="9" t="str">
        <f>IFERROR(ROUND(E3461/L3461,0),0)&amp;" "&amp;H3461</f>
        <v>18 GBP</v>
      </c>
      <c r="Q3461" t="s">
        <v>8317</v>
      </c>
      <c r="R3461" t="s">
        <v>8318</v>
      </c>
      <c r="S3461" s="12">
        <f>(((I3461/60)/60)/24)+DATE(1970,1,1)+(-8/24)</f>
        <v>42510.146527777775</v>
      </c>
      <c r="T3461" s="12">
        <f>(((J3461/60)/60)/24)+DATE(1970,1,1)+(-8/24)</f>
        <v>42480.146527777775</v>
      </c>
      <c r="U3461" s="8">
        <f t="shared" si="54"/>
        <v>30</v>
      </c>
    </row>
    <row r="3462" spans="1:21" ht="11.75" customHeight="1" x14ac:dyDescent="0.4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E3462/D3462*100%</f>
        <v>1.9</v>
      </c>
      <c r="P3462" s="9" t="str">
        <f>IFERROR(ROUND(E3462/L3462,0),0)&amp;" "&amp;H3462</f>
        <v>50 GBP</v>
      </c>
      <c r="Q3462" t="s">
        <v>8317</v>
      </c>
      <c r="R3462" t="s">
        <v>8318</v>
      </c>
      <c r="S3462" s="12">
        <f>(((I3462/60)/60)/24)+DATE(1970,1,1)+(-8/24)</f>
        <v>41866.193888888884</v>
      </c>
      <c r="T3462" s="12">
        <f>(((J3462/60)/60)/24)+DATE(1970,1,1)+(-8/24)</f>
        <v>41852.193888888884</v>
      </c>
      <c r="U3462" s="8">
        <f t="shared" si="54"/>
        <v>14</v>
      </c>
    </row>
    <row r="3463" spans="1:21" ht="11.75" customHeight="1" x14ac:dyDescent="0.4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E3463/D3463*100%</f>
        <v>1.39</v>
      </c>
      <c r="P3463" s="9" t="str">
        <f>IFERROR(ROUND(E3463/L3463,0),0)&amp;" "&amp;H3463</f>
        <v>58 USD</v>
      </c>
      <c r="Q3463" t="s">
        <v>8317</v>
      </c>
      <c r="R3463" t="s">
        <v>8318</v>
      </c>
      <c r="S3463" s="12">
        <f>(((I3463/60)/60)/24)+DATE(1970,1,1)+(-8/24)</f>
        <v>42671.791666666664</v>
      </c>
      <c r="T3463" s="12">
        <f>(((J3463/60)/60)/24)+DATE(1970,1,1)+(-8/24)</f>
        <v>42643.299525462957</v>
      </c>
      <c r="U3463" s="8">
        <f t="shared" si="54"/>
        <v>28.492141203707433</v>
      </c>
    </row>
    <row r="3464" spans="1:21" ht="11.75" customHeight="1" x14ac:dyDescent="0.4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E3464/D3464*100%</f>
        <v>2.02</v>
      </c>
      <c r="P3464" s="9" t="str">
        <f>IFERROR(ROUND(E3464/L3464,0),0)&amp;" "&amp;H3464</f>
        <v>30 USD</v>
      </c>
      <c r="Q3464" t="s">
        <v>8317</v>
      </c>
      <c r="R3464" t="s">
        <v>8318</v>
      </c>
      <c r="S3464" s="12">
        <f>(((I3464/60)/60)/24)+DATE(1970,1,1)+(-8/24)</f>
        <v>42195.416666666664</v>
      </c>
      <c r="T3464" s="12">
        <f>(((J3464/60)/60)/24)+DATE(1970,1,1)+(-8/24)</f>
        <v>42179.565138888887</v>
      </c>
      <c r="U3464" s="8">
        <f t="shared" si="54"/>
        <v>15.851527777776937</v>
      </c>
    </row>
    <row r="3465" spans="1:21" ht="11.75" customHeight="1" x14ac:dyDescent="0.4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E3465/D3465*100%</f>
        <v>1.0338000000000001</v>
      </c>
      <c r="P3465" s="9" t="str">
        <f>IFERROR(ROUND(E3465/L3465,0),0)&amp;" "&amp;H3465</f>
        <v>91 CAD</v>
      </c>
      <c r="Q3465" t="s">
        <v>8317</v>
      </c>
      <c r="R3465" t="s">
        <v>8318</v>
      </c>
      <c r="S3465" s="12">
        <f>(((I3465/60)/60)/24)+DATE(1970,1,1)+(-8/24)</f>
        <v>42653.832638888889</v>
      </c>
      <c r="T3465" s="12">
        <f>(((J3465/60)/60)/24)+DATE(1970,1,1)+(-8/24)</f>
        <v>42612.585474537038</v>
      </c>
      <c r="U3465" s="8">
        <f t="shared" si="54"/>
        <v>41.247164351851097</v>
      </c>
    </row>
    <row r="3466" spans="1:21" ht="11.75" customHeight="1" x14ac:dyDescent="0.4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E3466/D3466*100%</f>
        <v>1.023236</v>
      </c>
      <c r="P3466" s="9" t="str">
        <f>IFERROR(ROUND(E3466/L3466,0),0)&amp;" "&amp;H3466</f>
        <v>55 USD</v>
      </c>
      <c r="Q3466" t="s">
        <v>8317</v>
      </c>
      <c r="R3466" t="s">
        <v>8318</v>
      </c>
      <c r="S3466" s="12">
        <f>(((I3466/60)/60)/24)+DATE(1970,1,1)+(-8/24)</f>
        <v>42604.796724537031</v>
      </c>
      <c r="T3466" s="12">
        <f>(((J3466/60)/60)/24)+DATE(1970,1,1)+(-8/24)</f>
        <v>42574.796724537031</v>
      </c>
      <c r="U3466" s="8">
        <f t="shared" si="54"/>
        <v>30</v>
      </c>
    </row>
    <row r="3467" spans="1:21" ht="11.75" customHeight="1" x14ac:dyDescent="0.4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E3467/D3467*100%</f>
        <v>1.03</v>
      </c>
      <c r="P3467" s="9" t="str">
        <f>IFERROR(ROUND(E3467/L3467,0),0)&amp;" "&amp;H3467</f>
        <v>57 GBP</v>
      </c>
      <c r="Q3467" t="s">
        <v>8317</v>
      </c>
      <c r="R3467" t="s">
        <v>8318</v>
      </c>
      <c r="S3467" s="12">
        <f>(((I3467/60)/60)/24)+DATE(1970,1,1)+(-8/24)</f>
        <v>42225.333333333336</v>
      </c>
      <c r="T3467" s="12">
        <f>(((J3467/60)/60)/24)+DATE(1970,1,1)+(-8/24)</f>
        <v>42200.292499999996</v>
      </c>
      <c r="U3467" s="8">
        <f t="shared" si="54"/>
        <v>25.040833333339833</v>
      </c>
    </row>
    <row r="3468" spans="1:21" ht="11.75" customHeight="1" x14ac:dyDescent="0.4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E3468/D3468*100%</f>
        <v>1.2714285714285714</v>
      </c>
      <c r="P3468" s="9" t="str">
        <f>IFERROR(ROUND(E3468/L3468,0),0)&amp;" "&amp;H3468</f>
        <v>73 USD</v>
      </c>
      <c r="Q3468" t="s">
        <v>8317</v>
      </c>
      <c r="R3468" t="s">
        <v>8318</v>
      </c>
      <c r="S3468" s="12">
        <f>(((I3468/60)/60)/24)+DATE(1970,1,1)+(-8/24)</f>
        <v>42479.644097222219</v>
      </c>
      <c r="T3468" s="12">
        <f>(((J3468/60)/60)/24)+DATE(1970,1,1)+(-8/24)</f>
        <v>42419.685763888883</v>
      </c>
      <c r="U3468" s="8">
        <f t="shared" si="54"/>
        <v>59.958333333335759</v>
      </c>
    </row>
    <row r="3469" spans="1:21" ht="11.75" customHeight="1" x14ac:dyDescent="0.4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E3469/D3469*100%</f>
        <v>1.01</v>
      </c>
      <c r="P3469" s="9" t="str">
        <f>IFERROR(ROUND(E3469/L3469,0),0)&amp;" "&amp;H3469</f>
        <v>64 USD</v>
      </c>
      <c r="Q3469" t="s">
        <v>8317</v>
      </c>
      <c r="R3469" t="s">
        <v>8318</v>
      </c>
      <c r="S3469" s="12">
        <f>(((I3469/60)/60)/24)+DATE(1970,1,1)+(-8/24)</f>
        <v>42083.296666666669</v>
      </c>
      <c r="T3469" s="12">
        <f>(((J3469/60)/60)/24)+DATE(1970,1,1)+(-8/24)</f>
        <v>42053.338333333326</v>
      </c>
      <c r="U3469" s="8">
        <f t="shared" ref="U3469:U3532" si="55">S3469-T3469</f>
        <v>29.958333333343035</v>
      </c>
    </row>
    <row r="3470" spans="1:21" ht="11.75" customHeight="1" x14ac:dyDescent="0.4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E3470/D3470*100%</f>
        <v>1.2178</v>
      </c>
      <c r="P3470" s="9" t="str">
        <f>IFERROR(ROUND(E3470/L3470,0),0)&amp;" "&amp;H3470</f>
        <v>716 USD</v>
      </c>
      <c r="Q3470" t="s">
        <v>8317</v>
      </c>
      <c r="R3470" t="s">
        <v>8318</v>
      </c>
      <c r="S3470" s="12">
        <f>(((I3470/60)/60)/24)+DATE(1970,1,1)+(-8/24)</f>
        <v>42633.791666666664</v>
      </c>
      <c r="T3470" s="12">
        <f>(((J3470/60)/60)/24)+DATE(1970,1,1)+(-8/24)</f>
        <v>42605.432048611103</v>
      </c>
      <c r="U3470" s="8">
        <f t="shared" si="55"/>
        <v>28.359618055561441</v>
      </c>
    </row>
    <row r="3471" spans="1:21" ht="11.75" customHeight="1" x14ac:dyDescent="0.4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E3471/D3471*100%</f>
        <v>1.1339285714285714</v>
      </c>
      <c r="P3471" s="9" t="str">
        <f>IFERROR(ROUND(E3471/L3471,0),0)&amp;" "&amp;H3471</f>
        <v>50 USD</v>
      </c>
      <c r="Q3471" t="s">
        <v>8317</v>
      </c>
      <c r="R3471" t="s">
        <v>8318</v>
      </c>
      <c r="S3471" s="12">
        <f>(((I3471/60)/60)/24)+DATE(1970,1,1)+(-8/24)</f>
        <v>42488.308391203704</v>
      </c>
      <c r="T3471" s="12">
        <f>(((J3471/60)/60)/24)+DATE(1970,1,1)+(-8/24)</f>
        <v>42458.308391203704</v>
      </c>
      <c r="U3471" s="8">
        <f t="shared" si="55"/>
        <v>30</v>
      </c>
    </row>
    <row r="3472" spans="1:21" ht="11.75" customHeight="1" x14ac:dyDescent="0.4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E3472/D3472*100%</f>
        <v>1.5</v>
      </c>
      <c r="P3472" s="9" t="str">
        <f>IFERROR(ROUND(E3472/L3472,0),0)&amp;" "&amp;H3472</f>
        <v>42 USD</v>
      </c>
      <c r="Q3472" t="s">
        <v>8317</v>
      </c>
      <c r="R3472" t="s">
        <v>8318</v>
      </c>
      <c r="S3472" s="12">
        <f>(((I3472/60)/60)/24)+DATE(1970,1,1)+(-8/24)</f>
        <v>42566.568055555552</v>
      </c>
      <c r="T3472" s="12">
        <f>(((J3472/60)/60)/24)+DATE(1970,1,1)+(-8/24)</f>
        <v>42528.688680555548</v>
      </c>
      <c r="U3472" s="8">
        <f t="shared" si="55"/>
        <v>37.879375000004075</v>
      </c>
    </row>
    <row r="3473" spans="1:21" ht="11.75" customHeight="1" x14ac:dyDescent="0.4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E3473/D3473*100%</f>
        <v>2.1459999999999999</v>
      </c>
      <c r="P3473" s="9" t="str">
        <f>IFERROR(ROUND(E3473/L3473,0),0)&amp;" "&amp;H3473</f>
        <v>36 GBP</v>
      </c>
      <c r="Q3473" t="s">
        <v>8317</v>
      </c>
      <c r="R3473" t="s">
        <v>8318</v>
      </c>
      <c r="S3473" s="12">
        <f>(((I3473/60)/60)/24)+DATE(1970,1,1)+(-8/24)</f>
        <v>41882.5</v>
      </c>
      <c r="T3473" s="12">
        <f>(((J3473/60)/60)/24)+DATE(1970,1,1)+(-8/24)</f>
        <v>41841.487152777772</v>
      </c>
      <c r="U3473" s="8">
        <f t="shared" si="55"/>
        <v>41.01284722222772</v>
      </c>
    </row>
    <row r="3474" spans="1:21" ht="11.75" customHeight="1" x14ac:dyDescent="0.4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E3474/D3474*100%</f>
        <v>1.0205</v>
      </c>
      <c r="P3474" s="9" t="str">
        <f>IFERROR(ROUND(E3474/L3474,0),0)&amp;" "&amp;H3474</f>
        <v>89 USD</v>
      </c>
      <c r="Q3474" t="s">
        <v>8317</v>
      </c>
      <c r="R3474" t="s">
        <v>8318</v>
      </c>
      <c r="S3474" s="12">
        <f>(((I3474/60)/60)/24)+DATE(1970,1,1)+(-8/24)</f>
        <v>41948.915972222218</v>
      </c>
      <c r="T3474" s="12">
        <f>(((J3474/60)/60)/24)+DATE(1970,1,1)+(-8/24)</f>
        <v>41927.837164351848</v>
      </c>
      <c r="U3474" s="8">
        <f t="shared" si="55"/>
        <v>21.078807870369928</v>
      </c>
    </row>
    <row r="3475" spans="1:21" ht="11.75" customHeight="1" x14ac:dyDescent="0.4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E3475/D3475*100%</f>
        <v>1</v>
      </c>
      <c r="P3475" s="9" t="str">
        <f>IFERROR(ROUND(E3475/L3475,0),0)&amp;" "&amp;H3475</f>
        <v>148 USD</v>
      </c>
      <c r="Q3475" t="s">
        <v>8317</v>
      </c>
      <c r="R3475" t="s">
        <v>8318</v>
      </c>
      <c r="S3475" s="12">
        <f>(((I3475/60)/60)/24)+DATE(1970,1,1)+(-8/24)</f>
        <v>42083.518749999996</v>
      </c>
      <c r="T3475" s="12">
        <f>(((J3475/60)/60)/24)+DATE(1970,1,1)+(-8/24)</f>
        <v>42062.501111111109</v>
      </c>
      <c r="U3475" s="8">
        <f t="shared" si="55"/>
        <v>21.017638888886722</v>
      </c>
    </row>
    <row r="3476" spans="1:21" ht="11.75" customHeight="1" x14ac:dyDescent="0.4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E3476/D3476*100%</f>
        <v>1.01</v>
      </c>
      <c r="P3476" s="9" t="str">
        <f>IFERROR(ROUND(E3476/L3476,0),0)&amp;" "&amp;H3476</f>
        <v>52 GBP</v>
      </c>
      <c r="Q3476" t="s">
        <v>8317</v>
      </c>
      <c r="R3476" t="s">
        <v>8318</v>
      </c>
      <c r="S3476" s="12">
        <f>(((I3476/60)/60)/24)+DATE(1970,1,1)+(-8/24)</f>
        <v>42571.168182870366</v>
      </c>
      <c r="T3476" s="12">
        <f>(((J3476/60)/60)/24)+DATE(1970,1,1)+(-8/24)</f>
        <v>42541.168182870366</v>
      </c>
      <c r="U3476" s="8">
        <f t="shared" si="55"/>
        <v>30</v>
      </c>
    </row>
    <row r="3477" spans="1:21" ht="11.75" customHeight="1" x14ac:dyDescent="0.4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E3477/D3477*100%</f>
        <v>1.1333333333333333</v>
      </c>
      <c r="P3477" s="9" t="str">
        <f>IFERROR(ROUND(E3477/L3477,0),0)&amp;" "&amp;H3477</f>
        <v>20 GBP</v>
      </c>
      <c r="Q3477" t="s">
        <v>8317</v>
      </c>
      <c r="R3477" t="s">
        <v>8318</v>
      </c>
      <c r="S3477" s="12">
        <f>(((I3477/60)/60)/24)+DATE(1970,1,1)+(-8/24)</f>
        <v>41945.666666666664</v>
      </c>
      <c r="T3477" s="12">
        <f>(((J3477/60)/60)/24)+DATE(1970,1,1)+(-8/24)</f>
        <v>41918.547499999993</v>
      </c>
      <c r="U3477" s="8">
        <f t="shared" si="55"/>
        <v>27.119166666670935</v>
      </c>
    </row>
    <row r="3478" spans="1:21" ht="11.75" customHeight="1" x14ac:dyDescent="0.4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E3478/D3478*100%</f>
        <v>1.04</v>
      </c>
      <c r="P3478" s="9" t="str">
        <f>IFERROR(ROUND(E3478/L3478,0),0)&amp;" "&amp;H3478</f>
        <v>52 USD</v>
      </c>
      <c r="Q3478" t="s">
        <v>8317</v>
      </c>
      <c r="R3478" t="s">
        <v>8318</v>
      </c>
      <c r="S3478" s="12">
        <f>(((I3478/60)/60)/24)+DATE(1970,1,1)+(-8/24)</f>
        <v>41938.791666666664</v>
      </c>
      <c r="T3478" s="12">
        <f>(((J3478/60)/60)/24)+DATE(1970,1,1)+(-8/24)</f>
        <v>41920.946643518517</v>
      </c>
      <c r="U3478" s="8">
        <f t="shared" si="55"/>
        <v>17.845023148147448</v>
      </c>
    </row>
    <row r="3479" spans="1:21" ht="11.75" customHeight="1" x14ac:dyDescent="0.4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E3479/D3479*100%</f>
        <v>1.1533333333333333</v>
      </c>
      <c r="P3479" s="9" t="str">
        <f>IFERROR(ROUND(E3479/L3479,0),0)&amp;" "&amp;H3479</f>
        <v>53 USD</v>
      </c>
      <c r="Q3479" t="s">
        <v>8317</v>
      </c>
      <c r="R3479" t="s">
        <v>8318</v>
      </c>
      <c r="S3479" s="12">
        <f>(((I3479/60)/60)/24)+DATE(1970,1,1)+(-8/24)</f>
        <v>42140.791666666664</v>
      </c>
      <c r="T3479" s="12">
        <f>(((J3479/60)/60)/24)+DATE(1970,1,1)+(-8/24)</f>
        <v>42128.403275462959</v>
      </c>
      <c r="U3479" s="8">
        <f t="shared" si="55"/>
        <v>12.388391203705396</v>
      </c>
    </row>
    <row r="3480" spans="1:21" ht="11.75" customHeight="1" x14ac:dyDescent="0.4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E3480/D3480*100%</f>
        <v>1.1285000000000001</v>
      </c>
      <c r="P3480" s="9" t="str">
        <f>IFERROR(ROUND(E3480/L3480,0),0)&amp;" "&amp;H3480</f>
        <v>40 USD</v>
      </c>
      <c r="Q3480" t="s">
        <v>8317</v>
      </c>
      <c r="R3480" t="s">
        <v>8318</v>
      </c>
      <c r="S3480" s="12">
        <f>(((I3480/60)/60)/24)+DATE(1970,1,1)+(-8/24)</f>
        <v>42079.541666666664</v>
      </c>
      <c r="T3480" s="12">
        <f>(((J3480/60)/60)/24)+DATE(1970,1,1)+(-8/24)</f>
        <v>42053.583587962967</v>
      </c>
      <c r="U3480" s="8">
        <f t="shared" si="55"/>
        <v>25.958078703697538</v>
      </c>
    </row>
    <row r="3481" spans="1:21" ht="11.75" customHeight="1" x14ac:dyDescent="0.4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E3481/D3481*100%</f>
        <v>1.2786666666666666</v>
      </c>
      <c r="P3481" s="9" t="str">
        <f>IFERROR(ROUND(E3481/L3481,0),0)&amp;" "&amp;H3481</f>
        <v>34 GBP</v>
      </c>
      <c r="Q3481" t="s">
        <v>8317</v>
      </c>
      <c r="R3481" t="s">
        <v>8318</v>
      </c>
      <c r="S3481" s="12">
        <f>(((I3481/60)/60)/24)+DATE(1970,1,1)+(-8/24)</f>
        <v>41811.521759259253</v>
      </c>
      <c r="T3481" s="12">
        <f>(((J3481/60)/60)/24)+DATE(1970,1,1)+(-8/24)</f>
        <v>41781.521759259253</v>
      </c>
      <c r="U3481" s="8">
        <f t="shared" si="55"/>
        <v>30</v>
      </c>
    </row>
    <row r="3482" spans="1:21" ht="11.75" customHeight="1" x14ac:dyDescent="0.4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E3482/D3482*100%</f>
        <v>1.4266666666666667</v>
      </c>
      <c r="P3482" s="9" t="str">
        <f>IFERROR(ROUND(E3482/L3482,0),0)&amp;" "&amp;H3482</f>
        <v>165 USD</v>
      </c>
      <c r="Q3482" t="s">
        <v>8317</v>
      </c>
      <c r="R3482" t="s">
        <v>8318</v>
      </c>
      <c r="S3482" s="12">
        <f>(((I3482/60)/60)/24)+DATE(1970,1,1)+(-8/24)</f>
        <v>42195.541666666664</v>
      </c>
      <c r="T3482" s="12">
        <f>(((J3482/60)/60)/24)+DATE(1970,1,1)+(-8/24)</f>
        <v>42170.984108796292</v>
      </c>
      <c r="U3482" s="8">
        <f t="shared" si="55"/>
        <v>24.557557870371966</v>
      </c>
    </row>
    <row r="3483" spans="1:21" ht="11.75" customHeight="1" x14ac:dyDescent="0.4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E3483/D3483*100%</f>
        <v>1.1879999999999999</v>
      </c>
      <c r="P3483" s="9" t="str">
        <f>IFERROR(ROUND(E3483/L3483,0),0)&amp;" "&amp;H3483</f>
        <v>125 AUD</v>
      </c>
      <c r="Q3483" t="s">
        <v>8317</v>
      </c>
      <c r="R3483" t="s">
        <v>8318</v>
      </c>
      <c r="S3483" s="12">
        <f>(((I3483/60)/60)/24)+DATE(1970,1,1)+(-8/24)</f>
        <v>42005.914212962954</v>
      </c>
      <c r="T3483" s="12">
        <f>(((J3483/60)/60)/24)+DATE(1970,1,1)+(-8/24)</f>
        <v>41988.914212962954</v>
      </c>
      <c r="U3483" s="8">
        <f t="shared" si="55"/>
        <v>17</v>
      </c>
    </row>
    <row r="3484" spans="1:21" ht="11.75" customHeight="1" x14ac:dyDescent="0.4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E3484/D3484*100%</f>
        <v>1.3833333333333333</v>
      </c>
      <c r="P3484" s="9" t="str">
        <f>IFERROR(ROUND(E3484/L3484,0),0)&amp;" "&amp;H3484</f>
        <v>52 GBP</v>
      </c>
      <c r="Q3484" t="s">
        <v>8317</v>
      </c>
      <c r="R3484" t="s">
        <v>8318</v>
      </c>
      <c r="S3484" s="12">
        <f>(((I3484/60)/60)/24)+DATE(1970,1,1)+(-8/24)</f>
        <v>41826.438263888886</v>
      </c>
      <c r="T3484" s="12">
        <f>(((J3484/60)/60)/24)+DATE(1970,1,1)+(-8/24)</f>
        <v>41796.438263888886</v>
      </c>
      <c r="U3484" s="8">
        <f t="shared" si="55"/>
        <v>30</v>
      </c>
    </row>
    <row r="3485" spans="1:21" ht="11.75" customHeight="1" x14ac:dyDescent="0.4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E3485/D3485*100%</f>
        <v>1.599402985074627</v>
      </c>
      <c r="P3485" s="9" t="str">
        <f>IFERROR(ROUND(E3485/L3485,0),0)&amp;" "&amp;H3485</f>
        <v>40 USD</v>
      </c>
      <c r="Q3485" t="s">
        <v>8317</v>
      </c>
      <c r="R3485" t="s">
        <v>8318</v>
      </c>
      <c r="S3485" s="12">
        <f>(((I3485/60)/60)/24)+DATE(1970,1,1)+(-8/24)</f>
        <v>41823.335428240738</v>
      </c>
      <c r="T3485" s="12">
        <f>(((J3485/60)/60)/24)+DATE(1970,1,1)+(-8/24)</f>
        <v>41793.335428240738</v>
      </c>
      <c r="U3485" s="8">
        <f t="shared" si="55"/>
        <v>30</v>
      </c>
    </row>
    <row r="3486" spans="1:21" ht="11.75" customHeight="1" x14ac:dyDescent="0.4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E3486/D3486*100%</f>
        <v>1.1424000000000001</v>
      </c>
      <c r="P3486" s="9" t="str">
        <f>IFERROR(ROUND(E3486/L3486,0),0)&amp;" "&amp;H3486</f>
        <v>65 USD</v>
      </c>
      <c r="Q3486" t="s">
        <v>8317</v>
      </c>
      <c r="R3486" t="s">
        <v>8318</v>
      </c>
      <c r="S3486" s="12">
        <f>(((I3486/60)/60)/24)+DATE(1970,1,1)+(-8/24)</f>
        <v>42536.427071759252</v>
      </c>
      <c r="T3486" s="12">
        <f>(((J3486/60)/60)/24)+DATE(1970,1,1)+(-8/24)</f>
        <v>42506.427071759252</v>
      </c>
      <c r="U3486" s="8">
        <f t="shared" si="55"/>
        <v>30</v>
      </c>
    </row>
    <row r="3487" spans="1:21" ht="11.75" customHeight="1" x14ac:dyDescent="0.4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E3487/D3487*100%</f>
        <v>1.0060606060606061</v>
      </c>
      <c r="P3487" s="9" t="str">
        <f>IFERROR(ROUND(E3487/L3487,0),0)&amp;" "&amp;H3487</f>
        <v>55 USD</v>
      </c>
      <c r="Q3487" t="s">
        <v>8317</v>
      </c>
      <c r="R3487" t="s">
        <v>8318</v>
      </c>
      <c r="S3487" s="12">
        <f>(((I3487/60)/60)/24)+DATE(1970,1,1)+(-8/24)</f>
        <v>42402.359722222223</v>
      </c>
      <c r="T3487" s="12">
        <f>(((J3487/60)/60)/24)+DATE(1970,1,1)+(-8/24)</f>
        <v>42372.359722222223</v>
      </c>
      <c r="U3487" s="8">
        <f t="shared" si="55"/>
        <v>30</v>
      </c>
    </row>
    <row r="3488" spans="1:21" ht="11.75" customHeight="1" x14ac:dyDescent="0.4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E3488/D3488*100%</f>
        <v>1.552</v>
      </c>
      <c r="P3488" s="9" t="str">
        <f>IFERROR(ROUND(E3488/L3488,0),0)&amp;" "&amp;H3488</f>
        <v>83 USD</v>
      </c>
      <c r="Q3488" t="s">
        <v>8317</v>
      </c>
      <c r="R3488" t="s">
        <v>8318</v>
      </c>
      <c r="S3488" s="12">
        <f>(((I3488/60)/60)/24)+DATE(1970,1,1)+(-8/24)</f>
        <v>42157.957638888889</v>
      </c>
      <c r="T3488" s="12">
        <f>(((J3488/60)/60)/24)+DATE(1970,1,1)+(-8/24)</f>
        <v>42126.541678240734</v>
      </c>
      <c r="U3488" s="8">
        <f t="shared" si="55"/>
        <v>31.415960648155306</v>
      </c>
    </row>
    <row r="3489" spans="1:21" ht="11.75" customHeight="1" x14ac:dyDescent="0.4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E3489/D3489*100%</f>
        <v>1.2775000000000001</v>
      </c>
      <c r="P3489" s="9" t="str">
        <f>IFERROR(ROUND(E3489/L3489,0),0)&amp;" "&amp;H3489</f>
        <v>39 GBP</v>
      </c>
      <c r="Q3489" t="s">
        <v>8317</v>
      </c>
      <c r="R3489" t="s">
        <v>8318</v>
      </c>
      <c r="S3489" s="12">
        <f>(((I3489/60)/60)/24)+DATE(1970,1,1)+(-8/24)</f>
        <v>42179.607083333329</v>
      </c>
      <c r="T3489" s="12">
        <f>(((J3489/60)/60)/24)+DATE(1970,1,1)+(-8/24)</f>
        <v>42149.607083333329</v>
      </c>
      <c r="U3489" s="8">
        <f t="shared" si="55"/>
        <v>30</v>
      </c>
    </row>
    <row r="3490" spans="1:21" ht="11.75" customHeight="1" x14ac:dyDescent="0.4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E3490/D3490*100%</f>
        <v>1.212</v>
      </c>
      <c r="P3490" s="9" t="str">
        <f>IFERROR(ROUND(E3490/L3490,0),0)&amp;" "&amp;H3490</f>
        <v>125 USD</v>
      </c>
      <c r="Q3490" t="s">
        <v>8317</v>
      </c>
      <c r="R3490" t="s">
        <v>8318</v>
      </c>
      <c r="S3490" s="12">
        <f>(((I3490/60)/60)/24)+DATE(1970,1,1)+(-8/24)</f>
        <v>42111.333333333336</v>
      </c>
      <c r="T3490" s="12">
        <f>(((J3490/60)/60)/24)+DATE(1970,1,1)+(-8/24)</f>
        <v>42087.43472222222</v>
      </c>
      <c r="U3490" s="8">
        <f t="shared" si="55"/>
        <v>23.898611111115315</v>
      </c>
    </row>
    <row r="3491" spans="1:21" ht="11.75" customHeight="1" x14ac:dyDescent="0.4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E3491/D3491*100%</f>
        <v>1.127</v>
      </c>
      <c r="P3491" s="9" t="str">
        <f>IFERROR(ROUND(E3491/L3491,0),0)&amp;" "&amp;H3491</f>
        <v>78 GBP</v>
      </c>
      <c r="Q3491" t="s">
        <v>8317</v>
      </c>
      <c r="R3491" t="s">
        <v>8318</v>
      </c>
      <c r="S3491" s="12">
        <f>(((I3491/60)/60)/24)+DATE(1970,1,1)+(-8/24)</f>
        <v>41783.541666666664</v>
      </c>
      <c r="T3491" s="12">
        <f>(((J3491/60)/60)/24)+DATE(1970,1,1)+(-8/24)</f>
        <v>41753.302442129629</v>
      </c>
      <c r="U3491" s="8">
        <f t="shared" si="55"/>
        <v>30.239224537035625</v>
      </c>
    </row>
    <row r="3492" spans="1:21" ht="11.75" customHeight="1" x14ac:dyDescent="0.4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E3492/D3492*100%</f>
        <v>1.2749999999999999</v>
      </c>
      <c r="P3492" s="9" t="str">
        <f>IFERROR(ROUND(E3492/L3492,0),0)&amp;" "&amp;H3492</f>
        <v>47 USD</v>
      </c>
      <c r="Q3492" t="s">
        <v>8317</v>
      </c>
      <c r="R3492" t="s">
        <v>8318</v>
      </c>
      <c r="S3492" s="12">
        <f>(((I3492/60)/60)/24)+DATE(1970,1,1)+(-8/24)</f>
        <v>42473.469027777777</v>
      </c>
      <c r="T3492" s="12">
        <f>(((J3492/60)/60)/24)+DATE(1970,1,1)+(-8/24)</f>
        <v>42443.469027777777</v>
      </c>
      <c r="U3492" s="8">
        <f t="shared" si="55"/>
        <v>30</v>
      </c>
    </row>
    <row r="3493" spans="1:21" ht="11.75" customHeight="1" x14ac:dyDescent="0.4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E3493/D3493*100%</f>
        <v>1.5820000000000001</v>
      </c>
      <c r="P3493" s="9" t="str">
        <f>IFERROR(ROUND(E3493/L3493,0),0)&amp;" "&amp;H3493</f>
        <v>79 USD</v>
      </c>
      <c r="Q3493" t="s">
        <v>8317</v>
      </c>
      <c r="R3493" t="s">
        <v>8318</v>
      </c>
      <c r="S3493" s="12">
        <f>(((I3493/60)/60)/24)+DATE(1970,1,1)+(-8/24)</f>
        <v>42141.916481481479</v>
      </c>
      <c r="T3493" s="12">
        <f>(((J3493/60)/60)/24)+DATE(1970,1,1)+(-8/24)</f>
        <v>42120.916481481479</v>
      </c>
      <c r="U3493" s="8">
        <f t="shared" si="55"/>
        <v>21</v>
      </c>
    </row>
    <row r="3494" spans="1:21" ht="11.75" customHeight="1" x14ac:dyDescent="0.4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E3494/D3494*100%</f>
        <v>1.0526894736842105</v>
      </c>
      <c r="P3494" s="9" t="str">
        <f>IFERROR(ROUND(E3494/L3494,0),0)&amp;" "&amp;H3494</f>
        <v>114 USD</v>
      </c>
      <c r="Q3494" t="s">
        <v>8317</v>
      </c>
      <c r="R3494" t="s">
        <v>8318</v>
      </c>
      <c r="S3494" s="12">
        <f>(((I3494/60)/60)/24)+DATE(1970,1,1)+(-8/24)</f>
        <v>42302.675891203697</v>
      </c>
      <c r="T3494" s="12">
        <f>(((J3494/60)/60)/24)+DATE(1970,1,1)+(-8/24)</f>
        <v>42267.675891203697</v>
      </c>
      <c r="U3494" s="8">
        <f t="shared" si="55"/>
        <v>35</v>
      </c>
    </row>
    <row r="3495" spans="1:21" ht="11.75" customHeight="1" x14ac:dyDescent="0.4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E3495/D3495*100%</f>
        <v>1</v>
      </c>
      <c r="P3495" s="9" t="str">
        <f>IFERROR(ROUND(E3495/L3495,0),0)&amp;" "&amp;H3495</f>
        <v>52 USD</v>
      </c>
      <c r="Q3495" t="s">
        <v>8317</v>
      </c>
      <c r="R3495" t="s">
        <v>8318</v>
      </c>
      <c r="S3495" s="12">
        <f>(((I3495/60)/60)/24)+DATE(1970,1,1)+(-8/24)</f>
        <v>41867.882638888885</v>
      </c>
      <c r="T3495" s="12">
        <f>(((J3495/60)/60)/24)+DATE(1970,1,1)+(-8/24)</f>
        <v>41848.532824074071</v>
      </c>
      <c r="U3495" s="8">
        <f t="shared" si="55"/>
        <v>19.349814814813726</v>
      </c>
    </row>
    <row r="3496" spans="1:21" ht="11.75" customHeight="1" x14ac:dyDescent="0.4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E3496/D3496*100%</f>
        <v>1</v>
      </c>
      <c r="P3496" s="9" t="str">
        <f>IFERROR(ROUND(E3496/L3496,0),0)&amp;" "&amp;H3496</f>
        <v>31 USD</v>
      </c>
      <c r="Q3496" t="s">
        <v>8317</v>
      </c>
      <c r="R3496" t="s">
        <v>8318</v>
      </c>
      <c r="S3496" s="12">
        <f>(((I3496/60)/60)/24)+DATE(1970,1,1)+(-8/24)</f>
        <v>42699.916666666664</v>
      </c>
      <c r="T3496" s="12">
        <f>(((J3496/60)/60)/24)+DATE(1970,1,1)+(-8/24)</f>
        <v>42688.881655092591</v>
      </c>
      <c r="U3496" s="8">
        <f t="shared" si="55"/>
        <v>11.035011574072996</v>
      </c>
    </row>
    <row r="3497" spans="1:21" ht="11.75" customHeight="1" x14ac:dyDescent="0.4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E3497/D3497*100%</f>
        <v>1.0686</v>
      </c>
      <c r="P3497" s="9" t="str">
        <f>IFERROR(ROUND(E3497/L3497,0),0)&amp;" "&amp;H3497</f>
        <v>74 CAD</v>
      </c>
      <c r="Q3497" t="s">
        <v>8317</v>
      </c>
      <c r="R3497" t="s">
        <v>8318</v>
      </c>
      <c r="S3497" s="12">
        <f>(((I3497/60)/60)/24)+DATE(1970,1,1)+(-8/24)</f>
        <v>41944.387499999997</v>
      </c>
      <c r="T3497" s="12">
        <f>(((J3497/60)/60)/24)+DATE(1970,1,1)+(-8/24)</f>
        <v>41915.429502314815</v>
      </c>
      <c r="U3497" s="8">
        <f t="shared" si="55"/>
        <v>28.957997685181908</v>
      </c>
    </row>
    <row r="3498" spans="1:21" ht="11.75" customHeight="1" x14ac:dyDescent="0.4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E3498/D3498*100%</f>
        <v>1.244</v>
      </c>
      <c r="P3498" s="9" t="str">
        <f>IFERROR(ROUND(E3498/L3498,0),0)&amp;" "&amp;H3498</f>
        <v>48 USD</v>
      </c>
      <c r="Q3498" t="s">
        <v>8317</v>
      </c>
      <c r="R3498" t="s">
        <v>8318</v>
      </c>
      <c r="S3498" s="12">
        <f>(((I3498/60)/60)/24)+DATE(1970,1,1)+(-8/24)</f>
        <v>42624.513495370367</v>
      </c>
      <c r="T3498" s="12">
        <f>(((J3498/60)/60)/24)+DATE(1970,1,1)+(-8/24)</f>
        <v>42584.513495370367</v>
      </c>
      <c r="U3498" s="8">
        <f t="shared" si="55"/>
        <v>40</v>
      </c>
    </row>
    <row r="3499" spans="1:21" ht="11.75" customHeight="1" x14ac:dyDescent="0.4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E3499/D3499*100%</f>
        <v>1.0870406189555126</v>
      </c>
      <c r="P3499" s="9" t="str">
        <f>IFERROR(ROUND(E3499/L3499,0),0)&amp;" "&amp;H3499</f>
        <v>34 USD</v>
      </c>
      <c r="Q3499" t="s">
        <v>8317</v>
      </c>
      <c r="R3499" t="s">
        <v>8318</v>
      </c>
      <c r="S3499" s="12">
        <f>(((I3499/60)/60)/24)+DATE(1970,1,1)+(-8/24)</f>
        <v>42523.583333333336</v>
      </c>
      <c r="T3499" s="12">
        <f>(((J3499/60)/60)/24)+DATE(1970,1,1)+(-8/24)</f>
        <v>42511.408611111103</v>
      </c>
      <c r="U3499" s="8">
        <f t="shared" si="55"/>
        <v>12.174722222232958</v>
      </c>
    </row>
    <row r="3500" spans="1:21" ht="11.75" customHeight="1" x14ac:dyDescent="0.4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E3500/D3500*100%</f>
        <v>1.0242424242424242</v>
      </c>
      <c r="P3500" s="9" t="str">
        <f>IFERROR(ROUND(E3500/L3500,0),0)&amp;" "&amp;H3500</f>
        <v>40 CAD</v>
      </c>
      <c r="Q3500" t="s">
        <v>8317</v>
      </c>
      <c r="R3500" t="s">
        <v>8318</v>
      </c>
      <c r="S3500" s="12">
        <f>(((I3500/60)/60)/24)+DATE(1970,1,1)+(-8/24)</f>
        <v>42518.572222222218</v>
      </c>
      <c r="T3500" s="12">
        <f>(((J3500/60)/60)/24)+DATE(1970,1,1)+(-8/24)</f>
        <v>42458.825277777774</v>
      </c>
      <c r="U3500" s="8">
        <f t="shared" si="55"/>
        <v>59.746944444443216</v>
      </c>
    </row>
    <row r="3501" spans="1:21" ht="11.75" customHeight="1" x14ac:dyDescent="0.4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E3501/D3501*100%</f>
        <v>1.0549999999999999</v>
      </c>
      <c r="P3501" s="9" t="str">
        <f>IFERROR(ROUND(E3501/L3501,0),0)&amp;" "&amp;H3501</f>
        <v>60 USD</v>
      </c>
      <c r="Q3501" t="s">
        <v>8317</v>
      </c>
      <c r="R3501" t="s">
        <v>8318</v>
      </c>
      <c r="S3501" s="12">
        <f>(((I3501/60)/60)/24)+DATE(1970,1,1)+(-8/24)</f>
        <v>42185.957638888889</v>
      </c>
      <c r="T3501" s="12">
        <f>(((J3501/60)/60)/24)+DATE(1970,1,1)+(-8/24)</f>
        <v>42131.702835648146</v>
      </c>
      <c r="U3501" s="8">
        <f t="shared" si="55"/>
        <v>54.254803240743058</v>
      </c>
    </row>
    <row r="3502" spans="1:21" ht="11.75" customHeight="1" x14ac:dyDescent="0.4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E3502/D3502*100%</f>
        <v>1.0629999999999999</v>
      </c>
      <c r="P3502" s="9" t="str">
        <f>IFERROR(ROUND(E3502/L3502,0),0)&amp;" "&amp;H3502</f>
        <v>25 USD</v>
      </c>
      <c r="Q3502" t="s">
        <v>8317</v>
      </c>
      <c r="R3502" t="s">
        <v>8318</v>
      </c>
      <c r="S3502" s="12">
        <f>(((I3502/60)/60)/24)+DATE(1970,1,1)+(-8/24)</f>
        <v>42435.874305555553</v>
      </c>
      <c r="T3502" s="12">
        <f>(((J3502/60)/60)/24)+DATE(1970,1,1)+(-8/24)</f>
        <v>42419.586087962954</v>
      </c>
      <c r="U3502" s="8">
        <f t="shared" si="55"/>
        <v>16.288217592598812</v>
      </c>
    </row>
    <row r="3503" spans="1:21" ht="11.75" customHeight="1" x14ac:dyDescent="0.4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E3503/D3503*100%</f>
        <v>1.0066666666666666</v>
      </c>
      <c r="P3503" s="9" t="str">
        <f>IFERROR(ROUND(E3503/L3503,0),0)&amp;" "&amp;H3503</f>
        <v>36 GBP</v>
      </c>
      <c r="Q3503" t="s">
        <v>8317</v>
      </c>
      <c r="R3503" t="s">
        <v>8318</v>
      </c>
      <c r="S3503" s="12">
        <f>(((I3503/60)/60)/24)+DATE(1970,1,1)+(-8/24)</f>
        <v>42258.430497685178</v>
      </c>
      <c r="T3503" s="12">
        <f>(((J3503/60)/60)/24)+DATE(1970,1,1)+(-8/24)</f>
        <v>42233.430497685178</v>
      </c>
      <c r="U3503" s="8">
        <f t="shared" si="55"/>
        <v>25</v>
      </c>
    </row>
    <row r="3504" spans="1:21" ht="11.75" customHeight="1" x14ac:dyDescent="0.4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E3504/D3504*100%</f>
        <v>1.054</v>
      </c>
      <c r="P3504" s="9" t="str">
        <f>IFERROR(ROUND(E3504/L3504,0),0)&amp;" "&amp;H3504</f>
        <v>136 USD</v>
      </c>
      <c r="Q3504" t="s">
        <v>8317</v>
      </c>
      <c r="R3504" t="s">
        <v>8318</v>
      </c>
      <c r="S3504" s="12">
        <f>(((I3504/60)/60)/24)+DATE(1970,1,1)+(-8/24)</f>
        <v>42444.832638888889</v>
      </c>
      <c r="T3504" s="12">
        <f>(((J3504/60)/60)/24)+DATE(1970,1,1)+(-8/24)</f>
        <v>42430.506064814814</v>
      </c>
      <c r="U3504" s="8">
        <f t="shared" si="55"/>
        <v>14.326574074075324</v>
      </c>
    </row>
    <row r="3505" spans="1:21" ht="11.75" customHeight="1" x14ac:dyDescent="0.4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E3505/D3505*100%</f>
        <v>1.0755999999999999</v>
      </c>
      <c r="P3505" s="9" t="str">
        <f>IFERROR(ROUND(E3505/L3505,0),0)&amp;" "&amp;H3505</f>
        <v>71 GBP</v>
      </c>
      <c r="Q3505" t="s">
        <v>8317</v>
      </c>
      <c r="R3505" t="s">
        <v>8318</v>
      </c>
      <c r="S3505" s="12">
        <f>(((I3505/60)/60)/24)+DATE(1970,1,1)+(-8/24)</f>
        <v>42575.144999999997</v>
      </c>
      <c r="T3505" s="12">
        <f>(((J3505/60)/60)/24)+DATE(1970,1,1)+(-8/24)</f>
        <v>42545.144999999997</v>
      </c>
      <c r="U3505" s="8">
        <f t="shared" si="55"/>
        <v>30</v>
      </c>
    </row>
    <row r="3506" spans="1:21" ht="11.75" customHeight="1" x14ac:dyDescent="0.4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E3506/D3506*100%</f>
        <v>1</v>
      </c>
      <c r="P3506" s="9" t="str">
        <f>IFERROR(ROUND(E3506/L3506,0),0)&amp;" "&amp;H3506</f>
        <v>125 USD</v>
      </c>
      <c r="Q3506" t="s">
        <v>8317</v>
      </c>
      <c r="R3506" t="s">
        <v>8318</v>
      </c>
      <c r="S3506" s="12">
        <f>(((I3506/60)/60)/24)+DATE(1970,1,1)+(-8/24)</f>
        <v>42327.457071759258</v>
      </c>
      <c r="T3506" s="12">
        <f>(((J3506/60)/60)/24)+DATE(1970,1,1)+(-8/24)</f>
        <v>42297.415405092594</v>
      </c>
      <c r="U3506" s="8">
        <f t="shared" si="55"/>
        <v>30.041666666664241</v>
      </c>
    </row>
    <row r="3507" spans="1:21" ht="11.75" customHeight="1" x14ac:dyDescent="0.4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E3507/D3507*100%</f>
        <v>1.0376000000000001</v>
      </c>
      <c r="P3507" s="9" t="str">
        <f>IFERROR(ROUND(E3507/L3507,0),0)&amp;" "&amp;H3507</f>
        <v>67 USD</v>
      </c>
      <c r="Q3507" t="s">
        <v>8317</v>
      </c>
      <c r="R3507" t="s">
        <v>8318</v>
      </c>
      <c r="S3507" s="12">
        <f>(((I3507/60)/60)/24)+DATE(1970,1,1)+(-8/24)</f>
        <v>41771.833333333328</v>
      </c>
      <c r="T3507" s="12">
        <f>(((J3507/60)/60)/24)+DATE(1970,1,1)+(-8/24)</f>
        <v>41760.602372685185</v>
      </c>
      <c r="U3507" s="8">
        <f t="shared" si="55"/>
        <v>11.230960648143082</v>
      </c>
    </row>
    <row r="3508" spans="1:21" ht="11.75" customHeight="1" x14ac:dyDescent="0.4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E3508/D3508*100%</f>
        <v>1.0149999999999999</v>
      </c>
      <c r="P3508" s="9" t="str">
        <f>IFERROR(ROUND(E3508/L3508,0),0)&amp;" "&amp;H3508</f>
        <v>105 USD</v>
      </c>
      <c r="Q3508" t="s">
        <v>8317</v>
      </c>
      <c r="R3508" t="s">
        <v>8318</v>
      </c>
      <c r="S3508" s="12">
        <f>(((I3508/60)/60)/24)+DATE(1970,1,1)+(-8/24)</f>
        <v>41874.400925925926</v>
      </c>
      <c r="T3508" s="12">
        <f>(((J3508/60)/60)/24)+DATE(1970,1,1)+(-8/24)</f>
        <v>41829.400925925926</v>
      </c>
      <c r="U3508" s="8">
        <f t="shared" si="55"/>
        <v>45</v>
      </c>
    </row>
    <row r="3509" spans="1:21" ht="11.75" customHeight="1" x14ac:dyDescent="0.4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E3509/D3509*100%</f>
        <v>1.044</v>
      </c>
      <c r="P3509" s="9" t="str">
        <f>IFERROR(ROUND(E3509/L3509,0),0)&amp;" "&amp;H3509</f>
        <v>145 USD</v>
      </c>
      <c r="Q3509" t="s">
        <v>8317</v>
      </c>
      <c r="R3509" t="s">
        <v>8318</v>
      </c>
      <c r="S3509" s="12">
        <f>(((I3509/60)/60)/24)+DATE(1970,1,1)+(-8/24)</f>
        <v>42521.589548611104</v>
      </c>
      <c r="T3509" s="12">
        <f>(((J3509/60)/60)/24)+DATE(1970,1,1)+(-8/24)</f>
        <v>42491.589548611104</v>
      </c>
      <c r="U3509" s="8">
        <f t="shared" si="55"/>
        <v>30</v>
      </c>
    </row>
    <row r="3510" spans="1:21" ht="11.75" customHeight="1" x14ac:dyDescent="0.4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E3510/D3510*100%</f>
        <v>1.8</v>
      </c>
      <c r="P3510" s="9" t="str">
        <f>IFERROR(ROUND(E3510/L3510,0),0)&amp;" "&amp;H3510</f>
        <v>12 GBP</v>
      </c>
      <c r="Q3510" t="s">
        <v>8317</v>
      </c>
      <c r="R3510" t="s">
        <v>8318</v>
      </c>
      <c r="S3510" s="12">
        <f>(((I3510/60)/60)/24)+DATE(1970,1,1)+(-8/24)</f>
        <v>42500.541666666664</v>
      </c>
      <c r="T3510" s="12">
        <f>(((J3510/60)/60)/24)+DATE(1970,1,1)+(-8/24)</f>
        <v>42477.396446759252</v>
      </c>
      <c r="U3510" s="8">
        <f t="shared" si="55"/>
        <v>23.145219907411956</v>
      </c>
    </row>
    <row r="3511" spans="1:21" ht="11.75" customHeight="1" x14ac:dyDescent="0.4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E3511/D3511*100%</f>
        <v>1.0633333333333332</v>
      </c>
      <c r="P3511" s="9" t="str">
        <f>IFERROR(ROUND(E3511/L3511,0),0)&amp;" "&amp;H3511</f>
        <v>97 USD</v>
      </c>
      <c r="Q3511" t="s">
        <v>8317</v>
      </c>
      <c r="R3511" t="s">
        <v>8318</v>
      </c>
      <c r="S3511" s="12">
        <f>(((I3511/60)/60)/24)+DATE(1970,1,1)+(-8/24)</f>
        <v>41963.871527777774</v>
      </c>
      <c r="T3511" s="12">
        <f>(((J3511/60)/60)/24)+DATE(1970,1,1)+(-8/24)</f>
        <v>41950.526226851849</v>
      </c>
      <c r="U3511" s="8">
        <f t="shared" si="55"/>
        <v>13.345300925924676</v>
      </c>
    </row>
    <row r="3512" spans="1:21" ht="11.75" customHeight="1" x14ac:dyDescent="0.4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E3512/D3512*100%</f>
        <v>1.0055555555555555</v>
      </c>
      <c r="P3512" s="9" t="str">
        <f>IFERROR(ROUND(E3512/L3512,0),0)&amp;" "&amp;H3512</f>
        <v>60 USD</v>
      </c>
      <c r="Q3512" t="s">
        <v>8317</v>
      </c>
      <c r="R3512" t="s">
        <v>8318</v>
      </c>
      <c r="S3512" s="12">
        <f>(((I3512/60)/60)/24)+DATE(1970,1,1)+(-8/24)</f>
        <v>41822.287569444445</v>
      </c>
      <c r="T3512" s="12">
        <f>(((J3512/60)/60)/24)+DATE(1970,1,1)+(-8/24)</f>
        <v>41802.287569444445</v>
      </c>
      <c r="U3512" s="8">
        <f t="shared" si="55"/>
        <v>20</v>
      </c>
    </row>
    <row r="3513" spans="1:21" ht="11.75" customHeight="1" x14ac:dyDescent="0.4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E3513/D3513*100%</f>
        <v>1.012</v>
      </c>
      <c r="P3513" s="9" t="str">
        <f>IFERROR(ROUND(E3513/L3513,0),0)&amp;" "&amp;H3513</f>
        <v>80 GBP</v>
      </c>
      <c r="Q3513" t="s">
        <v>8317</v>
      </c>
      <c r="R3513" t="s">
        <v>8318</v>
      </c>
      <c r="S3513" s="12">
        <f>(((I3513/60)/60)/24)+DATE(1970,1,1)+(-8/24)</f>
        <v>41950.4375</v>
      </c>
      <c r="T3513" s="12">
        <f>(((J3513/60)/60)/24)+DATE(1970,1,1)+(-8/24)</f>
        <v>41927.540451388886</v>
      </c>
      <c r="U3513" s="8">
        <f t="shared" si="55"/>
        <v>22.89704861111386</v>
      </c>
    </row>
    <row r="3514" spans="1:21" ht="11.75" customHeight="1" x14ac:dyDescent="0.4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E3514/D3514*100%</f>
        <v>1</v>
      </c>
      <c r="P3514" s="9" t="str">
        <f>IFERROR(ROUND(E3514/L3514,0),0)&amp;" "&amp;H3514</f>
        <v>59 GBP</v>
      </c>
      <c r="Q3514" t="s">
        <v>8317</v>
      </c>
      <c r="R3514" t="s">
        <v>8318</v>
      </c>
      <c r="S3514" s="12">
        <f>(((I3514/60)/60)/24)+DATE(1970,1,1)+(-8/24)</f>
        <v>42117.161944444444</v>
      </c>
      <c r="T3514" s="12">
        <f>(((J3514/60)/60)/24)+DATE(1970,1,1)+(-8/24)</f>
        <v>42057.203611111108</v>
      </c>
      <c r="U3514" s="8">
        <f t="shared" si="55"/>
        <v>59.958333333335759</v>
      </c>
    </row>
    <row r="3515" spans="1:21" ht="11.75" customHeight="1" x14ac:dyDescent="0.4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E3515/D3515*100%</f>
        <v>1.1839285714285714</v>
      </c>
      <c r="P3515" s="9" t="str">
        <f>IFERROR(ROUND(E3515/L3515,0),0)&amp;" "&amp;H3515</f>
        <v>75 USD</v>
      </c>
      <c r="Q3515" t="s">
        <v>8317</v>
      </c>
      <c r="R3515" t="s">
        <v>8318</v>
      </c>
      <c r="S3515" s="12">
        <f>(((I3515/60)/60)/24)+DATE(1970,1,1)+(-8/24)</f>
        <v>41793.874305555553</v>
      </c>
      <c r="T3515" s="12">
        <f>(((J3515/60)/60)/24)+DATE(1970,1,1)+(-8/24)</f>
        <v>41780.762870370367</v>
      </c>
      <c r="U3515" s="8">
        <f t="shared" si="55"/>
        <v>13.111435185186565</v>
      </c>
    </row>
    <row r="3516" spans="1:21" ht="11.75" customHeight="1" x14ac:dyDescent="0.4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E3516/D3516*100%</f>
        <v>1.1000000000000001</v>
      </c>
      <c r="P3516" s="9" t="str">
        <f>IFERROR(ROUND(E3516/L3516,0),0)&amp;" "&amp;H3516</f>
        <v>55 USD</v>
      </c>
      <c r="Q3516" t="s">
        <v>8317</v>
      </c>
      <c r="R3516" t="s">
        <v>8318</v>
      </c>
      <c r="S3516" s="12">
        <f>(((I3516/60)/60)/24)+DATE(1970,1,1)+(-8/24)</f>
        <v>42036.874305555553</v>
      </c>
      <c r="T3516" s="12">
        <f>(((J3516/60)/60)/24)+DATE(1970,1,1)+(-8/24)</f>
        <v>42020.513333333329</v>
      </c>
      <c r="U3516" s="8">
        <f t="shared" si="55"/>
        <v>16.360972222224518</v>
      </c>
    </row>
    <row r="3517" spans="1:21" ht="11.75" customHeight="1" x14ac:dyDescent="0.4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E3517/D3517*100%</f>
        <v>1.0266666666666666</v>
      </c>
      <c r="P3517" s="9" t="str">
        <f>IFERROR(ROUND(E3517/L3517,0),0)&amp;" "&amp;H3517</f>
        <v>67 USD</v>
      </c>
      <c r="Q3517" t="s">
        <v>8317</v>
      </c>
      <c r="R3517" t="s">
        <v>8318</v>
      </c>
      <c r="S3517" s="12">
        <f>(((I3517/60)/60)/24)+DATE(1970,1,1)+(-8/24)</f>
        <v>42155.439479166664</v>
      </c>
      <c r="T3517" s="12">
        <f>(((J3517/60)/60)/24)+DATE(1970,1,1)+(-8/24)</f>
        <v>42125.439479166664</v>
      </c>
      <c r="U3517" s="8">
        <f t="shared" si="55"/>
        <v>30</v>
      </c>
    </row>
    <row r="3518" spans="1:21" ht="11.75" customHeight="1" x14ac:dyDescent="0.4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E3518/D3518*100%</f>
        <v>1</v>
      </c>
      <c r="P3518" s="9" t="str">
        <f>IFERROR(ROUND(E3518/L3518,0),0)&amp;" "&amp;H3518</f>
        <v>227 USD</v>
      </c>
      <c r="Q3518" t="s">
        <v>8317</v>
      </c>
      <c r="R3518" t="s">
        <v>8318</v>
      </c>
      <c r="S3518" s="12">
        <f>(((I3518/60)/60)/24)+DATE(1970,1,1)+(-8/24)</f>
        <v>41889.791666666664</v>
      </c>
      <c r="T3518" s="12">
        <f>(((J3518/60)/60)/24)+DATE(1970,1,1)+(-8/24)</f>
        <v>41855.676736111105</v>
      </c>
      <c r="U3518" s="8">
        <f t="shared" si="55"/>
        <v>34.114930555559113</v>
      </c>
    </row>
    <row r="3519" spans="1:21" ht="11.75" customHeight="1" x14ac:dyDescent="0.4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E3519/D3519*100%</f>
        <v>1</v>
      </c>
      <c r="P3519" s="9" t="str">
        <f>IFERROR(ROUND(E3519/L3519,0),0)&amp;" "&amp;H3519</f>
        <v>308 GBP</v>
      </c>
      <c r="Q3519" t="s">
        <v>8317</v>
      </c>
      <c r="R3519" t="s">
        <v>8318</v>
      </c>
      <c r="S3519" s="12">
        <f>(((I3519/60)/60)/24)+DATE(1970,1,1)+(-8/24)</f>
        <v>41824.125</v>
      </c>
      <c r="T3519" s="12">
        <f>(((J3519/60)/60)/24)+DATE(1970,1,1)+(-8/24)</f>
        <v>41794.484189814815</v>
      </c>
      <c r="U3519" s="8">
        <f t="shared" si="55"/>
        <v>29.640810185184819</v>
      </c>
    </row>
    <row r="3520" spans="1:21" ht="11.75" customHeight="1" x14ac:dyDescent="0.4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E3520/D3520*100%</f>
        <v>1.10046</v>
      </c>
      <c r="P3520" s="9" t="str">
        <f>IFERROR(ROUND(E3520/L3520,0),0)&amp;" "&amp;H3520</f>
        <v>50 USD</v>
      </c>
      <c r="Q3520" t="s">
        <v>8317</v>
      </c>
      <c r="R3520" t="s">
        <v>8318</v>
      </c>
      <c r="S3520" s="12">
        <f>(((I3520/60)/60)/24)+DATE(1970,1,1)+(-8/24)</f>
        <v>41914.26458333333</v>
      </c>
      <c r="T3520" s="12">
        <f>(((J3520/60)/60)/24)+DATE(1970,1,1)+(-8/24)</f>
        <v>41893.450219907405</v>
      </c>
      <c r="U3520" s="8">
        <f t="shared" si="55"/>
        <v>20.814363425924967</v>
      </c>
    </row>
    <row r="3521" spans="1:21" ht="11.75" customHeight="1" x14ac:dyDescent="0.4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E3521/D3521*100%</f>
        <v>1.0135000000000001</v>
      </c>
      <c r="P3521" s="9" t="str">
        <f>IFERROR(ROUND(E3521/L3521,0),0)&amp;" "&amp;H3521</f>
        <v>72 GBP</v>
      </c>
      <c r="Q3521" t="s">
        <v>8317</v>
      </c>
      <c r="R3521" t="s">
        <v>8318</v>
      </c>
      <c r="S3521" s="12">
        <f>(((I3521/60)/60)/24)+DATE(1970,1,1)+(-8/24)</f>
        <v>42067.265624999993</v>
      </c>
      <c r="T3521" s="12">
        <f>(((J3521/60)/60)/24)+DATE(1970,1,1)+(-8/24)</f>
        <v>42037.265624999993</v>
      </c>
      <c r="U3521" s="8">
        <f t="shared" si="55"/>
        <v>30</v>
      </c>
    </row>
    <row r="3522" spans="1:21" ht="11.75" customHeight="1" x14ac:dyDescent="0.4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E3522/D3522*100%</f>
        <v>1.0075000000000001</v>
      </c>
      <c r="P3522" s="9" t="str">
        <f>IFERROR(ROUND(E3522/L3522,0),0)&amp;" "&amp;H3522</f>
        <v>96 GBP</v>
      </c>
      <c r="Q3522" t="s">
        <v>8317</v>
      </c>
      <c r="R3522" t="s">
        <v>8318</v>
      </c>
      <c r="S3522" s="12">
        <f>(((I3522/60)/60)/24)+DATE(1970,1,1)+(-8/24)</f>
        <v>42253.240972222215</v>
      </c>
      <c r="T3522" s="12">
        <f>(((J3522/60)/60)/24)+DATE(1970,1,1)+(-8/24)</f>
        <v>42227.490879629629</v>
      </c>
      <c r="U3522" s="8">
        <f t="shared" si="55"/>
        <v>25.750092592585133</v>
      </c>
    </row>
    <row r="3523" spans="1:21" ht="11.75" customHeight="1" x14ac:dyDescent="0.4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E3523/D3523*100%</f>
        <v>1.6942857142857144</v>
      </c>
      <c r="P3523" s="9" t="str">
        <f>IFERROR(ROUND(E3523/L3523,0),0)&amp;" "&amp;H3523</f>
        <v>46 USD</v>
      </c>
      <c r="Q3523" t="s">
        <v>8317</v>
      </c>
      <c r="R3523" t="s">
        <v>8318</v>
      </c>
      <c r="S3523" s="12">
        <f>(((I3523/60)/60)/24)+DATE(1970,1,1)+(-8/24)</f>
        <v>41911.028009259258</v>
      </c>
      <c r="T3523" s="12">
        <f>(((J3523/60)/60)/24)+DATE(1970,1,1)+(-8/24)</f>
        <v>41881.028009259258</v>
      </c>
      <c r="U3523" s="8">
        <f t="shared" si="55"/>
        <v>30</v>
      </c>
    </row>
    <row r="3524" spans="1:21" ht="11.75" customHeight="1" x14ac:dyDescent="0.4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E3524/D3524*100%</f>
        <v>1</v>
      </c>
      <c r="P3524" s="9" t="str">
        <f>IFERROR(ROUND(E3524/L3524,0),0)&amp;" "&amp;H3524</f>
        <v>41 GBP</v>
      </c>
      <c r="Q3524" t="s">
        <v>8317</v>
      </c>
      <c r="R3524" t="s">
        <v>8318</v>
      </c>
      <c r="S3524" s="12">
        <f>(((I3524/60)/60)/24)+DATE(1970,1,1)+(-8/24)</f>
        <v>42262.087500000001</v>
      </c>
      <c r="T3524" s="12">
        <f>(((J3524/60)/60)/24)+DATE(1970,1,1)+(-8/24)</f>
        <v>42234.456550925919</v>
      </c>
      <c r="U3524" s="8">
        <f t="shared" si="55"/>
        <v>27.630949074082309</v>
      </c>
    </row>
    <row r="3525" spans="1:21" ht="11.75" customHeight="1" x14ac:dyDescent="0.4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E3525/D3525*100%</f>
        <v>1.1365000000000001</v>
      </c>
      <c r="P3525" s="9" t="str">
        <f>IFERROR(ROUND(E3525/L3525,0),0)&amp;" "&amp;H3525</f>
        <v>57 GBP</v>
      </c>
      <c r="Q3525" t="s">
        <v>8317</v>
      </c>
      <c r="R3525" t="s">
        <v>8318</v>
      </c>
      <c r="S3525" s="12">
        <f>(((I3525/60)/60)/24)+DATE(1970,1,1)+(-8/24)</f>
        <v>42638.624999999993</v>
      </c>
      <c r="T3525" s="12">
        <f>(((J3525/60)/60)/24)+DATE(1970,1,1)+(-8/24)</f>
        <v>42581.064212962963</v>
      </c>
      <c r="U3525" s="8">
        <f t="shared" si="55"/>
        <v>57.560787037029513</v>
      </c>
    </row>
    <row r="3526" spans="1:21" ht="11.75" customHeight="1" x14ac:dyDescent="0.4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E3526/D3526*100%</f>
        <v>1.0156000000000001</v>
      </c>
      <c r="P3526" s="9" t="str">
        <f>IFERROR(ROUND(E3526/L3526,0),0)&amp;" "&amp;H3526</f>
        <v>137 USD</v>
      </c>
      <c r="Q3526" t="s">
        <v>8317</v>
      </c>
      <c r="R3526" t="s">
        <v>8318</v>
      </c>
      <c r="S3526" s="12">
        <f>(((I3526/60)/60)/24)+DATE(1970,1,1)+(-8/24)</f>
        <v>41894.833333333328</v>
      </c>
      <c r="T3526" s="12">
        <f>(((J3526/60)/60)/24)+DATE(1970,1,1)+(-8/24)</f>
        <v>41880.430243055554</v>
      </c>
      <c r="U3526" s="8">
        <f t="shared" si="55"/>
        <v>14.403090277774027</v>
      </c>
    </row>
    <row r="3527" spans="1:21" ht="11.75" customHeight="1" x14ac:dyDescent="0.4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E3527/D3527*100%</f>
        <v>1.06</v>
      </c>
      <c r="P3527" s="9" t="str">
        <f>IFERROR(ROUND(E3527/L3527,0),0)&amp;" "&amp;H3527</f>
        <v>76 USD</v>
      </c>
      <c r="Q3527" t="s">
        <v>8317</v>
      </c>
      <c r="R3527" t="s">
        <v>8318</v>
      </c>
      <c r="S3527" s="12">
        <f>(((I3527/60)/60)/24)+DATE(1970,1,1)+(-8/24)</f>
        <v>42225.333333333336</v>
      </c>
      <c r="T3527" s="12">
        <f>(((J3527/60)/60)/24)+DATE(1970,1,1)+(-8/24)</f>
        <v>42214.362337962964</v>
      </c>
      <c r="U3527" s="8">
        <f t="shared" si="55"/>
        <v>10.970995370371384</v>
      </c>
    </row>
    <row r="3528" spans="1:21" ht="11.75" customHeight="1" x14ac:dyDescent="0.4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E3528/D3528*100%</f>
        <v>1.02</v>
      </c>
      <c r="P3528" s="9" t="str">
        <f>IFERROR(ROUND(E3528/L3528,0),0)&amp;" "&amp;H3528</f>
        <v>99 USD</v>
      </c>
      <c r="Q3528" t="s">
        <v>8317</v>
      </c>
      <c r="R3528" t="s">
        <v>8318</v>
      </c>
      <c r="S3528" s="12">
        <f>(((I3528/60)/60)/24)+DATE(1970,1,1)+(-8/24)</f>
        <v>42487.915972222218</v>
      </c>
      <c r="T3528" s="12">
        <f>(((J3528/60)/60)/24)+DATE(1970,1,1)+(-8/24)</f>
        <v>42460.001979166664</v>
      </c>
      <c r="U3528" s="8">
        <f t="shared" si="55"/>
        <v>27.913993055553874</v>
      </c>
    </row>
    <row r="3529" spans="1:21" ht="11.75" customHeight="1" x14ac:dyDescent="0.4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E3529/D3529*100%</f>
        <v>1.1691666666666667</v>
      </c>
      <c r="P3529" s="9" t="str">
        <f>IFERROR(ROUND(E3529/L3529,0),0)&amp;" "&amp;H3529</f>
        <v>82 USD</v>
      </c>
      <c r="Q3529" t="s">
        <v>8317</v>
      </c>
      <c r="R3529" t="s">
        <v>8318</v>
      </c>
      <c r="S3529" s="12">
        <f>(((I3529/60)/60)/24)+DATE(1970,1,1)+(-8/24)</f>
        <v>42195.832638888889</v>
      </c>
      <c r="T3529" s="12">
        <f>(((J3529/60)/60)/24)+DATE(1970,1,1)+(-8/24)</f>
        <v>42166.689872685187</v>
      </c>
      <c r="U3529" s="8">
        <f t="shared" si="55"/>
        <v>29.142766203702195</v>
      </c>
    </row>
    <row r="3530" spans="1:21" ht="11.75" customHeight="1" x14ac:dyDescent="0.4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E3530/D3530*100%</f>
        <v>1.0115151515151515</v>
      </c>
      <c r="P3530" s="9" t="str">
        <f>IFERROR(ROUND(E3530/L3530,0),0)&amp;" "&amp;H3530</f>
        <v>45 GBP</v>
      </c>
      <c r="Q3530" t="s">
        <v>8317</v>
      </c>
      <c r="R3530" t="s">
        <v>8318</v>
      </c>
      <c r="S3530" s="12">
        <f>(((I3530/60)/60)/24)+DATE(1970,1,1)+(-8/24)</f>
        <v>42753.168032407404</v>
      </c>
      <c r="T3530" s="12">
        <f>(((J3530/60)/60)/24)+DATE(1970,1,1)+(-8/24)</f>
        <v>42733.168032407404</v>
      </c>
      <c r="U3530" s="8">
        <f t="shared" si="55"/>
        <v>20</v>
      </c>
    </row>
    <row r="3531" spans="1:21" ht="11.75" customHeight="1" x14ac:dyDescent="0.4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E3531/D3531*100%</f>
        <v>1.32</v>
      </c>
      <c r="P3531" s="9" t="str">
        <f>IFERROR(ROUND(E3531/L3531,0),0)&amp;" "&amp;H3531</f>
        <v>37 USD</v>
      </c>
      <c r="Q3531" t="s">
        <v>8317</v>
      </c>
      <c r="R3531" t="s">
        <v>8318</v>
      </c>
      <c r="S3531" s="12">
        <f>(((I3531/60)/60)/24)+DATE(1970,1,1)+(-8/24)</f>
        <v>42197.708333333336</v>
      </c>
      <c r="T3531" s="12">
        <f>(((J3531/60)/60)/24)+DATE(1970,1,1)+(-8/24)</f>
        <v>42177.428449074076</v>
      </c>
      <c r="U3531" s="8">
        <f t="shared" si="55"/>
        <v>20.279884259260143</v>
      </c>
    </row>
    <row r="3532" spans="1:21" ht="11.75" customHeight="1" x14ac:dyDescent="0.4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E3532/D3532*100%</f>
        <v>1</v>
      </c>
      <c r="P3532" s="9" t="str">
        <f>IFERROR(ROUND(E3532/L3532,0),0)&amp;" "&amp;H3532</f>
        <v>125 GBP</v>
      </c>
      <c r="Q3532" t="s">
        <v>8317</v>
      </c>
      <c r="R3532" t="s">
        <v>8318</v>
      </c>
      <c r="S3532" s="12">
        <f>(((I3532/60)/60)/24)+DATE(1970,1,1)+(-8/24)</f>
        <v>42470.499999999993</v>
      </c>
      <c r="T3532" s="12">
        <f>(((J3532/60)/60)/24)+DATE(1970,1,1)+(-8/24)</f>
        <v>42442.29001157407</v>
      </c>
      <c r="U3532" s="8">
        <f t="shared" si="55"/>
        <v>28.209988425922347</v>
      </c>
    </row>
    <row r="3533" spans="1:21" ht="11.75" customHeight="1" x14ac:dyDescent="0.4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E3533/D3533*100%</f>
        <v>1.28</v>
      </c>
      <c r="P3533" s="9" t="str">
        <f>IFERROR(ROUND(E3533/L3533,0),0)&amp;" "&amp;H3533</f>
        <v>49 USD</v>
      </c>
      <c r="Q3533" t="s">
        <v>8317</v>
      </c>
      <c r="R3533" t="s">
        <v>8318</v>
      </c>
      <c r="S3533" s="12">
        <f>(((I3533/60)/60)/24)+DATE(1970,1,1)+(-8/24)</f>
        <v>42551.32099537037</v>
      </c>
      <c r="T3533" s="12">
        <f>(((J3533/60)/60)/24)+DATE(1970,1,1)+(-8/24)</f>
        <v>42521.32099537037</v>
      </c>
      <c r="U3533" s="8">
        <f t="shared" ref="U3533:U3596" si="56">S3533-T3533</f>
        <v>30</v>
      </c>
    </row>
    <row r="3534" spans="1:21" ht="11.75" customHeight="1" x14ac:dyDescent="0.4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E3534/D3534*100%</f>
        <v>1.1895833333333334</v>
      </c>
      <c r="P3534" s="9" t="str">
        <f>IFERROR(ROUND(E3534/L3534,0),0)&amp;" "&amp;H3534</f>
        <v>42 USD</v>
      </c>
      <c r="Q3534" t="s">
        <v>8317</v>
      </c>
      <c r="R3534" t="s">
        <v>8318</v>
      </c>
      <c r="S3534" s="12">
        <f>(((I3534/60)/60)/24)+DATE(1970,1,1)+(-8/24)</f>
        <v>41899.832638888889</v>
      </c>
      <c r="T3534" s="12">
        <f>(((J3534/60)/60)/24)+DATE(1970,1,1)+(-8/24)</f>
        <v>41884.266516203701</v>
      </c>
      <c r="U3534" s="8">
        <f t="shared" si="56"/>
        <v>15.56612268518802</v>
      </c>
    </row>
    <row r="3535" spans="1:21" ht="11.75" customHeight="1" x14ac:dyDescent="0.4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E3535/D3535*100%</f>
        <v>1.262</v>
      </c>
      <c r="P3535" s="9" t="str">
        <f>IFERROR(ROUND(E3535/L3535,0),0)&amp;" "&amp;H3535</f>
        <v>79 USD</v>
      </c>
      <c r="Q3535" t="s">
        <v>8317</v>
      </c>
      <c r="R3535" t="s">
        <v>8318</v>
      </c>
      <c r="S3535" s="12">
        <f>(((I3535/60)/60)/24)+DATE(1970,1,1)+(-8/24)</f>
        <v>42319.469525462955</v>
      </c>
      <c r="T3535" s="12">
        <f>(((J3535/60)/60)/24)+DATE(1970,1,1)+(-8/24)</f>
        <v>42289.427858796298</v>
      </c>
      <c r="U3535" s="8">
        <f t="shared" si="56"/>
        <v>30.041666666656965</v>
      </c>
    </row>
    <row r="3536" spans="1:21" ht="11.75" customHeight="1" x14ac:dyDescent="0.4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E3536/D3536*100%</f>
        <v>1.5620000000000001</v>
      </c>
      <c r="P3536" s="9" t="str">
        <f>IFERROR(ROUND(E3536/L3536,0),0)&amp;" "&amp;H3536</f>
        <v>38 USD</v>
      </c>
      <c r="Q3536" t="s">
        <v>8317</v>
      </c>
      <c r="R3536" t="s">
        <v>8318</v>
      </c>
      <c r="S3536" s="12">
        <f>(((I3536/60)/60)/24)+DATE(1970,1,1)+(-8/24)</f>
        <v>42278.291932870365</v>
      </c>
      <c r="T3536" s="12">
        <f>(((J3536/60)/60)/24)+DATE(1970,1,1)+(-8/24)</f>
        <v>42243.291932870365</v>
      </c>
      <c r="U3536" s="8">
        <f t="shared" si="56"/>
        <v>35</v>
      </c>
    </row>
    <row r="3537" spans="1:21" ht="11.75" customHeight="1" x14ac:dyDescent="0.4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E3537/D3537*100%</f>
        <v>1.0315000000000001</v>
      </c>
      <c r="P3537" s="9" t="str">
        <f>IFERROR(ROUND(E3537/L3537,0),0)&amp;" "&amp;H3537</f>
        <v>45 GBP</v>
      </c>
      <c r="Q3537" t="s">
        <v>8317</v>
      </c>
      <c r="R3537" t="s">
        <v>8318</v>
      </c>
      <c r="S3537" s="12">
        <f>(((I3537/60)/60)/24)+DATE(1970,1,1)+(-8/24)</f>
        <v>42279.416666666664</v>
      </c>
      <c r="T3537" s="12">
        <f>(((J3537/60)/60)/24)+DATE(1970,1,1)+(-8/24)</f>
        <v>42248.306828703695</v>
      </c>
      <c r="U3537" s="8">
        <f t="shared" si="56"/>
        <v>31.109837962969323</v>
      </c>
    </row>
    <row r="3538" spans="1:21" ht="11.75" customHeight="1" x14ac:dyDescent="0.4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E3538/D3538*100%</f>
        <v>1.5333333333333334</v>
      </c>
      <c r="P3538" s="9" t="str">
        <f>IFERROR(ROUND(E3538/L3538,0),0)&amp;" "&amp;H3538</f>
        <v>14 GBP</v>
      </c>
      <c r="Q3538" t="s">
        <v>8317</v>
      </c>
      <c r="R3538" t="s">
        <v>8318</v>
      </c>
      <c r="S3538" s="12">
        <f>(((I3538/60)/60)/24)+DATE(1970,1,1)+(-8/24)</f>
        <v>42358.165972222218</v>
      </c>
      <c r="T3538" s="12">
        <f>(((J3538/60)/60)/24)+DATE(1970,1,1)+(-8/24)</f>
        <v>42328.393807870372</v>
      </c>
      <c r="U3538" s="8">
        <f t="shared" si="56"/>
        <v>29.772164351845277</v>
      </c>
    </row>
    <row r="3539" spans="1:21" ht="11.75" customHeight="1" x14ac:dyDescent="0.4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E3539/D3539*100%</f>
        <v>1.8044444444444445</v>
      </c>
      <c r="P3539" s="9" t="str">
        <f>IFERROR(ROUND(E3539/L3539,0),0)&amp;" "&amp;H3539</f>
        <v>44 CAD</v>
      </c>
      <c r="Q3539" t="s">
        <v>8317</v>
      </c>
      <c r="R3539" t="s">
        <v>8318</v>
      </c>
      <c r="S3539" s="12">
        <f>(((I3539/60)/60)/24)+DATE(1970,1,1)+(-8/24)</f>
        <v>41959.999305555553</v>
      </c>
      <c r="T3539" s="12">
        <f>(((J3539/60)/60)/24)+DATE(1970,1,1)+(-8/24)</f>
        <v>41923.021018518513</v>
      </c>
      <c r="U3539" s="8">
        <f t="shared" si="56"/>
        <v>36.978287037039991</v>
      </c>
    </row>
    <row r="3540" spans="1:21" ht="11.75" customHeight="1" x14ac:dyDescent="0.4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E3540/D3540*100%</f>
        <v>1.2845</v>
      </c>
      <c r="P3540" s="9" t="str">
        <f>IFERROR(ROUND(E3540/L3540,0),0)&amp;" "&amp;H3540</f>
        <v>31 GBP</v>
      </c>
      <c r="Q3540" t="s">
        <v>8317</v>
      </c>
      <c r="R3540" t="s">
        <v>8318</v>
      </c>
      <c r="S3540" s="12">
        <f>(((I3540/60)/60)/24)+DATE(1970,1,1)+(-8/24)</f>
        <v>42599.087268518517</v>
      </c>
      <c r="T3540" s="12">
        <f>(((J3540/60)/60)/24)+DATE(1970,1,1)+(-8/24)</f>
        <v>42571.087268518517</v>
      </c>
      <c r="U3540" s="8">
        <f t="shared" si="56"/>
        <v>28</v>
      </c>
    </row>
    <row r="3541" spans="1:21" ht="11.75" customHeight="1" x14ac:dyDescent="0.4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E3541/D3541*100%</f>
        <v>1.1966666666666668</v>
      </c>
      <c r="P3541" s="9" t="str">
        <f>IFERROR(ROUND(E3541/L3541,0),0)&amp;" "&amp;H3541</f>
        <v>55 USD</v>
      </c>
      <c r="Q3541" t="s">
        <v>8317</v>
      </c>
      <c r="R3541" t="s">
        <v>8318</v>
      </c>
      <c r="S3541" s="12">
        <f>(((I3541/60)/60)/24)+DATE(1970,1,1)+(-8/24)</f>
        <v>42621.422708333332</v>
      </c>
      <c r="T3541" s="12">
        <f>(((J3541/60)/60)/24)+DATE(1970,1,1)+(-8/24)</f>
        <v>42600.422708333332</v>
      </c>
      <c r="U3541" s="8">
        <f t="shared" si="56"/>
        <v>21</v>
      </c>
    </row>
    <row r="3542" spans="1:21" ht="11.75" customHeight="1" x14ac:dyDescent="0.4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E3542/D3542*100%</f>
        <v>1.23</v>
      </c>
      <c r="P3542" s="9" t="str">
        <f>IFERROR(ROUND(E3542/L3542,0),0)&amp;" "&amp;H3542</f>
        <v>46 GBP</v>
      </c>
      <c r="Q3542" t="s">
        <v>8317</v>
      </c>
      <c r="R3542" t="s">
        <v>8318</v>
      </c>
      <c r="S3542" s="12">
        <f>(((I3542/60)/60)/24)+DATE(1970,1,1)+(-8/24)</f>
        <v>42546.670034722221</v>
      </c>
      <c r="T3542" s="12">
        <f>(((J3542/60)/60)/24)+DATE(1970,1,1)+(-8/24)</f>
        <v>42516.670034722221</v>
      </c>
      <c r="U3542" s="8">
        <f t="shared" si="56"/>
        <v>30</v>
      </c>
    </row>
    <row r="3543" spans="1:21" ht="11.75" customHeight="1" x14ac:dyDescent="0.4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E3543/D3543*100%</f>
        <v>1.05</v>
      </c>
      <c r="P3543" s="9" t="str">
        <f>IFERROR(ROUND(E3543/L3543,0),0)&amp;" "&amp;H3543</f>
        <v>39 GBP</v>
      </c>
      <c r="Q3543" t="s">
        <v>8317</v>
      </c>
      <c r="R3543" t="s">
        <v>8318</v>
      </c>
      <c r="S3543" s="12">
        <f>(((I3543/60)/60)/24)+DATE(1970,1,1)+(-8/24)</f>
        <v>42247.396701388883</v>
      </c>
      <c r="T3543" s="12">
        <f>(((J3543/60)/60)/24)+DATE(1970,1,1)+(-8/24)</f>
        <v>42222.396701388883</v>
      </c>
      <c r="U3543" s="8">
        <f t="shared" si="56"/>
        <v>25</v>
      </c>
    </row>
    <row r="3544" spans="1:21" ht="11.75" customHeight="1" x14ac:dyDescent="0.4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E3544/D3544*100%</f>
        <v>1.0223636363636364</v>
      </c>
      <c r="P3544" s="9" t="str">
        <f>IFERROR(ROUND(E3544/L3544,0),0)&amp;" "&amp;H3544</f>
        <v>66 USD</v>
      </c>
      <c r="Q3544" t="s">
        <v>8317</v>
      </c>
      <c r="R3544" t="s">
        <v>8318</v>
      </c>
      <c r="S3544" s="12">
        <f>(((I3544/60)/60)/24)+DATE(1970,1,1)+(-8/24)</f>
        <v>41889.266458333332</v>
      </c>
      <c r="T3544" s="12">
        <f>(((J3544/60)/60)/24)+DATE(1970,1,1)+(-8/24)</f>
        <v>41829.266458333332</v>
      </c>
      <c r="U3544" s="8">
        <f t="shared" si="56"/>
        <v>60</v>
      </c>
    </row>
    <row r="3545" spans="1:21" ht="11.75" customHeight="1" x14ac:dyDescent="0.4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E3545/D3545*100%</f>
        <v>1.0466666666666666</v>
      </c>
      <c r="P3545" s="9" t="str">
        <f>IFERROR(ROUND(E3545/L3545,0),0)&amp;" "&amp;H3545</f>
        <v>54 EUR</v>
      </c>
      <c r="Q3545" t="s">
        <v>8317</v>
      </c>
      <c r="R3545" t="s">
        <v>8318</v>
      </c>
      <c r="S3545" s="12">
        <f>(((I3545/60)/60)/24)+DATE(1970,1,1)+(-8/24)</f>
        <v>42180.421979166662</v>
      </c>
      <c r="T3545" s="12">
        <f>(((J3545/60)/60)/24)+DATE(1970,1,1)+(-8/24)</f>
        <v>42150.421979166662</v>
      </c>
      <c r="U3545" s="8">
        <f t="shared" si="56"/>
        <v>30</v>
      </c>
    </row>
    <row r="3546" spans="1:21" ht="11.75" customHeight="1" x14ac:dyDescent="0.4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E3546/D3546*100%</f>
        <v>1</v>
      </c>
      <c r="P3546" s="9" t="str">
        <f>IFERROR(ROUND(E3546/L3546,0),0)&amp;" "&amp;H3546</f>
        <v>104 USD</v>
      </c>
      <c r="Q3546" t="s">
        <v>8317</v>
      </c>
      <c r="R3546" t="s">
        <v>8318</v>
      </c>
      <c r="S3546" s="12">
        <f>(((I3546/60)/60)/24)+DATE(1970,1,1)+(-8/24)</f>
        <v>42070.498344907406</v>
      </c>
      <c r="T3546" s="12">
        <f>(((J3546/60)/60)/24)+DATE(1970,1,1)+(-8/24)</f>
        <v>42040.498344907406</v>
      </c>
      <c r="U3546" s="8">
        <f t="shared" si="56"/>
        <v>30</v>
      </c>
    </row>
    <row r="3547" spans="1:21" ht="11.75" customHeight="1" x14ac:dyDescent="0.4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E3547/D3547*100%</f>
        <v>1.004</v>
      </c>
      <c r="P3547" s="9" t="str">
        <f>IFERROR(ROUND(E3547/L3547,0),0)&amp;" "&amp;H3547</f>
        <v>31 USD</v>
      </c>
      <c r="Q3547" t="s">
        <v>8317</v>
      </c>
      <c r="R3547" t="s">
        <v>8318</v>
      </c>
      <c r="S3547" s="12">
        <f>(((I3547/60)/60)/24)+DATE(1970,1,1)+(-8/24)</f>
        <v>42105.474062499998</v>
      </c>
      <c r="T3547" s="12">
        <f>(((J3547/60)/60)/24)+DATE(1970,1,1)+(-8/24)</f>
        <v>42075.474062499998</v>
      </c>
      <c r="U3547" s="8">
        <f t="shared" si="56"/>
        <v>30</v>
      </c>
    </row>
    <row r="3548" spans="1:21" ht="11.75" customHeight="1" x14ac:dyDescent="0.4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E3548/D3548*100%</f>
        <v>1.0227272727272727</v>
      </c>
      <c r="P3548" s="9" t="str">
        <f>IFERROR(ROUND(E3548/L3548,0),0)&amp;" "&amp;H3548</f>
        <v>59 USD</v>
      </c>
      <c r="Q3548" t="s">
        <v>8317</v>
      </c>
      <c r="R3548" t="s">
        <v>8318</v>
      </c>
      <c r="S3548" s="12">
        <f>(((I3548/60)/60)/24)+DATE(1970,1,1)+(-8/24)</f>
        <v>42094.832638888889</v>
      </c>
      <c r="T3548" s="12">
        <f>(((J3548/60)/60)/24)+DATE(1970,1,1)+(-8/24)</f>
        <v>42073.327361111107</v>
      </c>
      <c r="U3548" s="8">
        <f t="shared" si="56"/>
        <v>21.505277777781885</v>
      </c>
    </row>
    <row r="3549" spans="1:21" ht="11.75" customHeight="1" x14ac:dyDescent="0.4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E3549/D3549*100%</f>
        <v>1.1440928571428572</v>
      </c>
      <c r="P3549" s="9" t="str">
        <f>IFERROR(ROUND(E3549/L3549,0),0)&amp;" "&amp;H3549</f>
        <v>119 USD</v>
      </c>
      <c r="Q3549" t="s">
        <v>8317</v>
      </c>
      <c r="R3549" t="s">
        <v>8318</v>
      </c>
      <c r="S3549" s="12">
        <f>(((I3549/60)/60)/24)+DATE(1970,1,1)+(-8/24)</f>
        <v>42503.832638888889</v>
      </c>
      <c r="T3549" s="12">
        <f>(((J3549/60)/60)/24)+DATE(1970,1,1)+(-8/24)</f>
        <v>42479.745381944442</v>
      </c>
      <c r="U3549" s="8">
        <f t="shared" si="56"/>
        <v>24.08725694444729</v>
      </c>
    </row>
    <row r="3550" spans="1:21" ht="11.75" customHeight="1" x14ac:dyDescent="0.4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E3550/D3550*100%</f>
        <v>1.019047619047619</v>
      </c>
      <c r="P3550" s="9" t="str">
        <f>IFERROR(ROUND(E3550/L3550,0),0)&amp;" "&amp;H3550</f>
        <v>165 USD</v>
      </c>
      <c r="Q3550" t="s">
        <v>8317</v>
      </c>
      <c r="R3550" t="s">
        <v>8318</v>
      </c>
      <c r="S3550" s="12">
        <f>(((I3550/60)/60)/24)+DATE(1970,1,1)+(-8/24)</f>
        <v>42433.708333333336</v>
      </c>
      <c r="T3550" s="12">
        <f>(((J3550/60)/60)/24)+DATE(1970,1,1)+(-8/24)</f>
        <v>42411.608958333331</v>
      </c>
      <c r="U3550" s="8">
        <f t="shared" si="56"/>
        <v>22.099375000005239</v>
      </c>
    </row>
    <row r="3551" spans="1:21" ht="11.75" customHeight="1" x14ac:dyDescent="0.4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E3551/D3551*100%</f>
        <v>1.02</v>
      </c>
      <c r="P3551" s="9" t="str">
        <f>IFERROR(ROUND(E3551/L3551,0),0)&amp;" "&amp;H3551</f>
        <v>24 GBP</v>
      </c>
      <c r="Q3551" t="s">
        <v>8317</v>
      </c>
      <c r="R3551" t="s">
        <v>8318</v>
      </c>
      <c r="S3551" s="12">
        <f>(((I3551/60)/60)/24)+DATE(1970,1,1)+(-8/24)</f>
        <v>42251.061030092591</v>
      </c>
      <c r="T3551" s="12">
        <f>(((J3551/60)/60)/24)+DATE(1970,1,1)+(-8/24)</f>
        <v>42223.061030092591</v>
      </c>
      <c r="U3551" s="8">
        <f t="shared" si="56"/>
        <v>28</v>
      </c>
    </row>
    <row r="3552" spans="1:21" ht="11.75" customHeight="1" x14ac:dyDescent="0.4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E3552/D3552*100%</f>
        <v>1.048</v>
      </c>
      <c r="P3552" s="9" t="str">
        <f>IFERROR(ROUND(E3552/L3552,0),0)&amp;" "&amp;H3552</f>
        <v>41 GBP</v>
      </c>
      <c r="Q3552" t="s">
        <v>8317</v>
      </c>
      <c r="R3552" t="s">
        <v>8318</v>
      </c>
      <c r="S3552" s="12">
        <f>(((I3552/60)/60)/24)+DATE(1970,1,1)+(-8/24)</f>
        <v>42492.560162037036</v>
      </c>
      <c r="T3552" s="12">
        <f>(((J3552/60)/60)/24)+DATE(1970,1,1)+(-8/24)</f>
        <v>42462.560162037036</v>
      </c>
      <c r="U3552" s="8">
        <f t="shared" si="56"/>
        <v>30</v>
      </c>
    </row>
    <row r="3553" spans="1:21" ht="11.75" customHeight="1" x14ac:dyDescent="0.4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E3553/D3553*100%</f>
        <v>1.0183333333333333</v>
      </c>
      <c r="P3553" s="9" t="str">
        <f>IFERROR(ROUND(E3553/L3553,0),0)&amp;" "&amp;H3553</f>
        <v>61 USD</v>
      </c>
      <c r="Q3553" t="s">
        <v>8317</v>
      </c>
      <c r="R3553" t="s">
        <v>8318</v>
      </c>
      <c r="S3553" s="12">
        <f>(((I3553/60)/60)/24)+DATE(1970,1,1)+(-8/24)</f>
        <v>41781.588194444441</v>
      </c>
      <c r="T3553" s="12">
        <f>(((J3553/60)/60)/24)+DATE(1970,1,1)+(-8/24)</f>
        <v>41753.182523148142</v>
      </c>
      <c r="U3553" s="8">
        <f t="shared" si="56"/>
        <v>28.405671296299261</v>
      </c>
    </row>
    <row r="3554" spans="1:21" ht="11.75" customHeight="1" x14ac:dyDescent="0.4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E3554/D3554*100%</f>
        <v>1</v>
      </c>
      <c r="P3554" s="9" t="str">
        <f>IFERROR(ROUND(E3554/L3554,0),0)&amp;" "&amp;H3554</f>
        <v>39 GBP</v>
      </c>
      <c r="Q3554" t="s">
        <v>8317</v>
      </c>
      <c r="R3554" t="s">
        <v>8318</v>
      </c>
      <c r="S3554" s="12">
        <f>(((I3554/60)/60)/24)+DATE(1970,1,1)+(-8/24)</f>
        <v>41818.253749999996</v>
      </c>
      <c r="T3554" s="12">
        <f>(((J3554/60)/60)/24)+DATE(1970,1,1)+(-8/24)</f>
        <v>41788.253749999996</v>
      </c>
      <c r="U3554" s="8">
        <f t="shared" si="56"/>
        <v>30</v>
      </c>
    </row>
    <row r="3555" spans="1:21" ht="11.75" customHeight="1" x14ac:dyDescent="0.4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E3555/D3555*100%</f>
        <v>1.0627272727272727</v>
      </c>
      <c r="P3555" s="9" t="str">
        <f>IFERROR(ROUND(E3555/L3555,0),0)&amp;" "&amp;H3555</f>
        <v>56 USD</v>
      </c>
      <c r="Q3555" t="s">
        <v>8317</v>
      </c>
      <c r="R3555" t="s">
        <v>8318</v>
      </c>
      <c r="S3555" s="12">
        <f>(((I3555/60)/60)/24)+DATE(1970,1,1)+(-8/24)</f>
        <v>42227.666666666664</v>
      </c>
      <c r="T3555" s="12">
        <f>(((J3555/60)/60)/24)+DATE(1970,1,1)+(-8/24)</f>
        <v>42195.695370370369</v>
      </c>
      <c r="U3555" s="8">
        <f t="shared" si="56"/>
        <v>31.971296296294895</v>
      </c>
    </row>
    <row r="3556" spans="1:21" ht="11.75" customHeight="1" x14ac:dyDescent="0.4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E3556/D3556*100%</f>
        <v>1.1342219999999998</v>
      </c>
      <c r="P3556" s="9" t="str">
        <f>IFERROR(ROUND(E3556/L3556,0),0)&amp;" "&amp;H3556</f>
        <v>107 USD</v>
      </c>
      <c r="Q3556" t="s">
        <v>8317</v>
      </c>
      <c r="R3556" t="s">
        <v>8318</v>
      </c>
      <c r="S3556" s="12">
        <f>(((I3556/60)/60)/24)+DATE(1970,1,1)+(-8/24)</f>
        <v>42046.374999999993</v>
      </c>
      <c r="T3556" s="12">
        <f>(((J3556/60)/60)/24)+DATE(1970,1,1)+(-8/24)</f>
        <v>42015.717118055552</v>
      </c>
      <c r="U3556" s="8">
        <f t="shared" si="56"/>
        <v>30.657881944440305</v>
      </c>
    </row>
    <row r="3557" spans="1:21" ht="11.75" customHeight="1" x14ac:dyDescent="0.4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E3557/D3557*100%</f>
        <v>1</v>
      </c>
      <c r="P3557" s="9" t="str">
        <f>IFERROR(ROUND(E3557/L3557,0),0)&amp;" "&amp;H3557</f>
        <v>171 EUR</v>
      </c>
      <c r="Q3557" t="s">
        <v>8317</v>
      </c>
      <c r="R3557" t="s">
        <v>8318</v>
      </c>
      <c r="S3557" s="12">
        <f>(((I3557/60)/60)/24)+DATE(1970,1,1)+(-8/24)</f>
        <v>42691.15039351851</v>
      </c>
      <c r="T3557" s="12">
        <f>(((J3557/60)/60)/24)+DATE(1970,1,1)+(-8/24)</f>
        <v>42661.108726851853</v>
      </c>
      <c r="U3557" s="8">
        <f t="shared" si="56"/>
        <v>30.041666666656965</v>
      </c>
    </row>
    <row r="3558" spans="1:21" ht="11.75" customHeight="1" x14ac:dyDescent="0.4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E3558/D3558*100%</f>
        <v>1.0045454545454546</v>
      </c>
      <c r="P3558" s="9" t="str">
        <f>IFERROR(ROUND(E3558/L3558,0),0)&amp;" "&amp;H3558</f>
        <v>111 GBP</v>
      </c>
      <c r="Q3558" t="s">
        <v>8317</v>
      </c>
      <c r="R3558" t="s">
        <v>8318</v>
      </c>
      <c r="S3558" s="12">
        <f>(((I3558/60)/60)/24)+DATE(1970,1,1)+(-8/24)</f>
        <v>41868.316249999996</v>
      </c>
      <c r="T3558" s="12">
        <f>(((J3558/60)/60)/24)+DATE(1970,1,1)+(-8/24)</f>
        <v>41808.316249999996</v>
      </c>
      <c r="U3558" s="8">
        <f t="shared" si="56"/>
        <v>60</v>
      </c>
    </row>
    <row r="3559" spans="1:21" ht="11.75" customHeight="1" x14ac:dyDescent="0.4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E3559/D3559*100%</f>
        <v>1.0003599999999999</v>
      </c>
      <c r="P3559" s="9" t="str">
        <f>IFERROR(ROUND(E3559/L3559,0),0)&amp;" "&amp;H3559</f>
        <v>179 USD</v>
      </c>
      <c r="Q3559" t="s">
        <v>8317</v>
      </c>
      <c r="R3559" t="s">
        <v>8318</v>
      </c>
      <c r="S3559" s="12">
        <f>(((I3559/60)/60)/24)+DATE(1970,1,1)+(-8/24)</f>
        <v>41763.943414351852</v>
      </c>
      <c r="T3559" s="12">
        <f>(((J3559/60)/60)/24)+DATE(1970,1,1)+(-8/24)</f>
        <v>41729.943414351852</v>
      </c>
      <c r="U3559" s="8">
        <f t="shared" si="56"/>
        <v>34</v>
      </c>
    </row>
    <row r="3560" spans="1:21" ht="11.75" customHeight="1" x14ac:dyDescent="0.4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E3560/D3560*100%</f>
        <v>1.44</v>
      </c>
      <c r="P3560" s="9" t="str">
        <f>IFERROR(ROUND(E3560/L3560,0),0)&amp;" "&amp;H3560</f>
        <v>23 GBP</v>
      </c>
      <c r="Q3560" t="s">
        <v>8317</v>
      </c>
      <c r="R3560" t="s">
        <v>8318</v>
      </c>
      <c r="S3560" s="12">
        <f>(((I3560/60)/60)/24)+DATE(1970,1,1)+(-8/24)</f>
        <v>42181.541666666664</v>
      </c>
      <c r="T3560" s="12">
        <f>(((J3560/60)/60)/24)+DATE(1970,1,1)+(-8/24)</f>
        <v>42139.483506944445</v>
      </c>
      <c r="U3560" s="8">
        <f t="shared" si="56"/>
        <v>42.058159722218988</v>
      </c>
    </row>
    <row r="3561" spans="1:21" ht="11.75" customHeight="1" x14ac:dyDescent="0.4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E3561/D3561*100%</f>
        <v>1.0349999999999999</v>
      </c>
      <c r="P3561" s="9" t="str">
        <f>IFERROR(ROUND(E3561/L3561,0),0)&amp;" "&amp;H3561</f>
        <v>43 AUD</v>
      </c>
      <c r="Q3561" t="s">
        <v>8317</v>
      </c>
      <c r="R3561" t="s">
        <v>8318</v>
      </c>
      <c r="S3561" s="12">
        <f>(((I3561/60)/60)/24)+DATE(1970,1,1)+(-8/24)</f>
        <v>42216.040277777771</v>
      </c>
      <c r="T3561" s="12">
        <f>(((J3561/60)/60)/24)+DATE(1970,1,1)+(-8/24)</f>
        <v>42193.762824074067</v>
      </c>
      <c r="U3561" s="8">
        <f t="shared" si="56"/>
        <v>22.277453703703941</v>
      </c>
    </row>
    <row r="3562" spans="1:21" ht="11.75" customHeight="1" x14ac:dyDescent="0.4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E3562/D3562*100%</f>
        <v>1.0843750000000001</v>
      </c>
      <c r="P3562" s="9" t="str">
        <f>IFERROR(ROUND(E3562/L3562,0),0)&amp;" "&amp;H3562</f>
        <v>47 CAD</v>
      </c>
      <c r="Q3562" t="s">
        <v>8317</v>
      </c>
      <c r="R3562" t="s">
        <v>8318</v>
      </c>
      <c r="S3562" s="12">
        <f>(((I3562/60)/60)/24)+DATE(1970,1,1)+(-8/24)</f>
        <v>42150.781249999993</v>
      </c>
      <c r="T3562" s="12">
        <f>(((J3562/60)/60)/24)+DATE(1970,1,1)+(-8/24)</f>
        <v>42115.556319444448</v>
      </c>
      <c r="U3562" s="8">
        <f t="shared" si="56"/>
        <v>35.224930555545143</v>
      </c>
    </row>
    <row r="3563" spans="1:21" ht="11.75" customHeight="1" x14ac:dyDescent="0.4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E3563/D3563*100%</f>
        <v>1.024</v>
      </c>
      <c r="P3563" s="9" t="str">
        <f>IFERROR(ROUND(E3563/L3563,0),0)&amp;" "&amp;H3563</f>
        <v>47 USD</v>
      </c>
      <c r="Q3563" t="s">
        <v>8317</v>
      </c>
      <c r="R3563" t="s">
        <v>8318</v>
      </c>
      <c r="S3563" s="12">
        <f>(((I3563/60)/60)/24)+DATE(1970,1,1)+(-8/24)</f>
        <v>42221.441666666658</v>
      </c>
      <c r="T3563" s="12">
        <f>(((J3563/60)/60)/24)+DATE(1970,1,1)+(-8/24)</f>
        <v>42203.346967592595</v>
      </c>
      <c r="U3563" s="8">
        <f t="shared" si="56"/>
        <v>18.094699074063101</v>
      </c>
    </row>
    <row r="3564" spans="1:21" ht="11.75" customHeight="1" x14ac:dyDescent="0.4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E3564/D3564*100%</f>
        <v>1.4888888888888889</v>
      </c>
      <c r="P3564" s="9" t="str">
        <f>IFERROR(ROUND(E3564/L3564,0),0)&amp;" "&amp;H3564</f>
        <v>15 GBP</v>
      </c>
      <c r="Q3564" t="s">
        <v>8317</v>
      </c>
      <c r="R3564" t="s">
        <v>8318</v>
      </c>
      <c r="S3564" s="12">
        <f>(((I3564/60)/60)/24)+DATE(1970,1,1)+(-8/24)</f>
        <v>42442.583333333336</v>
      </c>
      <c r="T3564" s="12">
        <f>(((J3564/60)/60)/24)+DATE(1970,1,1)+(-8/24)</f>
        <v>42433.428553240738</v>
      </c>
      <c r="U3564" s="8">
        <f t="shared" si="56"/>
        <v>9.1547800925982301</v>
      </c>
    </row>
    <row r="3565" spans="1:21" ht="11.75" customHeight="1" x14ac:dyDescent="0.4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E3565/D3565*100%</f>
        <v>1.0549000000000002</v>
      </c>
      <c r="P3565" s="9" t="str">
        <f>IFERROR(ROUND(E3565/L3565,0),0)&amp;" "&amp;H3565</f>
        <v>21 GBP</v>
      </c>
      <c r="Q3565" t="s">
        <v>8317</v>
      </c>
      <c r="R3565" t="s">
        <v>8318</v>
      </c>
      <c r="S3565" s="12">
        <f>(((I3565/60)/60)/24)+DATE(1970,1,1)+(-8/24)</f>
        <v>42583.458333333336</v>
      </c>
      <c r="T3565" s="12">
        <f>(((J3565/60)/60)/24)+DATE(1970,1,1)+(-8/24)</f>
        <v>42555.33861111111</v>
      </c>
      <c r="U3565" s="8">
        <f t="shared" si="56"/>
        <v>28.119722222225391</v>
      </c>
    </row>
    <row r="3566" spans="1:21" ht="11.75" customHeight="1" x14ac:dyDescent="0.4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E3566/D3566*100%</f>
        <v>1.0049999999999999</v>
      </c>
      <c r="P3566" s="9" t="str">
        <f>IFERROR(ROUND(E3566/L3566,0),0)&amp;" "&amp;H3566</f>
        <v>59 GBP</v>
      </c>
      <c r="Q3566" t="s">
        <v>8317</v>
      </c>
      <c r="R3566" t="s">
        <v>8318</v>
      </c>
      <c r="S3566" s="12">
        <f>(((I3566/60)/60)/24)+DATE(1970,1,1)+(-8/24)</f>
        <v>42282.333333333336</v>
      </c>
      <c r="T3566" s="12">
        <f>(((J3566/60)/60)/24)+DATE(1970,1,1)+(-8/24)</f>
        <v>42236.289918981485</v>
      </c>
      <c r="U3566" s="8">
        <f t="shared" si="56"/>
        <v>46.043414351850515</v>
      </c>
    </row>
    <row r="3567" spans="1:21" ht="11.75" customHeight="1" x14ac:dyDescent="0.4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E3567/D3567*100%</f>
        <v>1.3055555555555556</v>
      </c>
      <c r="P3567" s="9" t="str">
        <f>IFERROR(ROUND(E3567/L3567,0),0)&amp;" "&amp;H3567</f>
        <v>98 USD</v>
      </c>
      <c r="Q3567" t="s">
        <v>8317</v>
      </c>
      <c r="R3567" t="s">
        <v>8318</v>
      </c>
      <c r="S3567" s="12">
        <f>(((I3567/60)/60)/24)+DATE(1970,1,1)+(-8/24)</f>
        <v>42004.409814814811</v>
      </c>
      <c r="T3567" s="12">
        <f>(((J3567/60)/60)/24)+DATE(1970,1,1)+(-8/24)</f>
        <v>41974.409814814811</v>
      </c>
      <c r="U3567" s="8">
        <f t="shared" si="56"/>
        <v>30</v>
      </c>
    </row>
    <row r="3568" spans="1:21" ht="11.75" customHeight="1" x14ac:dyDescent="0.4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E3568/D3568*100%</f>
        <v>1.0475000000000001</v>
      </c>
      <c r="P3568" s="9" t="str">
        <f>IFERROR(ROUND(E3568/L3568,0),0)&amp;" "&amp;H3568</f>
        <v>55 GBP</v>
      </c>
      <c r="Q3568" t="s">
        <v>8317</v>
      </c>
      <c r="R3568" t="s">
        <v>8318</v>
      </c>
      <c r="S3568" s="12">
        <f>(((I3568/60)/60)/24)+DATE(1970,1,1)+(-8/24)</f>
        <v>42027.174571759257</v>
      </c>
      <c r="T3568" s="12">
        <f>(((J3568/60)/60)/24)+DATE(1970,1,1)+(-8/24)</f>
        <v>41997.174571759257</v>
      </c>
      <c r="U3568" s="8">
        <f t="shared" si="56"/>
        <v>30</v>
      </c>
    </row>
    <row r="3569" spans="1:21" ht="11.75" customHeight="1" x14ac:dyDescent="0.4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E3569/D3569*100%</f>
        <v>1.0880000000000001</v>
      </c>
      <c r="P3569" s="9" t="str">
        <f>IFERROR(ROUND(E3569/L3569,0),0)&amp;" "&amp;H3569</f>
        <v>27 GBP</v>
      </c>
      <c r="Q3569" t="s">
        <v>8317</v>
      </c>
      <c r="R3569" t="s">
        <v>8318</v>
      </c>
      <c r="S3569" s="12">
        <f>(((I3569/60)/60)/24)+DATE(1970,1,1)+(-8/24)</f>
        <v>42165.477361111109</v>
      </c>
      <c r="T3569" s="12">
        <f>(((J3569/60)/60)/24)+DATE(1970,1,1)+(-8/24)</f>
        <v>42135.477361111109</v>
      </c>
      <c r="U3569" s="8">
        <f t="shared" si="56"/>
        <v>30</v>
      </c>
    </row>
    <row r="3570" spans="1:21" ht="11.75" customHeight="1" x14ac:dyDescent="0.4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E3570/D3570*100%</f>
        <v>1.1100000000000001</v>
      </c>
      <c r="P3570" s="9" t="str">
        <f>IFERROR(ROUND(E3570/L3570,0),0)&amp;" "&amp;H3570</f>
        <v>58 USD</v>
      </c>
      <c r="Q3570" t="s">
        <v>8317</v>
      </c>
      <c r="R3570" t="s">
        <v>8318</v>
      </c>
      <c r="S3570" s="12">
        <f>(((I3570/60)/60)/24)+DATE(1970,1,1)+(-8/24)</f>
        <v>41899.407337962963</v>
      </c>
      <c r="T3570" s="12">
        <f>(((J3570/60)/60)/24)+DATE(1970,1,1)+(-8/24)</f>
        <v>41869.407337962963</v>
      </c>
      <c r="U3570" s="8">
        <f t="shared" si="56"/>
        <v>30</v>
      </c>
    </row>
    <row r="3571" spans="1:21" ht="11.75" customHeight="1" x14ac:dyDescent="0.4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E3571/D3571*100%</f>
        <v>1.0047999999999999</v>
      </c>
      <c r="P3571" s="9" t="str">
        <f>IFERROR(ROUND(E3571/L3571,0),0)&amp;" "&amp;H3571</f>
        <v>123 USD</v>
      </c>
      <c r="Q3571" t="s">
        <v>8317</v>
      </c>
      <c r="R3571" t="s">
        <v>8318</v>
      </c>
      <c r="S3571" s="12">
        <f>(((I3571/60)/60)/24)+DATE(1970,1,1)+(-8/24)</f>
        <v>42012.355277777773</v>
      </c>
      <c r="T3571" s="12">
        <f>(((J3571/60)/60)/24)+DATE(1970,1,1)+(-8/24)</f>
        <v>41982.355277777773</v>
      </c>
      <c r="U3571" s="8">
        <f t="shared" si="56"/>
        <v>30</v>
      </c>
    </row>
    <row r="3572" spans="1:21" ht="11.75" customHeight="1" x14ac:dyDescent="0.4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E3572/D3572*100%</f>
        <v>1.1435</v>
      </c>
      <c r="P3572" s="9" t="str">
        <f>IFERROR(ROUND(E3572/L3572,0),0)&amp;" "&amp;H3572</f>
        <v>88 USD</v>
      </c>
      <c r="Q3572" t="s">
        <v>8317</v>
      </c>
      <c r="R3572" t="s">
        <v>8318</v>
      </c>
      <c r="S3572" s="12">
        <f>(((I3572/60)/60)/24)+DATE(1970,1,1)+(-8/24)</f>
        <v>42003.958333333336</v>
      </c>
      <c r="T3572" s="12">
        <f>(((J3572/60)/60)/24)+DATE(1970,1,1)+(-8/24)</f>
        <v>41975.998645833337</v>
      </c>
      <c r="U3572" s="8">
        <f t="shared" si="56"/>
        <v>27.959687499998836</v>
      </c>
    </row>
    <row r="3573" spans="1:21" ht="11.75" customHeight="1" x14ac:dyDescent="0.4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E3573/D3573*100%</f>
        <v>1.2206666666666666</v>
      </c>
      <c r="P3573" s="9" t="str">
        <f>IFERROR(ROUND(E3573/L3573,0),0)&amp;" "&amp;H3573</f>
        <v>73 GBP</v>
      </c>
      <c r="Q3573" t="s">
        <v>8317</v>
      </c>
      <c r="R3573" t="s">
        <v>8318</v>
      </c>
      <c r="S3573" s="12">
        <f>(((I3573/60)/60)/24)+DATE(1970,1,1)+(-8/24)</f>
        <v>41942.525613425925</v>
      </c>
      <c r="T3573" s="12">
        <f>(((J3573/60)/60)/24)+DATE(1970,1,1)+(-8/24)</f>
        <v>41912.525613425925</v>
      </c>
      <c r="U3573" s="8">
        <f t="shared" si="56"/>
        <v>30</v>
      </c>
    </row>
    <row r="3574" spans="1:21" ht="11.75" customHeight="1" x14ac:dyDescent="0.4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E3574/D3574*100%</f>
        <v>1</v>
      </c>
      <c r="P3574" s="9" t="str">
        <f>IFERROR(ROUND(E3574/L3574,0),0)&amp;" "&amp;H3574</f>
        <v>56 GBP</v>
      </c>
      <c r="Q3574" t="s">
        <v>8317</v>
      </c>
      <c r="R3574" t="s">
        <v>8318</v>
      </c>
      <c r="S3574" s="12">
        <f>(((I3574/60)/60)/24)+DATE(1970,1,1)+(-8/24)</f>
        <v>42176.23706018518</v>
      </c>
      <c r="T3574" s="12">
        <f>(((J3574/60)/60)/24)+DATE(1970,1,1)+(-8/24)</f>
        <v>42146.23706018518</v>
      </c>
      <c r="U3574" s="8">
        <f t="shared" si="56"/>
        <v>30</v>
      </c>
    </row>
    <row r="3575" spans="1:21" ht="11.75" customHeight="1" x14ac:dyDescent="0.4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E3575/D3575*100%</f>
        <v>1.028</v>
      </c>
      <c r="P3575" s="9" t="str">
        <f>IFERROR(ROUND(E3575/L3575,0),0)&amp;" "&amp;H3575</f>
        <v>40 GBP</v>
      </c>
      <c r="Q3575" t="s">
        <v>8317</v>
      </c>
      <c r="R3575" t="s">
        <v>8318</v>
      </c>
      <c r="S3575" s="12">
        <f>(((I3575/60)/60)/24)+DATE(1970,1,1)+(-8/24)</f>
        <v>41951.083865740737</v>
      </c>
      <c r="T3575" s="12">
        <f>(((J3575/60)/60)/24)+DATE(1970,1,1)+(-8/24)</f>
        <v>41921.042199074072</v>
      </c>
      <c r="U3575" s="8">
        <f t="shared" si="56"/>
        <v>30.041666666664241</v>
      </c>
    </row>
    <row r="3576" spans="1:21" ht="11.75" customHeight="1" x14ac:dyDescent="0.4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E3576/D3576*100%</f>
        <v>1.0612068965517241</v>
      </c>
      <c r="P3576" s="9" t="str">
        <f>IFERROR(ROUND(E3576/L3576,0),0)&amp;" "&amp;H3576</f>
        <v>137 USD</v>
      </c>
      <c r="Q3576" t="s">
        <v>8317</v>
      </c>
      <c r="R3576" t="s">
        <v>8318</v>
      </c>
      <c r="S3576" s="12">
        <f>(((I3576/60)/60)/24)+DATE(1970,1,1)+(-8/24)</f>
        <v>41956.651018518511</v>
      </c>
      <c r="T3576" s="12">
        <f>(((J3576/60)/60)/24)+DATE(1970,1,1)+(-8/24)</f>
        <v>41926.609351851846</v>
      </c>
      <c r="U3576" s="8">
        <f t="shared" si="56"/>
        <v>30.041666666664241</v>
      </c>
    </row>
    <row r="3577" spans="1:21" ht="11.75" customHeight="1" x14ac:dyDescent="0.4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E3577/D3577*100%</f>
        <v>1.0133000000000001</v>
      </c>
      <c r="P3577" s="9" t="str">
        <f>IFERROR(ROUND(E3577/L3577,0),0)&amp;" "&amp;H3577</f>
        <v>99 USD</v>
      </c>
      <c r="Q3577" t="s">
        <v>8317</v>
      </c>
      <c r="R3577" t="s">
        <v>8318</v>
      </c>
      <c r="S3577" s="12">
        <f>(((I3577/60)/60)/24)+DATE(1970,1,1)+(-8/24)</f>
        <v>42592.832638888889</v>
      </c>
      <c r="T3577" s="12">
        <f>(((J3577/60)/60)/24)+DATE(1970,1,1)+(-8/24)</f>
        <v>42561.450543981475</v>
      </c>
      <c r="U3577" s="8">
        <f t="shared" si="56"/>
        <v>31.382094907414285</v>
      </c>
    </row>
    <row r="3578" spans="1:21" ht="11.75" customHeight="1" x14ac:dyDescent="0.4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E3578/D3578*100%</f>
        <v>1</v>
      </c>
      <c r="P3578" s="9" t="str">
        <f>IFERROR(ROUND(E3578/L3578,0),0)&amp;" "&amp;H3578</f>
        <v>20 USD</v>
      </c>
      <c r="Q3578" t="s">
        <v>8317</v>
      </c>
      <c r="R3578" t="s">
        <v>8318</v>
      </c>
      <c r="S3578" s="12">
        <f>(((I3578/60)/60)/24)+DATE(1970,1,1)+(-8/24)</f>
        <v>42709.257569444446</v>
      </c>
      <c r="T3578" s="12">
        <f>(((J3578/60)/60)/24)+DATE(1970,1,1)+(-8/24)</f>
        <v>42649.215902777774</v>
      </c>
      <c r="U3578" s="8">
        <f t="shared" si="56"/>
        <v>60.041666666671517</v>
      </c>
    </row>
    <row r="3579" spans="1:21" ht="11.75" customHeight="1" x14ac:dyDescent="0.4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E3579/D3579*100%</f>
        <v>1.3</v>
      </c>
      <c r="P3579" s="9" t="str">
        <f>IFERROR(ROUND(E3579/L3579,0),0)&amp;" "&amp;H3579</f>
        <v>29 USD</v>
      </c>
      <c r="Q3579" t="s">
        <v>8317</v>
      </c>
      <c r="R3579" t="s">
        <v>8318</v>
      </c>
      <c r="S3579" s="12">
        <f>(((I3579/60)/60)/24)+DATE(1970,1,1)+(-8/24)</f>
        <v>42119.936111111114</v>
      </c>
      <c r="T3579" s="12">
        <f>(((J3579/60)/60)/24)+DATE(1970,1,1)+(-8/24)</f>
        <v>42093.453506944446</v>
      </c>
      <c r="U3579" s="8">
        <f t="shared" si="56"/>
        <v>26.482604166667443</v>
      </c>
    </row>
    <row r="3580" spans="1:21" ht="11.75" customHeight="1" x14ac:dyDescent="0.4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E3580/D3580*100%</f>
        <v>1.0001333333333333</v>
      </c>
      <c r="P3580" s="9" t="str">
        <f>IFERROR(ROUND(E3580/L3580,0),0)&amp;" "&amp;H3580</f>
        <v>41 GBP</v>
      </c>
      <c r="Q3580" t="s">
        <v>8317</v>
      </c>
      <c r="R3580" t="s">
        <v>8318</v>
      </c>
      <c r="S3580" s="12">
        <f>(((I3580/60)/60)/24)+DATE(1970,1,1)+(-8/24)</f>
        <v>42490.400196759256</v>
      </c>
      <c r="T3580" s="12">
        <f>(((J3580/60)/60)/24)+DATE(1970,1,1)+(-8/24)</f>
        <v>42460.400196759256</v>
      </c>
      <c r="U3580" s="8">
        <f t="shared" si="56"/>
        <v>30</v>
      </c>
    </row>
    <row r="3581" spans="1:21" ht="11.75" customHeight="1" x14ac:dyDescent="0.4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E3581/D3581*100%</f>
        <v>1</v>
      </c>
      <c r="P3581" s="9" t="str">
        <f>IFERROR(ROUND(E3581/L3581,0),0)&amp;" "&amp;H3581</f>
        <v>36 GBP</v>
      </c>
      <c r="Q3581" t="s">
        <v>8317</v>
      </c>
      <c r="R3581" t="s">
        <v>8318</v>
      </c>
      <c r="S3581" s="12">
        <f>(((I3581/60)/60)/24)+DATE(1970,1,1)+(-8/24)</f>
        <v>42460.38722222222</v>
      </c>
      <c r="T3581" s="12">
        <f>(((J3581/60)/60)/24)+DATE(1970,1,1)+(-8/24)</f>
        <v>42430.428888888891</v>
      </c>
      <c r="U3581" s="8">
        <f t="shared" si="56"/>
        <v>29.958333333328483</v>
      </c>
    </row>
    <row r="3582" spans="1:21" ht="11.75" customHeight="1" x14ac:dyDescent="0.4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E3582/D3582*100%</f>
        <v>1.1388888888888888</v>
      </c>
      <c r="P3582" s="9" t="str">
        <f>IFERROR(ROUND(E3582/L3582,0),0)&amp;" "&amp;H3582</f>
        <v>38 USD</v>
      </c>
      <c r="Q3582" t="s">
        <v>8317</v>
      </c>
      <c r="R3582" t="s">
        <v>8318</v>
      </c>
      <c r="S3582" s="12">
        <f>(((I3582/60)/60)/24)+DATE(1970,1,1)+(-8/24)</f>
        <v>42063.874305555553</v>
      </c>
      <c r="T3582" s="12">
        <f>(((J3582/60)/60)/24)+DATE(1970,1,1)+(-8/24)</f>
        <v>42025.842847222222</v>
      </c>
      <c r="U3582" s="8">
        <f t="shared" si="56"/>
        <v>38.031458333331102</v>
      </c>
    </row>
    <row r="3583" spans="1:21" ht="11.75" customHeight="1" x14ac:dyDescent="0.4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E3583/D3583*100%</f>
        <v>1</v>
      </c>
      <c r="P3583" s="9" t="str">
        <f>IFERROR(ROUND(E3583/L3583,0),0)&amp;" "&amp;H3583</f>
        <v>33 GBP</v>
      </c>
      <c r="Q3583" t="s">
        <v>8317</v>
      </c>
      <c r="R3583" t="s">
        <v>8318</v>
      </c>
      <c r="S3583" s="12">
        <f>(((I3583/60)/60)/24)+DATE(1970,1,1)+(-8/24)</f>
        <v>41850.13784722222</v>
      </c>
      <c r="T3583" s="12">
        <f>(((J3583/60)/60)/24)+DATE(1970,1,1)+(-8/24)</f>
        <v>41836.13784722222</v>
      </c>
      <c r="U3583" s="8">
        <f t="shared" si="56"/>
        <v>14</v>
      </c>
    </row>
    <row r="3584" spans="1:21" ht="11.75" customHeight="1" x14ac:dyDescent="0.4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E3584/D3584*100%</f>
        <v>2.87</v>
      </c>
      <c r="P3584" s="9" t="str">
        <f>IFERROR(ROUND(E3584/L3584,0),0)&amp;" "&amp;H3584</f>
        <v>59 USD</v>
      </c>
      <c r="Q3584" t="s">
        <v>8317</v>
      </c>
      <c r="R3584" t="s">
        <v>8318</v>
      </c>
      <c r="S3584" s="12">
        <f>(((I3584/60)/60)/24)+DATE(1970,1,1)+(-8/24)</f>
        <v>42464.762523148143</v>
      </c>
      <c r="T3584" s="12">
        <f>(((J3584/60)/60)/24)+DATE(1970,1,1)+(-8/24)</f>
        <v>42450.762523148143</v>
      </c>
      <c r="U3584" s="8">
        <f t="shared" si="56"/>
        <v>14</v>
      </c>
    </row>
    <row r="3585" spans="1:21" ht="11.75" customHeight="1" x14ac:dyDescent="0.4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E3585/D3585*100%</f>
        <v>1.085</v>
      </c>
      <c r="P3585" s="9" t="str">
        <f>IFERROR(ROUND(E3585/L3585,0),0)&amp;" "&amp;H3585</f>
        <v>136 USD</v>
      </c>
      <c r="Q3585" t="s">
        <v>8317</v>
      </c>
      <c r="R3585" t="s">
        <v>8318</v>
      </c>
      <c r="S3585" s="12">
        <f>(((I3585/60)/60)/24)+DATE(1970,1,1)+(-8/24)</f>
        <v>42478.050983796296</v>
      </c>
      <c r="T3585" s="12">
        <f>(((J3585/60)/60)/24)+DATE(1970,1,1)+(-8/24)</f>
        <v>42418.092650462961</v>
      </c>
      <c r="U3585" s="8">
        <f t="shared" si="56"/>
        <v>59.958333333335759</v>
      </c>
    </row>
    <row r="3586" spans="1:21" ht="11.75" customHeight="1" x14ac:dyDescent="0.4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E3586/D3586*100%</f>
        <v>1.155</v>
      </c>
      <c r="P3586" s="9" t="str">
        <f>IFERROR(ROUND(E3586/L3586,0),0)&amp;" "&amp;H3586</f>
        <v>31 GBP</v>
      </c>
      <c r="Q3586" t="s">
        <v>8317</v>
      </c>
      <c r="R3586" t="s">
        <v>8318</v>
      </c>
      <c r="S3586" s="12">
        <f>(((I3586/60)/60)/24)+DATE(1970,1,1)+(-8/24)</f>
        <v>42197.983148148145</v>
      </c>
      <c r="T3586" s="12">
        <f>(((J3586/60)/60)/24)+DATE(1970,1,1)+(-8/24)</f>
        <v>42167.983148148145</v>
      </c>
      <c r="U3586" s="8">
        <f t="shared" si="56"/>
        <v>30</v>
      </c>
    </row>
    <row r="3587" spans="1:21" ht="11.75" customHeight="1" x14ac:dyDescent="0.4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E3587/D3587*100%</f>
        <v>1.1911764705882353</v>
      </c>
      <c r="P3587" s="9" t="str">
        <f>IFERROR(ROUND(E3587/L3587,0),0)&amp;" "&amp;H3587</f>
        <v>176 USD</v>
      </c>
      <c r="Q3587" t="s">
        <v>8317</v>
      </c>
      <c r="R3587" t="s">
        <v>8318</v>
      </c>
      <c r="S3587" s="12">
        <f>(((I3587/60)/60)/24)+DATE(1970,1,1)+(-8/24)</f>
        <v>41994.382986111108</v>
      </c>
      <c r="T3587" s="12">
        <f>(((J3587/60)/60)/24)+DATE(1970,1,1)+(-8/24)</f>
        <v>41964.382986111108</v>
      </c>
      <c r="U3587" s="8">
        <f t="shared" si="56"/>
        <v>30</v>
      </c>
    </row>
    <row r="3588" spans="1:21" ht="11.75" customHeight="1" x14ac:dyDescent="0.4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E3588/D3588*100%</f>
        <v>1.0942666666666667</v>
      </c>
      <c r="P3588" s="9" t="str">
        <f>IFERROR(ROUND(E3588/L3588,0),0)&amp;" "&amp;H3588</f>
        <v>152 USD</v>
      </c>
      <c r="Q3588" t="s">
        <v>8317</v>
      </c>
      <c r="R3588" t="s">
        <v>8318</v>
      </c>
      <c r="S3588" s="12">
        <f>(((I3588/60)/60)/24)+DATE(1970,1,1)+(-8/24)</f>
        <v>42636.364236111105</v>
      </c>
      <c r="T3588" s="12">
        <f>(((J3588/60)/60)/24)+DATE(1970,1,1)+(-8/24)</f>
        <v>42576.364236111105</v>
      </c>
      <c r="U3588" s="8">
        <f t="shared" si="56"/>
        <v>60</v>
      </c>
    </row>
    <row r="3589" spans="1:21" ht="11.75" customHeight="1" x14ac:dyDescent="0.4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E3589/D3589*100%</f>
        <v>1.266</v>
      </c>
      <c r="P3589" s="9" t="str">
        <f>IFERROR(ROUND(E3589/L3589,0),0)&amp;" "&amp;H3589</f>
        <v>23 GBP</v>
      </c>
      <c r="Q3589" t="s">
        <v>8317</v>
      </c>
      <c r="R3589" t="s">
        <v>8318</v>
      </c>
      <c r="S3589" s="12">
        <f>(((I3589/60)/60)/24)+DATE(1970,1,1)+(-8/24)</f>
        <v>42548.458333333336</v>
      </c>
      <c r="T3589" s="12">
        <f>(((J3589/60)/60)/24)+DATE(1970,1,1)+(-8/24)</f>
        <v>42503.206643518519</v>
      </c>
      <c r="U3589" s="8">
        <f t="shared" si="56"/>
        <v>45.251689814816928</v>
      </c>
    </row>
    <row r="3590" spans="1:21" ht="11.75" customHeight="1" x14ac:dyDescent="0.4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E3590/D3590*100%</f>
        <v>1.0049999999999999</v>
      </c>
      <c r="P3590" s="9" t="str">
        <f>IFERROR(ROUND(E3590/L3590,0),0)&amp;" "&amp;H3590</f>
        <v>18 GBP</v>
      </c>
      <c r="Q3590" t="s">
        <v>8317</v>
      </c>
      <c r="R3590" t="s">
        <v>8318</v>
      </c>
      <c r="S3590" s="12">
        <f>(((I3590/60)/60)/24)+DATE(1970,1,1)+(-8/24)</f>
        <v>42123.624999999993</v>
      </c>
      <c r="T3590" s="12">
        <f>(((J3590/60)/60)/24)+DATE(1970,1,1)+(-8/24)</f>
        <v>42101.495486111111</v>
      </c>
      <c r="U3590" s="8">
        <f t="shared" si="56"/>
        <v>22.129513888881775</v>
      </c>
    </row>
    <row r="3591" spans="1:21" ht="11.75" customHeight="1" x14ac:dyDescent="0.4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E3591/D3591*100%</f>
        <v>1.2749999999999999</v>
      </c>
      <c r="P3591" s="9" t="str">
        <f>IFERROR(ROUND(E3591/L3591,0),0)&amp;" "&amp;H3591</f>
        <v>82 USD</v>
      </c>
      <c r="Q3591" t="s">
        <v>8317</v>
      </c>
      <c r="R3591" t="s">
        <v>8318</v>
      </c>
      <c r="S3591" s="12">
        <f>(((I3591/60)/60)/24)+DATE(1970,1,1)+(-8/24)</f>
        <v>42150.314201388886</v>
      </c>
      <c r="T3591" s="12">
        <f>(((J3591/60)/60)/24)+DATE(1970,1,1)+(-8/24)</f>
        <v>42125.314201388886</v>
      </c>
      <c r="U3591" s="8">
        <f t="shared" si="56"/>
        <v>25</v>
      </c>
    </row>
    <row r="3592" spans="1:21" ht="11.75" customHeight="1" x14ac:dyDescent="0.4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E3592/D3592*100%</f>
        <v>1.0005999999999999</v>
      </c>
      <c r="P3592" s="9" t="str">
        <f>IFERROR(ROUND(E3592/L3592,0),0)&amp;" "&amp;H3592</f>
        <v>69 GBP</v>
      </c>
      <c r="Q3592" t="s">
        <v>8317</v>
      </c>
      <c r="R3592" t="s">
        <v>8318</v>
      </c>
      <c r="S3592" s="12">
        <f>(((I3592/60)/60)/24)+DATE(1970,1,1)+(-8/24)</f>
        <v>41932.000393518516</v>
      </c>
      <c r="T3592" s="12">
        <f>(((J3592/60)/60)/24)+DATE(1970,1,1)+(-8/24)</f>
        <v>41902.000393518516</v>
      </c>
      <c r="U3592" s="8">
        <f t="shared" si="56"/>
        <v>30</v>
      </c>
    </row>
    <row r="3593" spans="1:21" ht="11.75" customHeight="1" x14ac:dyDescent="0.4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E3593/D3593*100%</f>
        <v>1.75</v>
      </c>
      <c r="P3593" s="9" t="str">
        <f>IFERROR(ROUND(E3593/L3593,0),0)&amp;" "&amp;H3593</f>
        <v>68 USD</v>
      </c>
      <c r="Q3593" t="s">
        <v>8317</v>
      </c>
      <c r="R3593" t="s">
        <v>8318</v>
      </c>
      <c r="S3593" s="12">
        <f>(((I3593/60)/60)/24)+DATE(1970,1,1)+(-8/24)</f>
        <v>42027.874305555553</v>
      </c>
      <c r="T3593" s="12">
        <f>(((J3593/60)/60)/24)+DATE(1970,1,1)+(-8/24)</f>
        <v>42003.61509259259</v>
      </c>
      <c r="U3593" s="8">
        <f t="shared" si="56"/>
        <v>24.25921296296292</v>
      </c>
    </row>
    <row r="3594" spans="1:21" ht="11.75" customHeight="1" x14ac:dyDescent="0.4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E3594/D3594*100%</f>
        <v>1.2725</v>
      </c>
      <c r="P3594" s="9" t="str">
        <f>IFERROR(ROUND(E3594/L3594,0),0)&amp;" "&amp;H3594</f>
        <v>73 USD</v>
      </c>
      <c r="Q3594" t="s">
        <v>8317</v>
      </c>
      <c r="R3594" t="s">
        <v>8318</v>
      </c>
      <c r="S3594" s="12">
        <f>(((I3594/60)/60)/24)+DATE(1970,1,1)+(-8/24)</f>
        <v>42045.874305555553</v>
      </c>
      <c r="T3594" s="12">
        <f>(((J3594/60)/60)/24)+DATE(1970,1,1)+(-8/24)</f>
        <v>41988.496608796289</v>
      </c>
      <c r="U3594" s="8">
        <f t="shared" si="56"/>
        <v>57.377696759263927</v>
      </c>
    </row>
    <row r="3595" spans="1:21" ht="11.75" customHeight="1" x14ac:dyDescent="0.4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E3595/D3595*100%</f>
        <v>1.1063333333333334</v>
      </c>
      <c r="P3595" s="9" t="str">
        <f>IFERROR(ROUND(E3595/L3595,0),0)&amp;" "&amp;H3595</f>
        <v>77 USD</v>
      </c>
      <c r="Q3595" t="s">
        <v>8317</v>
      </c>
      <c r="R3595" t="s">
        <v>8318</v>
      </c>
      <c r="S3595" s="12">
        <f>(((I3595/60)/60)/24)+DATE(1970,1,1)+(-8/24)</f>
        <v>42009.518055555549</v>
      </c>
      <c r="T3595" s="12">
        <f>(((J3595/60)/60)/24)+DATE(1970,1,1)+(-8/24)</f>
        <v>41974.565266203703</v>
      </c>
      <c r="U3595" s="8">
        <f t="shared" si="56"/>
        <v>34.95278935184615</v>
      </c>
    </row>
    <row r="3596" spans="1:21" ht="11.75" customHeight="1" x14ac:dyDescent="0.4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E3596/D3596*100%</f>
        <v>1.2593749999999999</v>
      </c>
      <c r="P3596" s="9" t="str">
        <f>IFERROR(ROUND(E3596/L3596,0),0)&amp;" "&amp;H3596</f>
        <v>56 USD</v>
      </c>
      <c r="Q3596" t="s">
        <v>8317</v>
      </c>
      <c r="R3596" t="s">
        <v>8318</v>
      </c>
      <c r="S3596" s="12">
        <f>(((I3596/60)/60)/24)+DATE(1970,1,1)+(-8/24)</f>
        <v>42616.733587962961</v>
      </c>
      <c r="T3596" s="12">
        <f>(((J3596/60)/60)/24)+DATE(1970,1,1)+(-8/24)</f>
        <v>42591.733587962961</v>
      </c>
      <c r="U3596" s="8">
        <f t="shared" si="56"/>
        <v>25</v>
      </c>
    </row>
    <row r="3597" spans="1:21" ht="11.75" customHeight="1" x14ac:dyDescent="0.4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E3597/D3597*100%</f>
        <v>1.1850000000000001</v>
      </c>
      <c r="P3597" s="9" t="str">
        <f>IFERROR(ROUND(E3597/L3597,0),0)&amp;" "&amp;H3597</f>
        <v>50 USD</v>
      </c>
      <c r="Q3597" t="s">
        <v>8317</v>
      </c>
      <c r="R3597" t="s">
        <v>8318</v>
      </c>
      <c r="S3597" s="12">
        <f>(((I3597/60)/60)/24)+DATE(1970,1,1)+(-8/24)</f>
        <v>42075.957638888889</v>
      </c>
      <c r="T3597" s="12">
        <f>(((J3597/60)/60)/24)+DATE(1970,1,1)+(-8/24)</f>
        <v>42049.675034722219</v>
      </c>
      <c r="U3597" s="8">
        <f t="shared" ref="U3597:U3660" si="57">S3597-T3597</f>
        <v>26.282604166670353</v>
      </c>
    </row>
    <row r="3598" spans="1:21" ht="11.75" customHeight="1" x14ac:dyDescent="0.4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E3598/D3598*100%</f>
        <v>1.0772727272727274</v>
      </c>
      <c r="P3598" s="9" t="str">
        <f>IFERROR(ROUND(E3598/L3598,0),0)&amp;" "&amp;H3598</f>
        <v>79 CAD</v>
      </c>
      <c r="Q3598" t="s">
        <v>8317</v>
      </c>
      <c r="R3598" t="s">
        <v>8318</v>
      </c>
      <c r="S3598" s="12">
        <f>(((I3598/60)/60)/24)+DATE(1970,1,1)+(-8/24)</f>
        <v>41877.381736111107</v>
      </c>
      <c r="T3598" s="12">
        <f>(((J3598/60)/60)/24)+DATE(1970,1,1)+(-8/24)</f>
        <v>41856.381736111107</v>
      </c>
      <c r="U3598" s="8">
        <f t="shared" si="57"/>
        <v>21</v>
      </c>
    </row>
    <row r="3599" spans="1:21" ht="11.75" customHeight="1" x14ac:dyDescent="0.4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E3599/D3599*100%</f>
        <v>1.026</v>
      </c>
      <c r="P3599" s="9" t="str">
        <f>IFERROR(ROUND(E3599/L3599,0),0)&amp;" "&amp;H3599</f>
        <v>78 USD</v>
      </c>
      <c r="Q3599" t="s">
        <v>8317</v>
      </c>
      <c r="R3599" t="s">
        <v>8318</v>
      </c>
      <c r="S3599" s="12">
        <f>(((I3599/60)/60)/24)+DATE(1970,1,1)+(-8/24)</f>
        <v>42431.915972222218</v>
      </c>
      <c r="T3599" s="12">
        <f>(((J3599/60)/60)/24)+DATE(1970,1,1)+(-8/24)</f>
        <v>42417.252199074072</v>
      </c>
      <c r="U3599" s="8">
        <f t="shared" si="57"/>
        <v>14.663773148145992</v>
      </c>
    </row>
    <row r="3600" spans="1:21" ht="11.75" customHeight="1" x14ac:dyDescent="0.4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E3600/D3600*100%</f>
        <v>1.101</v>
      </c>
      <c r="P3600" s="9" t="str">
        <f>IFERROR(ROUND(E3600/L3600,0),0)&amp;" "&amp;H3600</f>
        <v>41 USD</v>
      </c>
      <c r="Q3600" t="s">
        <v>8317</v>
      </c>
      <c r="R3600" t="s">
        <v>8318</v>
      </c>
      <c r="S3600" s="12">
        <f>(((I3600/60)/60)/24)+DATE(1970,1,1)+(-8/24)</f>
        <v>41884.874305555553</v>
      </c>
      <c r="T3600" s="12">
        <f>(((J3600/60)/60)/24)+DATE(1970,1,1)+(-8/24)</f>
        <v>41866.465532407405</v>
      </c>
      <c r="U3600" s="8">
        <f t="shared" si="57"/>
        <v>18.408773148148612</v>
      </c>
    </row>
    <row r="3601" spans="1:21" ht="11.75" customHeight="1" x14ac:dyDescent="0.4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E3601/D3601*100%</f>
        <v>2.02</v>
      </c>
      <c r="P3601" s="9" t="str">
        <f>IFERROR(ROUND(E3601/L3601,0),0)&amp;" "&amp;H3601</f>
        <v>59 USD</v>
      </c>
      <c r="Q3601" t="s">
        <v>8317</v>
      </c>
      <c r="R3601" t="s">
        <v>8318</v>
      </c>
      <c r="S3601" s="12">
        <f>(((I3601/60)/60)/24)+DATE(1970,1,1)+(-8/24)</f>
        <v>42245.666666666664</v>
      </c>
      <c r="T3601" s="12">
        <f>(((J3601/60)/60)/24)+DATE(1970,1,1)+(-8/24)</f>
        <v>42220.461539351854</v>
      </c>
      <c r="U3601" s="8">
        <f t="shared" si="57"/>
        <v>25.205127314809943</v>
      </c>
    </row>
    <row r="3602" spans="1:21" ht="11.75" customHeight="1" x14ac:dyDescent="0.4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E3602/D3602*100%</f>
        <v>1.3</v>
      </c>
      <c r="P3602" s="9" t="str">
        <f>IFERROR(ROUND(E3602/L3602,0),0)&amp;" "&amp;H3602</f>
        <v>3 USD</v>
      </c>
      <c r="Q3602" t="s">
        <v>8317</v>
      </c>
      <c r="R3602" t="s">
        <v>8318</v>
      </c>
      <c r="S3602" s="12">
        <f>(((I3602/60)/60)/24)+DATE(1970,1,1)+(-8/24)</f>
        <v>42656.515787037039</v>
      </c>
      <c r="T3602" s="12">
        <f>(((J3602/60)/60)/24)+DATE(1970,1,1)+(-8/24)</f>
        <v>42628.515787037039</v>
      </c>
      <c r="U3602" s="8">
        <f t="shared" si="57"/>
        <v>28</v>
      </c>
    </row>
    <row r="3603" spans="1:21" ht="11.75" customHeight="1" x14ac:dyDescent="0.4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E3603/D3603*100%</f>
        <v>1.0435000000000001</v>
      </c>
      <c r="P3603" s="9" t="str">
        <f>IFERROR(ROUND(E3603/L3603,0),0)&amp;" "&amp;H3603</f>
        <v>39 GBP</v>
      </c>
      <c r="Q3603" t="s">
        <v>8317</v>
      </c>
      <c r="R3603" t="s">
        <v>8318</v>
      </c>
      <c r="S3603" s="12">
        <f>(((I3603/60)/60)/24)+DATE(1970,1,1)+(-8/24)</f>
        <v>42020.665300925924</v>
      </c>
      <c r="T3603" s="12">
        <f>(((J3603/60)/60)/24)+DATE(1970,1,1)+(-8/24)</f>
        <v>41990.665300925924</v>
      </c>
      <c r="U3603" s="8">
        <f t="shared" si="57"/>
        <v>30</v>
      </c>
    </row>
    <row r="3604" spans="1:21" ht="11.75" customHeight="1" x14ac:dyDescent="0.4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E3604/D3604*100%</f>
        <v>1.0004999999999999</v>
      </c>
      <c r="P3604" s="9" t="str">
        <f>IFERROR(ROUND(E3604/L3604,0),0)&amp;" "&amp;H3604</f>
        <v>82 USD</v>
      </c>
      <c r="Q3604" t="s">
        <v>8317</v>
      </c>
      <c r="R3604" t="s">
        <v>8318</v>
      </c>
      <c r="S3604" s="12">
        <f>(((I3604/60)/60)/24)+DATE(1970,1,1)+(-8/24)</f>
        <v>42507.56109953703</v>
      </c>
      <c r="T3604" s="12">
        <f>(((J3604/60)/60)/24)+DATE(1970,1,1)+(-8/24)</f>
        <v>42447.56109953703</v>
      </c>
      <c r="U3604" s="8">
        <f t="shared" si="57"/>
        <v>60</v>
      </c>
    </row>
    <row r="3605" spans="1:21" ht="11.75" customHeight="1" x14ac:dyDescent="0.4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E3605/D3605*100%</f>
        <v>1.7066666666666668</v>
      </c>
      <c r="P3605" s="9" t="str">
        <f>IFERROR(ROUND(E3605/L3605,0),0)&amp;" "&amp;H3605</f>
        <v>45 USD</v>
      </c>
      <c r="Q3605" t="s">
        <v>8317</v>
      </c>
      <c r="R3605" t="s">
        <v>8318</v>
      </c>
      <c r="S3605" s="12">
        <f>(((I3605/60)/60)/24)+DATE(1970,1,1)+(-8/24)</f>
        <v>42313.572685185187</v>
      </c>
      <c r="T3605" s="12">
        <f>(((J3605/60)/60)/24)+DATE(1970,1,1)+(-8/24)</f>
        <v>42283.531018518515</v>
      </c>
      <c r="U3605" s="8">
        <f t="shared" si="57"/>
        <v>30.041666666671517</v>
      </c>
    </row>
    <row r="3606" spans="1:21" ht="11.75" customHeight="1" x14ac:dyDescent="0.4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E3606/D3606*100%</f>
        <v>1.1283333333333334</v>
      </c>
      <c r="P3606" s="9" t="str">
        <f>IFERROR(ROUND(E3606/L3606,0),0)&amp;" "&amp;H3606</f>
        <v>49 USD</v>
      </c>
      <c r="Q3606" t="s">
        <v>8317</v>
      </c>
      <c r="R3606" t="s">
        <v>8318</v>
      </c>
      <c r="S3606" s="12">
        <f>(((I3606/60)/60)/24)+DATE(1970,1,1)+(-8/24)</f>
        <v>42488.957638888889</v>
      </c>
      <c r="T3606" s="12">
        <f>(((J3606/60)/60)/24)+DATE(1970,1,1)+(-8/24)</f>
        <v>42482.68236111111</v>
      </c>
      <c r="U3606" s="8">
        <f t="shared" si="57"/>
        <v>6.2752777777786832</v>
      </c>
    </row>
    <row r="3607" spans="1:21" ht="11.75" customHeight="1" x14ac:dyDescent="0.4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E3607/D3607*100%</f>
        <v>1.84</v>
      </c>
      <c r="P3607" s="9" t="str">
        <f>IFERROR(ROUND(E3607/L3607,0),0)&amp;" "&amp;H3607</f>
        <v>31 GBP</v>
      </c>
      <c r="Q3607" t="s">
        <v>8317</v>
      </c>
      <c r="R3607" t="s">
        <v>8318</v>
      </c>
      <c r="S3607" s="12">
        <f>(((I3607/60)/60)/24)+DATE(1970,1,1)+(-8/24)</f>
        <v>42413.459791666661</v>
      </c>
      <c r="T3607" s="12">
        <f>(((J3607/60)/60)/24)+DATE(1970,1,1)+(-8/24)</f>
        <v>42383.459791666661</v>
      </c>
      <c r="U3607" s="8">
        <f t="shared" si="57"/>
        <v>30</v>
      </c>
    </row>
    <row r="3608" spans="1:21" ht="11.75" customHeight="1" x14ac:dyDescent="0.4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E3608/D3608*100%</f>
        <v>1.3026666666666666</v>
      </c>
      <c r="P3608" s="9" t="str">
        <f>IFERROR(ROUND(E3608/L3608,0),0)&amp;" "&amp;H3608</f>
        <v>61 GBP</v>
      </c>
      <c r="Q3608" t="s">
        <v>8317</v>
      </c>
      <c r="R3608" t="s">
        <v>8318</v>
      </c>
      <c r="S3608" s="12">
        <f>(((I3608/60)/60)/24)+DATE(1970,1,1)+(-8/24)</f>
        <v>42596.271493055552</v>
      </c>
      <c r="T3608" s="12">
        <f>(((J3608/60)/60)/24)+DATE(1970,1,1)+(-8/24)</f>
        <v>42566.271493055552</v>
      </c>
      <c r="U3608" s="8">
        <f t="shared" si="57"/>
        <v>30</v>
      </c>
    </row>
    <row r="3609" spans="1:21" ht="11.75" customHeight="1" x14ac:dyDescent="0.4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E3609/D3609*100%</f>
        <v>1.0545454545454545</v>
      </c>
      <c r="P3609" s="9" t="str">
        <f>IFERROR(ROUND(E3609/L3609,0),0)&amp;" "&amp;H3609</f>
        <v>29 GBP</v>
      </c>
      <c r="Q3609" t="s">
        <v>8317</v>
      </c>
      <c r="R3609" t="s">
        <v>8318</v>
      </c>
      <c r="S3609" s="12">
        <f>(((I3609/60)/60)/24)+DATE(1970,1,1)+(-8/24)</f>
        <v>42352.666666666664</v>
      </c>
      <c r="T3609" s="12">
        <f>(((J3609/60)/60)/24)+DATE(1970,1,1)+(-8/24)</f>
        <v>42338.630578703705</v>
      </c>
      <c r="U3609" s="8">
        <f t="shared" si="57"/>
        <v>14.036087962958845</v>
      </c>
    </row>
    <row r="3610" spans="1:21" ht="11.75" customHeight="1" x14ac:dyDescent="0.4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E3610/D3610*100%</f>
        <v>1</v>
      </c>
      <c r="P3610" s="9" t="str">
        <f>IFERROR(ROUND(E3610/L3610,0),0)&amp;" "&amp;H3610</f>
        <v>30 GBP</v>
      </c>
      <c r="Q3610" t="s">
        <v>8317</v>
      </c>
      <c r="R3610" t="s">
        <v>8318</v>
      </c>
      <c r="S3610" s="12">
        <f>(((I3610/60)/60)/24)+DATE(1970,1,1)+(-8/24)</f>
        <v>42538.249999999993</v>
      </c>
      <c r="T3610" s="12">
        <f>(((J3610/60)/60)/24)+DATE(1970,1,1)+(-8/24)</f>
        <v>42506.37604166667</v>
      </c>
      <c r="U3610" s="8">
        <f t="shared" si="57"/>
        <v>31.873958333322662</v>
      </c>
    </row>
    <row r="3611" spans="1:21" ht="11.75" customHeight="1" x14ac:dyDescent="0.4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E3611/D3611*100%</f>
        <v>1.5331632653061225</v>
      </c>
      <c r="P3611" s="9" t="str">
        <f>IFERROR(ROUND(E3611/L3611,0),0)&amp;" "&amp;H3611</f>
        <v>143 GBP</v>
      </c>
      <c r="Q3611" t="s">
        <v>8317</v>
      </c>
      <c r="R3611" t="s">
        <v>8318</v>
      </c>
      <c r="S3611" s="12">
        <f>(((I3611/60)/60)/24)+DATE(1970,1,1)+(-8/24)</f>
        <v>42459.616724537038</v>
      </c>
      <c r="T3611" s="12">
        <f>(((J3611/60)/60)/24)+DATE(1970,1,1)+(-8/24)</f>
        <v>42429.658391203695</v>
      </c>
      <c r="U3611" s="8">
        <f t="shared" si="57"/>
        <v>29.958333333343035</v>
      </c>
    </row>
    <row r="3612" spans="1:21" ht="11.75" customHeight="1" x14ac:dyDescent="0.4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E3612/D3612*100%</f>
        <v>1.623</v>
      </c>
      <c r="P3612" s="9" t="str">
        <f>IFERROR(ROUND(E3612/L3612,0),0)&amp;" "&amp;H3612</f>
        <v>52 GBP</v>
      </c>
      <c r="Q3612" t="s">
        <v>8317</v>
      </c>
      <c r="R3612" t="s">
        <v>8318</v>
      </c>
      <c r="S3612" s="12">
        <f>(((I3612/60)/60)/24)+DATE(1970,1,1)+(-8/24)</f>
        <v>42233.09879629629</v>
      </c>
      <c r="T3612" s="12">
        <f>(((J3612/60)/60)/24)+DATE(1970,1,1)+(-8/24)</f>
        <v>42203.09879629629</v>
      </c>
      <c r="U3612" s="8">
        <f t="shared" si="57"/>
        <v>30</v>
      </c>
    </row>
    <row r="3613" spans="1:21" ht="11.75" customHeight="1" x14ac:dyDescent="0.4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E3613/D3613*100%</f>
        <v>1.36</v>
      </c>
      <c r="P3613" s="9" t="str">
        <f>IFERROR(ROUND(E3613/L3613,0),0)&amp;" "&amp;H3613</f>
        <v>67 GBP</v>
      </c>
      <c r="Q3613" t="s">
        <v>8317</v>
      </c>
      <c r="R3613" t="s">
        <v>8318</v>
      </c>
      <c r="S3613" s="12">
        <f>(((I3613/60)/60)/24)+DATE(1970,1,1)+(-8/24)</f>
        <v>42102.037048611113</v>
      </c>
      <c r="T3613" s="12">
        <f>(((J3613/60)/60)/24)+DATE(1970,1,1)+(-8/24)</f>
        <v>42072.037048611113</v>
      </c>
      <c r="U3613" s="8">
        <f t="shared" si="57"/>
        <v>30</v>
      </c>
    </row>
    <row r="3614" spans="1:21" ht="11.75" customHeight="1" x14ac:dyDescent="0.4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E3614/D3614*100%</f>
        <v>1.444</v>
      </c>
      <c r="P3614" s="9" t="str">
        <f>IFERROR(ROUND(E3614/L3614,0),0)&amp;" "&amp;H3614</f>
        <v>127 CAD</v>
      </c>
      <c r="Q3614" t="s">
        <v>8317</v>
      </c>
      <c r="R3614" t="s">
        <v>8318</v>
      </c>
      <c r="S3614" s="12">
        <f>(((I3614/60)/60)/24)+DATE(1970,1,1)+(-8/24)</f>
        <v>41799.393645833334</v>
      </c>
      <c r="T3614" s="12">
        <f>(((J3614/60)/60)/24)+DATE(1970,1,1)+(-8/24)</f>
        <v>41789.393645833334</v>
      </c>
      <c r="U3614" s="8">
        <f t="shared" si="57"/>
        <v>10</v>
      </c>
    </row>
    <row r="3615" spans="1:21" ht="11.75" customHeight="1" x14ac:dyDescent="0.4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E3615/D3615*100%</f>
        <v>1</v>
      </c>
      <c r="P3615" s="9" t="str">
        <f>IFERROR(ROUND(E3615/L3615,0),0)&amp;" "&amp;H3615</f>
        <v>63 USD</v>
      </c>
      <c r="Q3615" t="s">
        <v>8317</v>
      </c>
      <c r="R3615" t="s">
        <v>8318</v>
      </c>
      <c r="S3615" s="12">
        <f>(((I3615/60)/60)/24)+DATE(1970,1,1)+(-8/24)</f>
        <v>41818.256643518514</v>
      </c>
      <c r="T3615" s="12">
        <f>(((J3615/60)/60)/24)+DATE(1970,1,1)+(-8/24)</f>
        <v>41788.256643518514</v>
      </c>
      <c r="U3615" s="8">
        <f t="shared" si="57"/>
        <v>30</v>
      </c>
    </row>
    <row r="3616" spans="1:21" ht="11.75" customHeight="1" x14ac:dyDescent="0.4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E3616/D3616*100%</f>
        <v>1.008</v>
      </c>
      <c r="P3616" s="9" t="str">
        <f>IFERROR(ROUND(E3616/L3616,0),0)&amp;" "&amp;H3616</f>
        <v>35 USD</v>
      </c>
      <c r="Q3616" t="s">
        <v>8317</v>
      </c>
      <c r="R3616" t="s">
        <v>8318</v>
      </c>
      <c r="S3616" s="12">
        <f>(((I3616/60)/60)/24)+DATE(1970,1,1)+(-8/24)</f>
        <v>42173.708518518521</v>
      </c>
      <c r="T3616" s="12">
        <f>(((J3616/60)/60)/24)+DATE(1970,1,1)+(-8/24)</f>
        <v>42143.708518518521</v>
      </c>
      <c r="U3616" s="8">
        <f t="shared" si="57"/>
        <v>30</v>
      </c>
    </row>
    <row r="3617" spans="1:21" ht="11.75" customHeight="1" x14ac:dyDescent="0.4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E3617/D3617*100%</f>
        <v>1.0680000000000001</v>
      </c>
      <c r="P3617" s="9" t="str">
        <f>IFERROR(ROUND(E3617/L3617,0),0)&amp;" "&amp;H3617</f>
        <v>37 GBP</v>
      </c>
      <c r="Q3617" t="s">
        <v>8317</v>
      </c>
      <c r="R3617" t="s">
        <v>8318</v>
      </c>
      <c r="S3617" s="12">
        <f>(((I3617/60)/60)/24)+DATE(1970,1,1)+(-8/24)</f>
        <v>42348.260370370372</v>
      </c>
      <c r="T3617" s="12">
        <f>(((J3617/60)/60)/24)+DATE(1970,1,1)+(-8/24)</f>
        <v>42318.260370370372</v>
      </c>
      <c r="U3617" s="8">
        <f t="shared" si="57"/>
        <v>30</v>
      </c>
    </row>
    <row r="3618" spans="1:21" ht="11.75" customHeight="1" x14ac:dyDescent="0.4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E3618/D3618*100%</f>
        <v>1.248</v>
      </c>
      <c r="P3618" s="9" t="str">
        <f>IFERROR(ROUND(E3618/L3618,0),0)&amp;" "&amp;H3618</f>
        <v>69 GBP</v>
      </c>
      <c r="Q3618" t="s">
        <v>8317</v>
      </c>
      <c r="R3618" t="s">
        <v>8318</v>
      </c>
      <c r="S3618" s="12">
        <f>(((I3618/60)/60)/24)+DATE(1970,1,1)+(-8/24)</f>
        <v>42082.574814814812</v>
      </c>
      <c r="T3618" s="12">
        <f>(((J3618/60)/60)/24)+DATE(1970,1,1)+(-8/24)</f>
        <v>42052.616481481477</v>
      </c>
      <c r="U3618" s="8">
        <f t="shared" si="57"/>
        <v>29.958333333335759</v>
      </c>
    </row>
    <row r="3619" spans="1:21" ht="11.75" customHeight="1" x14ac:dyDescent="0.4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E3619/D3619*100%</f>
        <v>1.1891891891891893</v>
      </c>
      <c r="P3619" s="9" t="str">
        <f>IFERROR(ROUND(E3619/L3619,0),0)&amp;" "&amp;H3619</f>
        <v>17 GBP</v>
      </c>
      <c r="Q3619" t="s">
        <v>8317</v>
      </c>
      <c r="R3619" t="s">
        <v>8318</v>
      </c>
      <c r="S3619" s="12">
        <f>(((I3619/60)/60)/24)+DATE(1970,1,1)+(-8/24)</f>
        <v>42793.666666666664</v>
      </c>
      <c r="T3619" s="12">
        <f>(((J3619/60)/60)/24)+DATE(1970,1,1)+(-8/24)</f>
        <v>42779.276956018519</v>
      </c>
      <c r="U3619" s="8">
        <f t="shared" si="57"/>
        <v>14.38971064814541</v>
      </c>
    </row>
    <row r="3620" spans="1:21" ht="11.75" customHeight="1" x14ac:dyDescent="0.4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E3620/D3620*100%</f>
        <v>1.01</v>
      </c>
      <c r="P3620" s="9" t="str">
        <f>IFERROR(ROUND(E3620/L3620,0),0)&amp;" "&amp;H3620</f>
        <v>36 GBP</v>
      </c>
      <c r="Q3620" t="s">
        <v>8317</v>
      </c>
      <c r="R3620" t="s">
        <v>8318</v>
      </c>
      <c r="S3620" s="12">
        <f>(((I3620/60)/60)/24)+DATE(1970,1,1)+(-8/24)</f>
        <v>42158.294560185182</v>
      </c>
      <c r="T3620" s="12">
        <f>(((J3620/60)/60)/24)+DATE(1970,1,1)+(-8/24)</f>
        <v>42128.294560185182</v>
      </c>
      <c r="U3620" s="8">
        <f t="shared" si="57"/>
        <v>30</v>
      </c>
    </row>
    <row r="3621" spans="1:21" ht="11.75" customHeight="1" x14ac:dyDescent="0.4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E3621/D3621*100%</f>
        <v>1.1299999999999999</v>
      </c>
      <c r="P3621" s="9" t="str">
        <f>IFERROR(ROUND(E3621/L3621,0),0)&amp;" "&amp;H3621</f>
        <v>66 USD</v>
      </c>
      <c r="Q3621" t="s">
        <v>8317</v>
      </c>
      <c r="R3621" t="s">
        <v>8318</v>
      </c>
      <c r="S3621" s="12">
        <f>(((I3621/60)/60)/24)+DATE(1970,1,1)+(-8/24)</f>
        <v>42693.583333333336</v>
      </c>
      <c r="T3621" s="12">
        <f>(((J3621/60)/60)/24)+DATE(1970,1,1)+(-8/24)</f>
        <v>42660.79891203704</v>
      </c>
      <c r="U3621" s="8">
        <f t="shared" si="57"/>
        <v>32.784421296295477</v>
      </c>
    </row>
    <row r="3622" spans="1:21" ht="11.75" customHeight="1" x14ac:dyDescent="0.4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E3622/D3622*100%</f>
        <v>1.0519047619047619</v>
      </c>
      <c r="P3622" s="9" t="str">
        <f>IFERROR(ROUND(E3622/L3622,0),0)&amp;" "&amp;H3622</f>
        <v>56 USD</v>
      </c>
      <c r="Q3622" t="s">
        <v>8317</v>
      </c>
      <c r="R3622" t="s">
        <v>8318</v>
      </c>
      <c r="S3622" s="12">
        <f>(((I3622/60)/60)/24)+DATE(1970,1,1)+(-8/24)</f>
        <v>42067.833333333336</v>
      </c>
      <c r="T3622" s="12">
        <f>(((J3622/60)/60)/24)+DATE(1970,1,1)+(-8/24)</f>
        <v>42037.60487268518</v>
      </c>
      <c r="U3622" s="8">
        <f t="shared" si="57"/>
        <v>30.228460648155306</v>
      </c>
    </row>
    <row r="3623" spans="1:21" ht="11.75" customHeight="1" x14ac:dyDescent="0.4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E3623/D3623*100%</f>
        <v>1.0973333333333333</v>
      </c>
      <c r="P3623" s="9" t="str">
        <f>IFERROR(ROUND(E3623/L3623,0),0)&amp;" "&amp;H3623</f>
        <v>47 USD</v>
      </c>
      <c r="Q3623" t="s">
        <v>8317</v>
      </c>
      <c r="R3623" t="s">
        <v>8318</v>
      </c>
      <c r="S3623" s="12">
        <f>(((I3623/60)/60)/24)+DATE(1970,1,1)+(-8/24)</f>
        <v>42643.541666666664</v>
      </c>
      <c r="T3623" s="12">
        <f>(((J3623/60)/60)/24)+DATE(1970,1,1)+(-8/24)</f>
        <v>42619.602361111109</v>
      </c>
      <c r="U3623" s="8">
        <f t="shared" si="57"/>
        <v>23.93930555555562</v>
      </c>
    </row>
    <row r="3624" spans="1:21" ht="11.75" customHeight="1" x14ac:dyDescent="0.4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E3624/D3624*100%</f>
        <v>1.00099</v>
      </c>
      <c r="P3624" s="9" t="str">
        <f>IFERROR(ROUND(E3624/L3624,0),0)&amp;" "&amp;H3624</f>
        <v>48 USD</v>
      </c>
      <c r="Q3624" t="s">
        <v>8317</v>
      </c>
      <c r="R3624" t="s">
        <v>8318</v>
      </c>
      <c r="S3624" s="12">
        <f>(((I3624/60)/60)/24)+DATE(1970,1,1)+(-8/24)</f>
        <v>41909.807638888888</v>
      </c>
      <c r="T3624" s="12">
        <f>(((J3624/60)/60)/24)+DATE(1970,1,1)+(-8/24)</f>
        <v>41876.888553240737</v>
      </c>
      <c r="U3624" s="8">
        <f t="shared" si="57"/>
        <v>32.91908564815094</v>
      </c>
    </row>
    <row r="3625" spans="1:21" ht="11.75" customHeight="1" x14ac:dyDescent="0.4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E3625/D3625*100%</f>
        <v>1.2</v>
      </c>
      <c r="P3625" s="9" t="str">
        <f>IFERROR(ROUND(E3625/L3625,0),0)&amp;" "&amp;H3625</f>
        <v>88 USD</v>
      </c>
      <c r="Q3625" t="s">
        <v>8317</v>
      </c>
      <c r="R3625" t="s">
        <v>8318</v>
      </c>
      <c r="S3625" s="12">
        <f>(((I3625/60)/60)/24)+DATE(1970,1,1)+(-8/24)</f>
        <v>41845.958333333328</v>
      </c>
      <c r="T3625" s="12">
        <f>(((J3625/60)/60)/24)+DATE(1970,1,1)+(-8/24)</f>
        <v>41828.403587962959</v>
      </c>
      <c r="U3625" s="8">
        <f t="shared" si="57"/>
        <v>17.554745370369346</v>
      </c>
    </row>
    <row r="3626" spans="1:21" ht="11.75" customHeight="1" x14ac:dyDescent="0.4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E3626/D3626*100%</f>
        <v>1.0493333333333332</v>
      </c>
      <c r="P3626" s="9" t="str">
        <f>IFERROR(ROUND(E3626/L3626,0),0)&amp;" "&amp;H3626</f>
        <v>81 USD</v>
      </c>
      <c r="Q3626" t="s">
        <v>8317</v>
      </c>
      <c r="R3626" t="s">
        <v>8318</v>
      </c>
      <c r="S3626" s="12">
        <f>(((I3626/60)/60)/24)+DATE(1970,1,1)+(-8/24)</f>
        <v>42605.440856481473</v>
      </c>
      <c r="T3626" s="12">
        <f>(((J3626/60)/60)/24)+DATE(1970,1,1)+(-8/24)</f>
        <v>42545.440856481473</v>
      </c>
      <c r="U3626" s="8">
        <f t="shared" si="57"/>
        <v>60</v>
      </c>
    </row>
    <row r="3627" spans="1:21" ht="11.75" customHeight="1" x14ac:dyDescent="0.4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E3627/D3627*100%</f>
        <v>1.0266666666666666</v>
      </c>
      <c r="P3627" s="9" t="str">
        <f>IFERROR(ROUND(E3627/L3627,0),0)&amp;" "&amp;H3627</f>
        <v>39 GBP</v>
      </c>
      <c r="Q3627" t="s">
        <v>8317</v>
      </c>
      <c r="R3627" t="s">
        <v>8318</v>
      </c>
      <c r="S3627" s="12">
        <f>(((I3627/60)/60)/24)+DATE(1970,1,1)+(-8/24)</f>
        <v>42187.319178240738</v>
      </c>
      <c r="T3627" s="12">
        <f>(((J3627/60)/60)/24)+DATE(1970,1,1)+(-8/24)</f>
        <v>42157.319178240738</v>
      </c>
      <c r="U3627" s="8">
        <f t="shared" si="57"/>
        <v>30</v>
      </c>
    </row>
    <row r="3628" spans="1:21" ht="11.75" customHeight="1" x14ac:dyDescent="0.4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E3628/D3628*100%</f>
        <v>1.0182500000000001</v>
      </c>
      <c r="P3628" s="9" t="str">
        <f>IFERROR(ROUND(E3628/L3628,0),0)&amp;" "&amp;H3628</f>
        <v>85 GBP</v>
      </c>
      <c r="Q3628" t="s">
        <v>8317</v>
      </c>
      <c r="R3628" t="s">
        <v>8318</v>
      </c>
      <c r="S3628" s="12">
        <f>(((I3628/60)/60)/24)+DATE(1970,1,1)+(-8/24)</f>
        <v>41867.333993055552</v>
      </c>
      <c r="T3628" s="12">
        <f>(((J3628/60)/60)/24)+DATE(1970,1,1)+(-8/24)</f>
        <v>41846.333993055552</v>
      </c>
      <c r="U3628" s="8">
        <f t="shared" si="57"/>
        <v>21</v>
      </c>
    </row>
    <row r="3629" spans="1:21" ht="11.75" customHeight="1" x14ac:dyDescent="0.4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E3629/D3629*100%</f>
        <v>1</v>
      </c>
      <c r="P3629" s="9" t="str">
        <f>IFERROR(ROUND(E3629/L3629,0),0)&amp;" "&amp;H3629</f>
        <v>69 USD</v>
      </c>
      <c r="Q3629" t="s">
        <v>8317</v>
      </c>
      <c r="R3629" t="s">
        <v>8318</v>
      </c>
      <c r="S3629" s="12">
        <f>(((I3629/60)/60)/24)+DATE(1970,1,1)+(-8/24)</f>
        <v>42510.832638888889</v>
      </c>
      <c r="T3629" s="12">
        <f>(((J3629/60)/60)/24)+DATE(1970,1,1)+(-8/24)</f>
        <v>42460.408414351848</v>
      </c>
      <c r="U3629" s="8">
        <f t="shared" si="57"/>
        <v>50.424224537040573</v>
      </c>
    </row>
    <row r="3630" spans="1:21" ht="11.75" customHeight="1" x14ac:dyDescent="0.4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E3630/D3630*100%</f>
        <v>0</v>
      </c>
      <c r="P3630" s="9" t="str">
        <f>IFERROR(ROUND(E3630/L3630,0),0)&amp;" "&amp;H3630</f>
        <v>0 USD</v>
      </c>
      <c r="Q3630" t="s">
        <v>8317</v>
      </c>
      <c r="R3630" t="s">
        <v>8359</v>
      </c>
      <c r="S3630" s="12">
        <f>(((I3630/60)/60)/24)+DATE(1970,1,1)+(-8/24)</f>
        <v>42351.541620370372</v>
      </c>
      <c r="T3630" s="12">
        <f>(((J3630/60)/60)/24)+DATE(1970,1,1)+(-8/24)</f>
        <v>42291.4999537037</v>
      </c>
      <c r="U3630" s="8">
        <f t="shared" si="57"/>
        <v>60.041666666671517</v>
      </c>
    </row>
    <row r="3631" spans="1:21" ht="11.75" customHeight="1" x14ac:dyDescent="0.4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E3631/D3631*100%</f>
        <v>1.9999999999999999E-6</v>
      </c>
      <c r="P3631" s="9" t="str">
        <f>IFERROR(ROUND(E3631/L3631,0),0)&amp;" "&amp;H3631</f>
        <v>1 USD</v>
      </c>
      <c r="Q3631" t="s">
        <v>8317</v>
      </c>
      <c r="R3631" t="s">
        <v>8359</v>
      </c>
      <c r="S3631" s="12">
        <f>(((I3631/60)/60)/24)+DATE(1970,1,1)+(-8/24)</f>
        <v>42495.374999999993</v>
      </c>
      <c r="T3631" s="12">
        <f>(((J3631/60)/60)/24)+DATE(1970,1,1)+(-8/24)</f>
        <v>42436.761157407404</v>
      </c>
      <c r="U3631" s="8">
        <f t="shared" si="57"/>
        <v>58.613842592589208</v>
      </c>
    </row>
    <row r="3632" spans="1:21" ht="11.75" customHeight="1" x14ac:dyDescent="0.4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E3632/D3632*100%</f>
        <v>3.3333333333333332E-4</v>
      </c>
      <c r="P3632" s="9" t="str">
        <f>IFERROR(ROUND(E3632/L3632,0),0)&amp;" "&amp;H3632</f>
        <v>1 GBP</v>
      </c>
      <c r="Q3632" t="s">
        <v>8317</v>
      </c>
      <c r="R3632" t="s">
        <v>8359</v>
      </c>
      <c r="S3632" s="12">
        <f>(((I3632/60)/60)/24)+DATE(1970,1,1)+(-8/24)</f>
        <v>41972.555439814816</v>
      </c>
      <c r="T3632" s="12">
        <f>(((J3632/60)/60)/24)+DATE(1970,1,1)+(-8/24)</f>
        <v>41942.513773148145</v>
      </c>
      <c r="U3632" s="8">
        <f t="shared" si="57"/>
        <v>30.041666666671517</v>
      </c>
    </row>
    <row r="3633" spans="1:21" ht="11.75" customHeight="1" x14ac:dyDescent="0.4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E3633/D3633*100%</f>
        <v>0.51023391812865493</v>
      </c>
      <c r="P3633" s="9" t="str">
        <f>IFERROR(ROUND(E3633/L3633,0),0)&amp;" "&amp;H3633</f>
        <v>148 USD</v>
      </c>
      <c r="Q3633" t="s">
        <v>8317</v>
      </c>
      <c r="R3633" t="s">
        <v>8359</v>
      </c>
      <c r="S3633" s="12">
        <f>(((I3633/60)/60)/24)+DATE(1970,1,1)+(-8/24)</f>
        <v>41904.832638888889</v>
      </c>
      <c r="T3633" s="12">
        <f>(((J3633/60)/60)/24)+DATE(1970,1,1)+(-8/24)</f>
        <v>41880.42010416666</v>
      </c>
      <c r="U3633" s="8">
        <f t="shared" si="57"/>
        <v>24.412534722228884</v>
      </c>
    </row>
    <row r="3634" spans="1:21" ht="11.75" customHeight="1" x14ac:dyDescent="0.4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E3634/D3634*100%</f>
        <v>0.2</v>
      </c>
      <c r="P3634" s="9" t="str">
        <f>IFERROR(ROUND(E3634/L3634,0),0)&amp;" "&amp;H3634</f>
        <v>100 GBP</v>
      </c>
      <c r="Q3634" t="s">
        <v>8317</v>
      </c>
      <c r="R3634" t="s">
        <v>8359</v>
      </c>
      <c r="S3634" s="12">
        <f>(((I3634/60)/60)/24)+DATE(1970,1,1)+(-8/24)</f>
        <v>41966.603576388887</v>
      </c>
      <c r="T3634" s="12">
        <f>(((J3634/60)/60)/24)+DATE(1970,1,1)+(-8/24)</f>
        <v>41946.603576388887</v>
      </c>
      <c r="U3634" s="8">
        <f t="shared" si="57"/>
        <v>20</v>
      </c>
    </row>
    <row r="3635" spans="1:21" ht="11.75" customHeight="1" x14ac:dyDescent="0.4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E3635/D3635*100%</f>
        <v>0.35239999999999999</v>
      </c>
      <c r="P3635" s="9" t="str">
        <f>IFERROR(ROUND(E3635/L3635,0),0)&amp;" "&amp;H3635</f>
        <v>57 USD</v>
      </c>
      <c r="Q3635" t="s">
        <v>8317</v>
      </c>
      <c r="R3635" t="s">
        <v>8359</v>
      </c>
      <c r="S3635" s="12">
        <f>(((I3635/60)/60)/24)+DATE(1970,1,1)+(-8/24)</f>
        <v>42692.708333333336</v>
      </c>
      <c r="T3635" s="12">
        <f>(((J3635/60)/60)/24)+DATE(1970,1,1)+(-8/24)</f>
        <v>42649.290127314809</v>
      </c>
      <c r="U3635" s="8">
        <f t="shared" si="57"/>
        <v>43.418206018526689</v>
      </c>
    </row>
    <row r="3636" spans="1:21" ht="11.75" customHeight="1" x14ac:dyDescent="0.4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E3636/D3636*100%</f>
        <v>4.2466666666666666E-2</v>
      </c>
      <c r="P3636" s="9" t="str">
        <f>IFERROR(ROUND(E3636/L3636,0),0)&amp;" "&amp;H3636</f>
        <v>177 CAD</v>
      </c>
      <c r="Q3636" t="s">
        <v>8317</v>
      </c>
      <c r="R3636" t="s">
        <v>8359</v>
      </c>
      <c r="S3636" s="12">
        <f>(((I3636/60)/60)/24)+DATE(1970,1,1)+(-8/24)</f>
        <v>42748.832638888889</v>
      </c>
      <c r="T3636" s="12">
        <f>(((J3636/60)/60)/24)+DATE(1970,1,1)+(-8/24)</f>
        <v>42700.833032407405</v>
      </c>
      <c r="U3636" s="8">
        <f t="shared" si="57"/>
        <v>47.999606481484079</v>
      </c>
    </row>
    <row r="3637" spans="1:21" ht="11.75" customHeight="1" x14ac:dyDescent="0.4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E3637/D3637*100%</f>
        <v>0.36457142857142855</v>
      </c>
      <c r="P3637" s="9" t="str">
        <f>IFERROR(ROUND(E3637/L3637,0),0)&amp;" "&amp;H3637</f>
        <v>128 USD</v>
      </c>
      <c r="Q3637" t="s">
        <v>8317</v>
      </c>
      <c r="R3637" t="s">
        <v>8359</v>
      </c>
      <c r="S3637" s="12">
        <f>(((I3637/60)/60)/24)+DATE(1970,1,1)+(-8/24)</f>
        <v>42480.549490740734</v>
      </c>
      <c r="T3637" s="12">
        <f>(((J3637/60)/60)/24)+DATE(1970,1,1)+(-8/24)</f>
        <v>42450.549490740734</v>
      </c>
      <c r="U3637" s="8">
        <f t="shared" si="57"/>
        <v>30</v>
      </c>
    </row>
    <row r="3638" spans="1:21" ht="11.75" customHeight="1" x14ac:dyDescent="0.4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E3638/D3638*100%</f>
        <v>0</v>
      </c>
      <c r="P3638" s="9" t="str">
        <f>IFERROR(ROUND(E3638/L3638,0),0)&amp;" "&amp;H3638</f>
        <v>0 USD</v>
      </c>
      <c r="Q3638" t="s">
        <v>8317</v>
      </c>
      <c r="R3638" t="s">
        <v>8359</v>
      </c>
      <c r="S3638" s="12">
        <f>(((I3638/60)/60)/24)+DATE(1970,1,1)+(-8/24)</f>
        <v>42261.361446759263</v>
      </c>
      <c r="T3638" s="12">
        <f>(((J3638/60)/60)/24)+DATE(1970,1,1)+(-8/24)</f>
        <v>42226.361446759263</v>
      </c>
      <c r="U3638" s="8">
        <f t="shared" si="57"/>
        <v>35</v>
      </c>
    </row>
    <row r="3639" spans="1:21" ht="11.75" customHeight="1" x14ac:dyDescent="0.4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E3639/D3639*100%</f>
        <v>0.30866666666666664</v>
      </c>
      <c r="P3639" s="9" t="str">
        <f>IFERROR(ROUND(E3639/L3639,0),0)&amp;" "&amp;H3639</f>
        <v>66 USD</v>
      </c>
      <c r="Q3639" t="s">
        <v>8317</v>
      </c>
      <c r="R3639" t="s">
        <v>8359</v>
      </c>
      <c r="S3639" s="12">
        <f>(((I3639/60)/60)/24)+DATE(1970,1,1)+(-8/24)</f>
        <v>42005.367303240739</v>
      </c>
      <c r="T3639" s="12">
        <f>(((J3639/60)/60)/24)+DATE(1970,1,1)+(-8/24)</f>
        <v>41975.367303240739</v>
      </c>
      <c r="U3639" s="8">
        <f t="shared" si="57"/>
        <v>30</v>
      </c>
    </row>
    <row r="3640" spans="1:21" ht="11.75" customHeight="1" x14ac:dyDescent="0.4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E3640/D3640*100%</f>
        <v>6.545454545454546E-2</v>
      </c>
      <c r="P3640" s="9" t="str">
        <f>IFERROR(ROUND(E3640/L3640,0),0)&amp;" "&amp;H3640</f>
        <v>108 CAD</v>
      </c>
      <c r="Q3640" t="s">
        <v>8317</v>
      </c>
      <c r="R3640" t="s">
        <v>8359</v>
      </c>
      <c r="S3640" s="12">
        <f>(((I3640/60)/60)/24)+DATE(1970,1,1)+(-8/24)</f>
        <v>42113.29782407407</v>
      </c>
      <c r="T3640" s="12">
        <f>(((J3640/60)/60)/24)+DATE(1970,1,1)+(-8/24)</f>
        <v>42053.339490740742</v>
      </c>
      <c r="U3640" s="8">
        <f t="shared" si="57"/>
        <v>59.958333333328483</v>
      </c>
    </row>
    <row r="3641" spans="1:21" ht="11.75" customHeight="1" x14ac:dyDescent="0.4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E3641/D3641*100%</f>
        <v>4.0000000000000003E-5</v>
      </c>
      <c r="P3641" s="9" t="str">
        <f>IFERROR(ROUND(E3641/L3641,0),0)&amp;" "&amp;H3641</f>
        <v>1 USD</v>
      </c>
      <c r="Q3641" t="s">
        <v>8317</v>
      </c>
      <c r="R3641" t="s">
        <v>8359</v>
      </c>
      <c r="S3641" s="12">
        <f>(((I3641/60)/60)/24)+DATE(1970,1,1)+(-8/24)</f>
        <v>42650.299305555549</v>
      </c>
      <c r="T3641" s="12">
        <f>(((J3641/60)/60)/24)+DATE(1970,1,1)+(-8/24)</f>
        <v>42590.343819444439</v>
      </c>
      <c r="U3641" s="8">
        <f t="shared" si="57"/>
        <v>59.955486111110076</v>
      </c>
    </row>
    <row r="3642" spans="1:21" ht="11.75" customHeight="1" x14ac:dyDescent="0.4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E3642/D3642*100%</f>
        <v>5.5E-2</v>
      </c>
      <c r="P3642" s="9" t="str">
        <f>IFERROR(ROUND(E3642/L3642,0),0)&amp;" "&amp;H3642</f>
        <v>18 USD</v>
      </c>
      <c r="Q3642" t="s">
        <v>8317</v>
      </c>
      <c r="R3642" t="s">
        <v>8359</v>
      </c>
      <c r="S3642" s="12">
        <f>(((I3642/60)/60)/24)+DATE(1970,1,1)+(-8/24)</f>
        <v>42134.448263888888</v>
      </c>
      <c r="T3642" s="12">
        <f>(((J3642/60)/60)/24)+DATE(1970,1,1)+(-8/24)</f>
        <v>42104.448263888888</v>
      </c>
      <c r="U3642" s="8">
        <f t="shared" si="57"/>
        <v>30</v>
      </c>
    </row>
    <row r="3643" spans="1:21" ht="11.75" customHeight="1" x14ac:dyDescent="0.4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E3643/D3643*100%</f>
        <v>0</v>
      </c>
      <c r="P3643" s="9" t="str">
        <f>IFERROR(ROUND(E3643/L3643,0),0)&amp;" "&amp;H3643</f>
        <v>0 USD</v>
      </c>
      <c r="Q3643" t="s">
        <v>8317</v>
      </c>
      <c r="R3643" t="s">
        <v>8359</v>
      </c>
      <c r="S3643" s="12">
        <f>(((I3643/60)/60)/24)+DATE(1970,1,1)+(-8/24)</f>
        <v>41916.875</v>
      </c>
      <c r="T3643" s="12">
        <f>(((J3643/60)/60)/24)+DATE(1970,1,1)+(-8/24)</f>
        <v>41899.293738425928</v>
      </c>
      <c r="U3643" s="8">
        <f t="shared" si="57"/>
        <v>17.581261574072414</v>
      </c>
    </row>
    <row r="3644" spans="1:21" ht="11.75" customHeight="1" x14ac:dyDescent="0.4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E3644/D3644*100%</f>
        <v>2.1428571428571429E-2</v>
      </c>
      <c r="P3644" s="9" t="str">
        <f>IFERROR(ROUND(E3644/L3644,0),0)&amp;" "&amp;H3644</f>
        <v>8 EUR</v>
      </c>
      <c r="Q3644" t="s">
        <v>8317</v>
      </c>
      <c r="R3644" t="s">
        <v>8359</v>
      </c>
      <c r="S3644" s="12">
        <f>(((I3644/60)/60)/24)+DATE(1970,1,1)+(-8/24)</f>
        <v>42338.374999999993</v>
      </c>
      <c r="T3644" s="12">
        <f>(((J3644/60)/60)/24)+DATE(1970,1,1)+(-8/24)</f>
        <v>42297.482951388891</v>
      </c>
      <c r="U3644" s="8">
        <f t="shared" si="57"/>
        <v>40.892048611101927</v>
      </c>
    </row>
    <row r="3645" spans="1:21" ht="11.75" customHeight="1" x14ac:dyDescent="0.4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E3645/D3645*100%</f>
        <v>0</v>
      </c>
      <c r="P3645" s="9" t="str">
        <f>IFERROR(ROUND(E3645/L3645,0),0)&amp;" "&amp;H3645</f>
        <v>0 USD</v>
      </c>
      <c r="Q3645" t="s">
        <v>8317</v>
      </c>
      <c r="R3645" t="s">
        <v>8359</v>
      </c>
      <c r="S3645" s="12">
        <f>(((I3645/60)/60)/24)+DATE(1970,1,1)+(-8/24)</f>
        <v>42324.852303240739</v>
      </c>
      <c r="T3645" s="12">
        <f>(((J3645/60)/60)/24)+DATE(1970,1,1)+(-8/24)</f>
        <v>42284.810636574075</v>
      </c>
      <c r="U3645" s="8">
        <f t="shared" si="57"/>
        <v>40.041666666664241</v>
      </c>
    </row>
    <row r="3646" spans="1:21" ht="11.75" customHeight="1" x14ac:dyDescent="0.4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E3646/D3646*100%</f>
        <v>0.16420000000000001</v>
      </c>
      <c r="P3646" s="9" t="str">
        <f>IFERROR(ROUND(E3646/L3646,0),0)&amp;" "&amp;H3646</f>
        <v>68 USD</v>
      </c>
      <c r="Q3646" t="s">
        <v>8317</v>
      </c>
      <c r="R3646" t="s">
        <v>8359</v>
      </c>
      <c r="S3646" s="12">
        <f>(((I3646/60)/60)/24)+DATE(1970,1,1)+(-8/24)</f>
        <v>42436.874305555553</v>
      </c>
      <c r="T3646" s="12">
        <f>(((J3646/60)/60)/24)+DATE(1970,1,1)+(-8/24)</f>
        <v>42408.908414351848</v>
      </c>
      <c r="U3646" s="8">
        <f t="shared" si="57"/>
        <v>27.965891203704814</v>
      </c>
    </row>
    <row r="3647" spans="1:21" ht="11.75" customHeight="1" x14ac:dyDescent="0.4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E3647/D3647*100%</f>
        <v>1E-3</v>
      </c>
      <c r="P3647" s="9" t="str">
        <f>IFERROR(ROUND(E3647/L3647,0),0)&amp;" "&amp;H3647</f>
        <v>1 CAD</v>
      </c>
      <c r="Q3647" t="s">
        <v>8317</v>
      </c>
      <c r="R3647" t="s">
        <v>8359</v>
      </c>
      <c r="S3647" s="12">
        <f>(((I3647/60)/60)/24)+DATE(1970,1,1)+(-8/24)</f>
        <v>42695.678680555553</v>
      </c>
      <c r="T3647" s="12">
        <f>(((J3647/60)/60)/24)+DATE(1970,1,1)+(-8/24)</f>
        <v>42665.637013888881</v>
      </c>
      <c r="U3647" s="8">
        <f t="shared" si="57"/>
        <v>30.041666666671517</v>
      </c>
    </row>
    <row r="3648" spans="1:21" ht="11.75" customHeight="1" x14ac:dyDescent="0.4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E3648/D3648*100%</f>
        <v>4.8099999999999997E-2</v>
      </c>
      <c r="P3648" s="9" t="str">
        <f>IFERROR(ROUND(E3648/L3648,0),0)&amp;" "&amp;H3648</f>
        <v>60 USD</v>
      </c>
      <c r="Q3648" t="s">
        <v>8317</v>
      </c>
      <c r="R3648" t="s">
        <v>8359</v>
      </c>
      <c r="S3648" s="12">
        <f>(((I3648/60)/60)/24)+DATE(1970,1,1)+(-8/24)</f>
        <v>42171.645833333336</v>
      </c>
      <c r="T3648" s="12">
        <f>(((J3648/60)/60)/24)+DATE(1970,1,1)+(-8/24)</f>
        <v>42140.08798611111</v>
      </c>
      <c r="U3648" s="8">
        <f t="shared" si="57"/>
        <v>31.557847222225973</v>
      </c>
    </row>
    <row r="3649" spans="1:21" ht="11.75" customHeight="1" x14ac:dyDescent="0.4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E3649/D3649*100%</f>
        <v>0.06</v>
      </c>
      <c r="P3649" s="9" t="str">
        <f>IFERROR(ROUND(E3649/L3649,0),0)&amp;" "&amp;H3649</f>
        <v>15 GBP</v>
      </c>
      <c r="Q3649" t="s">
        <v>8317</v>
      </c>
      <c r="R3649" t="s">
        <v>8359</v>
      </c>
      <c r="S3649" s="12">
        <f>(((I3649/60)/60)/24)+DATE(1970,1,1)+(-8/24)</f>
        <v>42643.415821759256</v>
      </c>
      <c r="T3649" s="12">
        <f>(((J3649/60)/60)/24)+DATE(1970,1,1)+(-8/24)</f>
        <v>42598.415821759256</v>
      </c>
      <c r="U3649" s="8">
        <f t="shared" si="57"/>
        <v>45</v>
      </c>
    </row>
    <row r="3650" spans="1:21" ht="11.75" customHeight="1" x14ac:dyDescent="0.4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E3650/D3650*100%</f>
        <v>1.003825</v>
      </c>
      <c r="P3650" s="9" t="str">
        <f>IFERROR(ROUND(E3650/L3650,0),0)&amp;" "&amp;H3650</f>
        <v>550 USD</v>
      </c>
      <c r="Q3650" t="s">
        <v>8317</v>
      </c>
      <c r="R3650" t="s">
        <v>8318</v>
      </c>
      <c r="S3650" s="12">
        <f>(((I3650/60)/60)/24)+DATE(1970,1,1)+(-8/24)</f>
        <v>41916.958854166667</v>
      </c>
      <c r="T3650" s="12">
        <f>(((J3650/60)/60)/24)+DATE(1970,1,1)+(-8/24)</f>
        <v>41886.958854166667</v>
      </c>
      <c r="U3650" s="8">
        <f t="shared" si="57"/>
        <v>30</v>
      </c>
    </row>
    <row r="3651" spans="1:21" ht="11.75" customHeight="1" x14ac:dyDescent="0.4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E3651/D3651*100%</f>
        <v>1.04</v>
      </c>
      <c r="P3651" s="9" t="str">
        <f>IFERROR(ROUND(E3651/L3651,0),0)&amp;" "&amp;H3651</f>
        <v>98 CAD</v>
      </c>
      <c r="Q3651" t="s">
        <v>8317</v>
      </c>
      <c r="R3651" t="s">
        <v>8318</v>
      </c>
      <c r="S3651" s="12">
        <f>(((I3651/60)/60)/24)+DATE(1970,1,1)+(-8/24)</f>
        <v>41806.379560185182</v>
      </c>
      <c r="T3651" s="12">
        <f>(((J3651/60)/60)/24)+DATE(1970,1,1)+(-8/24)</f>
        <v>41780.379560185182</v>
      </c>
      <c r="U3651" s="8">
        <f t="shared" si="57"/>
        <v>26</v>
      </c>
    </row>
    <row r="3652" spans="1:21" ht="11.75" customHeight="1" x14ac:dyDescent="0.4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E3652/D3652*100%</f>
        <v>1</v>
      </c>
      <c r="P3652" s="9" t="str">
        <f>IFERROR(ROUND(E3652/L3652,0),0)&amp;" "&amp;H3652</f>
        <v>29 GBP</v>
      </c>
      <c r="Q3652" t="s">
        <v>8317</v>
      </c>
      <c r="R3652" t="s">
        <v>8318</v>
      </c>
      <c r="S3652" s="12">
        <f>(((I3652/60)/60)/24)+DATE(1970,1,1)+(-8/24)</f>
        <v>42402.145648148151</v>
      </c>
      <c r="T3652" s="12">
        <f>(((J3652/60)/60)/24)+DATE(1970,1,1)+(-8/24)</f>
        <v>42381.145648148151</v>
      </c>
      <c r="U3652" s="8">
        <f t="shared" si="57"/>
        <v>21</v>
      </c>
    </row>
    <row r="3653" spans="1:21" ht="11.75" customHeight="1" x14ac:dyDescent="0.4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E3653/D3653*100%</f>
        <v>1.04</v>
      </c>
      <c r="P3653" s="9" t="str">
        <f>IFERROR(ROUND(E3653/L3653,0),0)&amp;" "&amp;H3653</f>
        <v>58 USD</v>
      </c>
      <c r="Q3653" t="s">
        <v>8317</v>
      </c>
      <c r="R3653" t="s">
        <v>8318</v>
      </c>
      <c r="S3653" s="12">
        <f>(((I3653/60)/60)/24)+DATE(1970,1,1)+(-8/24)</f>
        <v>41861.332638888889</v>
      </c>
      <c r="T3653" s="12">
        <f>(((J3653/60)/60)/24)+DATE(1970,1,1)+(-8/24)</f>
        <v>41828.312986111108</v>
      </c>
      <c r="U3653" s="8">
        <f t="shared" si="57"/>
        <v>33.01965277778072</v>
      </c>
    </row>
    <row r="3654" spans="1:21" ht="11.75" customHeight="1" x14ac:dyDescent="0.4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E3654/D3654*100%</f>
        <v>2.5066666666666668</v>
      </c>
      <c r="P3654" s="9" t="str">
        <f>IFERROR(ROUND(E3654/L3654,0),0)&amp;" "&amp;H3654</f>
        <v>44 CAD</v>
      </c>
      <c r="Q3654" t="s">
        <v>8317</v>
      </c>
      <c r="R3654" t="s">
        <v>8318</v>
      </c>
      <c r="S3654" s="12">
        <f>(((I3654/60)/60)/24)+DATE(1970,1,1)+(-8/24)</f>
        <v>42606.832638888889</v>
      </c>
      <c r="T3654" s="12">
        <f>(((J3654/60)/60)/24)+DATE(1970,1,1)+(-8/24)</f>
        <v>42596.311365740738</v>
      </c>
      <c r="U3654" s="8">
        <f t="shared" si="57"/>
        <v>10.521273148151522</v>
      </c>
    </row>
    <row r="3655" spans="1:21" ht="11.75" customHeight="1" x14ac:dyDescent="0.4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E3655/D3655*100%</f>
        <v>1.0049999999999999</v>
      </c>
      <c r="P3655" s="9" t="str">
        <f>IFERROR(ROUND(E3655/L3655,0),0)&amp;" "&amp;H3655</f>
        <v>61 GBP</v>
      </c>
      <c r="Q3655" t="s">
        <v>8317</v>
      </c>
      <c r="R3655" t="s">
        <v>8318</v>
      </c>
      <c r="S3655" s="12">
        <f>(((I3655/60)/60)/24)+DATE(1970,1,1)+(-8/24)</f>
        <v>42221.030173611107</v>
      </c>
      <c r="T3655" s="12">
        <f>(((J3655/60)/60)/24)+DATE(1970,1,1)+(-8/24)</f>
        <v>42191.030173611107</v>
      </c>
      <c r="U3655" s="8">
        <f t="shared" si="57"/>
        <v>30</v>
      </c>
    </row>
    <row r="3656" spans="1:21" ht="11.75" customHeight="1" x14ac:dyDescent="0.4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E3656/D3656*100%</f>
        <v>1.744</v>
      </c>
      <c r="P3656" s="9" t="str">
        <f>IFERROR(ROUND(E3656/L3656,0),0)&amp;" "&amp;H3656</f>
        <v>69 GBP</v>
      </c>
      <c r="Q3656" t="s">
        <v>8317</v>
      </c>
      <c r="R3656" t="s">
        <v>8318</v>
      </c>
      <c r="S3656" s="12">
        <f>(((I3656/60)/60)/24)+DATE(1970,1,1)+(-8/24)</f>
        <v>42463.374999999993</v>
      </c>
      <c r="T3656" s="12">
        <f>(((J3656/60)/60)/24)+DATE(1970,1,1)+(-8/24)</f>
        <v>42440.08317129629</v>
      </c>
      <c r="U3656" s="8">
        <f t="shared" si="57"/>
        <v>23.291828703702777</v>
      </c>
    </row>
    <row r="3657" spans="1:21" ht="11.75" customHeight="1" x14ac:dyDescent="0.4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E3657/D3657*100%</f>
        <v>1.1626000000000001</v>
      </c>
      <c r="P3657" s="9" t="str">
        <f>IFERROR(ROUND(E3657/L3657,0),0)&amp;" "&amp;H3657</f>
        <v>74 USD</v>
      </c>
      <c r="Q3657" t="s">
        <v>8317</v>
      </c>
      <c r="R3657" t="s">
        <v>8318</v>
      </c>
      <c r="S3657" s="12">
        <f>(((I3657/60)/60)/24)+DATE(1970,1,1)+(-8/24)</f>
        <v>42202.957638888889</v>
      </c>
      <c r="T3657" s="12">
        <f>(((J3657/60)/60)/24)+DATE(1970,1,1)+(-8/24)</f>
        <v>42173.469884259255</v>
      </c>
      <c r="U3657" s="8">
        <f t="shared" si="57"/>
        <v>29.487754629633855</v>
      </c>
    </row>
    <row r="3658" spans="1:21" ht="11.75" customHeight="1" x14ac:dyDescent="0.4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E3658/D3658*100%</f>
        <v>1.0582</v>
      </c>
      <c r="P3658" s="9" t="str">
        <f>IFERROR(ROUND(E3658/L3658,0),0)&amp;" "&amp;H3658</f>
        <v>115 CHF</v>
      </c>
      <c r="Q3658" t="s">
        <v>8317</v>
      </c>
      <c r="R3658" t="s">
        <v>8318</v>
      </c>
      <c r="S3658" s="12">
        <f>(((I3658/60)/60)/24)+DATE(1970,1,1)+(-8/24)</f>
        <v>42767.624305555553</v>
      </c>
      <c r="T3658" s="12">
        <f>(((J3658/60)/60)/24)+DATE(1970,1,1)+(-8/24)</f>
        <v>42737.57680555556</v>
      </c>
      <c r="U3658" s="8">
        <f t="shared" si="57"/>
        <v>30.047499999993306</v>
      </c>
    </row>
    <row r="3659" spans="1:21" ht="11.75" customHeight="1" x14ac:dyDescent="0.4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E3659/D3659*100%</f>
        <v>1.1074999999999999</v>
      </c>
      <c r="P3659" s="9" t="str">
        <f>IFERROR(ROUND(E3659/L3659,0),0)&amp;" "&amp;H3659</f>
        <v>111 DKK</v>
      </c>
      <c r="Q3659" t="s">
        <v>8317</v>
      </c>
      <c r="R3659" t="s">
        <v>8318</v>
      </c>
      <c r="S3659" s="12">
        <f>(((I3659/60)/60)/24)+DATE(1970,1,1)+(-8/24)</f>
        <v>42522.570833333331</v>
      </c>
      <c r="T3659" s="12">
        <f>(((J3659/60)/60)/24)+DATE(1970,1,1)+(-8/24)</f>
        <v>42499.296516203707</v>
      </c>
      <c r="U3659" s="8">
        <f t="shared" si="57"/>
        <v>23.274317129624251</v>
      </c>
    </row>
    <row r="3660" spans="1:21" ht="11.75" customHeight="1" x14ac:dyDescent="0.4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E3660/D3660*100%</f>
        <v>1.0066666666666666</v>
      </c>
      <c r="P3660" s="9" t="str">
        <f>IFERROR(ROUND(E3660/L3660,0),0)&amp;" "&amp;H3660</f>
        <v>76 USD</v>
      </c>
      <c r="Q3660" t="s">
        <v>8317</v>
      </c>
      <c r="R3660" t="s">
        <v>8318</v>
      </c>
      <c r="S3660" s="12">
        <f>(((I3660/60)/60)/24)+DATE(1970,1,1)+(-8/24)</f>
        <v>41821.832638888889</v>
      </c>
      <c r="T3660" s="12">
        <f>(((J3660/60)/60)/24)+DATE(1970,1,1)+(-8/24)</f>
        <v>41775.525231481479</v>
      </c>
      <c r="U3660" s="8">
        <f t="shared" si="57"/>
        <v>46.30740740741021</v>
      </c>
    </row>
    <row r="3661" spans="1:21" ht="11.75" customHeight="1" x14ac:dyDescent="0.4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E3661/D3661*100%</f>
        <v>1.0203333333333333</v>
      </c>
      <c r="P3661" s="9" t="str">
        <f>IFERROR(ROUND(E3661/L3661,0),0)&amp;" "&amp;H3661</f>
        <v>235 USD</v>
      </c>
      <c r="Q3661" t="s">
        <v>8317</v>
      </c>
      <c r="R3661" t="s">
        <v>8318</v>
      </c>
      <c r="S3661" s="12">
        <f>(((I3661/60)/60)/24)+DATE(1970,1,1)+(-8/24)</f>
        <v>42082.277083333327</v>
      </c>
      <c r="T3661" s="12">
        <f>(((J3661/60)/60)/24)+DATE(1970,1,1)+(-8/24)</f>
        <v>42054.943865740737</v>
      </c>
      <c r="U3661" s="8">
        <f t="shared" ref="U3661:U3724" si="58">S3661-T3661</f>
        <v>27.33321759258979</v>
      </c>
    </row>
    <row r="3662" spans="1:21" ht="11.75" customHeight="1" x14ac:dyDescent="0.4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E3662/D3662*100%</f>
        <v>1</v>
      </c>
      <c r="P3662" s="9" t="str">
        <f>IFERROR(ROUND(E3662/L3662,0),0)&amp;" "&amp;H3662</f>
        <v>11 GBP</v>
      </c>
      <c r="Q3662" t="s">
        <v>8317</v>
      </c>
      <c r="R3662" t="s">
        <v>8318</v>
      </c>
      <c r="S3662" s="12">
        <f>(((I3662/60)/60)/24)+DATE(1970,1,1)+(-8/24)</f>
        <v>41996.547743055555</v>
      </c>
      <c r="T3662" s="12">
        <f>(((J3662/60)/60)/24)+DATE(1970,1,1)+(-8/24)</f>
        <v>41971.547743055555</v>
      </c>
      <c r="U3662" s="8">
        <f t="shared" si="58"/>
        <v>25</v>
      </c>
    </row>
    <row r="3663" spans="1:21" ht="11.75" customHeight="1" x14ac:dyDescent="0.4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E3663/D3663*100%</f>
        <v>1.1100000000000001</v>
      </c>
      <c r="P3663" s="9" t="str">
        <f>IFERROR(ROUND(E3663/L3663,0),0)&amp;" "&amp;H3663</f>
        <v>93 USD</v>
      </c>
      <c r="Q3663" t="s">
        <v>8317</v>
      </c>
      <c r="R3663" t="s">
        <v>8318</v>
      </c>
      <c r="S3663" s="12">
        <f>(((I3663/60)/60)/24)+DATE(1970,1,1)+(-8/24)</f>
        <v>42469.833333333336</v>
      </c>
      <c r="T3663" s="12">
        <f>(((J3663/60)/60)/24)+DATE(1970,1,1)+(-8/24)</f>
        <v>42447.563333333332</v>
      </c>
      <c r="U3663" s="8">
        <f t="shared" si="58"/>
        <v>22.270000000004075</v>
      </c>
    </row>
    <row r="3664" spans="1:21" ht="11.75" customHeight="1" x14ac:dyDescent="0.4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E3664/D3664*100%</f>
        <v>1.0142500000000001</v>
      </c>
      <c r="P3664" s="9" t="str">
        <f>IFERROR(ROUND(E3664/L3664,0),0)&amp;" "&amp;H3664</f>
        <v>203 CAD</v>
      </c>
      <c r="Q3664" t="s">
        <v>8317</v>
      </c>
      <c r="R3664" t="s">
        <v>8318</v>
      </c>
      <c r="S3664" s="12">
        <f>(((I3664/60)/60)/24)+DATE(1970,1,1)+(-8/24)</f>
        <v>42093.84506944444</v>
      </c>
      <c r="T3664" s="12">
        <f>(((J3664/60)/60)/24)+DATE(1970,1,1)+(-8/24)</f>
        <v>42063.886736111112</v>
      </c>
      <c r="U3664" s="8">
        <f t="shared" si="58"/>
        <v>29.958333333328483</v>
      </c>
    </row>
    <row r="3665" spans="1:21" ht="11.75" customHeight="1" x14ac:dyDescent="0.4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E3665/D3665*100%</f>
        <v>1.04</v>
      </c>
      <c r="P3665" s="9" t="str">
        <f>IFERROR(ROUND(E3665/L3665,0),0)&amp;" "&amp;H3665</f>
        <v>26 GBP</v>
      </c>
      <c r="Q3665" t="s">
        <v>8317</v>
      </c>
      <c r="R3665" t="s">
        <v>8318</v>
      </c>
      <c r="S3665" s="12">
        <f>(((I3665/60)/60)/24)+DATE(1970,1,1)+(-8/24)</f>
        <v>42725.160069444442</v>
      </c>
      <c r="T3665" s="12">
        <f>(((J3665/60)/60)/24)+DATE(1970,1,1)+(-8/24)</f>
        <v>42665.118402777771</v>
      </c>
      <c r="U3665" s="8">
        <f t="shared" si="58"/>
        <v>60.041666666671517</v>
      </c>
    </row>
    <row r="3666" spans="1:21" ht="11.75" customHeight="1" x14ac:dyDescent="0.4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E3666/D3666*100%</f>
        <v>1.09375</v>
      </c>
      <c r="P3666" s="9" t="str">
        <f>IFERROR(ROUND(E3666/L3666,0),0)&amp;" "&amp;H3666</f>
        <v>46 USD</v>
      </c>
      <c r="Q3666" t="s">
        <v>8317</v>
      </c>
      <c r="R3666" t="s">
        <v>8318</v>
      </c>
      <c r="S3666" s="12">
        <f>(((I3666/60)/60)/24)+DATE(1970,1,1)+(-8/24)</f>
        <v>42536.91538194444</v>
      </c>
      <c r="T3666" s="12">
        <f>(((J3666/60)/60)/24)+DATE(1970,1,1)+(-8/24)</f>
        <v>42522.91538194444</v>
      </c>
      <c r="U3666" s="8">
        <f t="shared" si="58"/>
        <v>14</v>
      </c>
    </row>
    <row r="3667" spans="1:21" ht="11.75" customHeight="1" x14ac:dyDescent="0.4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E3667/D3667*100%</f>
        <v>1.1516129032258065</v>
      </c>
      <c r="P3667" s="9" t="str">
        <f>IFERROR(ROUND(E3667/L3667,0),0)&amp;" "&amp;H3667</f>
        <v>51 EUR</v>
      </c>
      <c r="Q3667" t="s">
        <v>8317</v>
      </c>
      <c r="R3667" t="s">
        <v>8318</v>
      </c>
      <c r="S3667" s="12">
        <f>(((I3667/60)/60)/24)+DATE(1970,1,1)+(-8/24)</f>
        <v>42305.495833333327</v>
      </c>
      <c r="T3667" s="12">
        <f>(((J3667/60)/60)/24)+DATE(1970,1,1)+(-8/24)</f>
        <v>42294.47479166666</v>
      </c>
      <c r="U3667" s="8">
        <f t="shared" si="58"/>
        <v>11.021041666666861</v>
      </c>
    </row>
    <row r="3668" spans="1:21" ht="11.75" customHeight="1" x14ac:dyDescent="0.4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E3668/D3668*100%</f>
        <v>1</v>
      </c>
      <c r="P3668" s="9" t="str">
        <f>IFERROR(ROUND(E3668/L3668,0),0)&amp;" "&amp;H3668</f>
        <v>32 USD</v>
      </c>
      <c r="Q3668" t="s">
        <v>8317</v>
      </c>
      <c r="R3668" t="s">
        <v>8318</v>
      </c>
      <c r="S3668" s="12">
        <f>(((I3668/60)/60)/24)+DATE(1970,1,1)+(-8/24)</f>
        <v>41843.958333333328</v>
      </c>
      <c r="T3668" s="12">
        <f>(((J3668/60)/60)/24)+DATE(1970,1,1)+(-8/24)</f>
        <v>41822.571550925924</v>
      </c>
      <c r="U3668" s="8">
        <f t="shared" si="58"/>
        <v>21.386782407404098</v>
      </c>
    </row>
    <row r="3669" spans="1:21" ht="11.75" customHeight="1" x14ac:dyDescent="0.4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E3669/D3669*100%</f>
        <v>1.0317033333333334</v>
      </c>
      <c r="P3669" s="9" t="str">
        <f>IFERROR(ROUND(E3669/L3669,0),0)&amp;" "&amp;H3669</f>
        <v>53 GBP</v>
      </c>
      <c r="Q3669" t="s">
        <v>8317</v>
      </c>
      <c r="R3669" t="s">
        <v>8318</v>
      </c>
      <c r="S3669" s="12">
        <f>(((I3669/60)/60)/24)+DATE(1970,1,1)+(-8/24)</f>
        <v>42203.636793981481</v>
      </c>
      <c r="T3669" s="12">
        <f>(((J3669/60)/60)/24)+DATE(1970,1,1)+(-8/24)</f>
        <v>42173.636793981481</v>
      </c>
      <c r="U3669" s="8">
        <f t="shared" si="58"/>
        <v>30</v>
      </c>
    </row>
    <row r="3670" spans="1:21" ht="11.75" customHeight="1" x14ac:dyDescent="0.4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E3670/D3670*100%</f>
        <v>1.0349999999999999</v>
      </c>
      <c r="P3670" s="9" t="str">
        <f>IFERROR(ROUND(E3670/L3670,0),0)&amp;" "&amp;H3670</f>
        <v>37 USD</v>
      </c>
      <c r="Q3670" t="s">
        <v>8317</v>
      </c>
      <c r="R3670" t="s">
        <v>8318</v>
      </c>
      <c r="S3670" s="12">
        <f>(((I3670/60)/60)/24)+DATE(1970,1,1)+(-8/24)</f>
        <v>42208.439583333333</v>
      </c>
      <c r="T3670" s="12">
        <f>(((J3670/60)/60)/24)+DATE(1970,1,1)+(-8/24)</f>
        <v>42185.222824074073</v>
      </c>
      <c r="U3670" s="8">
        <f t="shared" si="58"/>
        <v>23.216759259259561</v>
      </c>
    </row>
    <row r="3671" spans="1:21" ht="11.75" customHeight="1" x14ac:dyDescent="0.4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E3671/D3671*100%</f>
        <v>1.3819999999999999</v>
      </c>
      <c r="P3671" s="9" t="str">
        <f>IFERROR(ROUND(E3671/L3671,0),0)&amp;" "&amp;H3671</f>
        <v>81 GBP</v>
      </c>
      <c r="Q3671" t="s">
        <v>8317</v>
      </c>
      <c r="R3671" t="s">
        <v>8318</v>
      </c>
      <c r="S3671" s="12">
        <f>(((I3671/60)/60)/24)+DATE(1970,1,1)+(-8/24)</f>
        <v>42166.341863425921</v>
      </c>
      <c r="T3671" s="12">
        <f>(((J3671/60)/60)/24)+DATE(1970,1,1)+(-8/24)</f>
        <v>42136.341863425921</v>
      </c>
      <c r="U3671" s="8">
        <f t="shared" si="58"/>
        <v>30</v>
      </c>
    </row>
    <row r="3672" spans="1:21" ht="11.75" customHeight="1" x14ac:dyDescent="0.4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E3672/D3672*100%</f>
        <v>1.0954545454545455</v>
      </c>
      <c r="P3672" s="9" t="str">
        <f>IFERROR(ROUND(E3672/L3672,0),0)&amp;" "&amp;H3672</f>
        <v>20 GBP</v>
      </c>
      <c r="Q3672" t="s">
        <v>8317</v>
      </c>
      <c r="R3672" t="s">
        <v>8318</v>
      </c>
      <c r="S3672" s="12">
        <f>(((I3672/60)/60)/24)+DATE(1970,1,1)+(-8/24)</f>
        <v>42155.624999999993</v>
      </c>
      <c r="T3672" s="12">
        <f>(((J3672/60)/60)/24)+DATE(1970,1,1)+(-8/24)</f>
        <v>42142.180682870363</v>
      </c>
      <c r="U3672" s="8">
        <f t="shared" si="58"/>
        <v>13.444317129629781</v>
      </c>
    </row>
    <row r="3673" spans="1:21" ht="11.75" customHeight="1" x14ac:dyDescent="0.4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E3673/D3673*100%</f>
        <v>1.0085714285714287</v>
      </c>
      <c r="P3673" s="9" t="str">
        <f>IFERROR(ROUND(E3673/L3673,0),0)&amp;" "&amp;H3673</f>
        <v>88 USD</v>
      </c>
      <c r="Q3673" t="s">
        <v>8317</v>
      </c>
      <c r="R3673" t="s">
        <v>8318</v>
      </c>
      <c r="S3673" s="12">
        <f>(((I3673/60)/60)/24)+DATE(1970,1,1)+(-8/24)</f>
        <v>41840.832638888889</v>
      </c>
      <c r="T3673" s="12">
        <f>(((J3673/60)/60)/24)+DATE(1970,1,1)+(-8/24)</f>
        <v>41820.294756944444</v>
      </c>
      <c r="U3673" s="8">
        <f t="shared" si="58"/>
        <v>20.537881944444962</v>
      </c>
    </row>
    <row r="3674" spans="1:21" ht="11.75" customHeight="1" x14ac:dyDescent="0.4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E3674/D3674*100%</f>
        <v>1.0153333333333334</v>
      </c>
      <c r="P3674" s="9" t="str">
        <f>IFERROR(ROUND(E3674/L3674,0),0)&amp;" "&amp;H3674</f>
        <v>53 GBP</v>
      </c>
      <c r="Q3674" t="s">
        <v>8317</v>
      </c>
      <c r="R3674" t="s">
        <v>8318</v>
      </c>
      <c r="S3674" s="12">
        <f>(((I3674/60)/60)/24)+DATE(1970,1,1)+(-8/24)</f>
        <v>41908.613240740735</v>
      </c>
      <c r="T3674" s="12">
        <f>(((J3674/60)/60)/24)+DATE(1970,1,1)+(-8/24)</f>
        <v>41878.613240740735</v>
      </c>
      <c r="U3674" s="8">
        <f t="shared" si="58"/>
        <v>30</v>
      </c>
    </row>
    <row r="3675" spans="1:21" ht="11.75" customHeight="1" x14ac:dyDescent="0.4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E3675/D3675*100%</f>
        <v>1.13625</v>
      </c>
      <c r="P3675" s="9" t="str">
        <f>IFERROR(ROUND(E3675/L3675,0),0)&amp;" "&amp;H3675</f>
        <v>40 GBP</v>
      </c>
      <c r="Q3675" t="s">
        <v>8317</v>
      </c>
      <c r="R3675" t="s">
        <v>8318</v>
      </c>
      <c r="S3675" s="12">
        <f>(((I3675/60)/60)/24)+DATE(1970,1,1)+(-8/24)</f>
        <v>41948.202777777777</v>
      </c>
      <c r="T3675" s="12">
        <f>(((J3675/60)/60)/24)+DATE(1970,1,1)+(-8/24)</f>
        <v>41913.961770833332</v>
      </c>
      <c r="U3675" s="8">
        <f t="shared" si="58"/>
        <v>34.241006944444962</v>
      </c>
    </row>
    <row r="3676" spans="1:21" ht="11.75" customHeight="1" x14ac:dyDescent="0.4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E3676/D3676*100%</f>
        <v>1</v>
      </c>
      <c r="P3676" s="9" t="str">
        <f>IFERROR(ROUND(E3676/L3676,0),0)&amp;" "&amp;H3676</f>
        <v>145 EUR</v>
      </c>
      <c r="Q3676" t="s">
        <v>8317</v>
      </c>
      <c r="R3676" t="s">
        <v>8318</v>
      </c>
      <c r="S3676" s="12">
        <f>(((I3676/60)/60)/24)+DATE(1970,1,1)+(-8/24)</f>
        <v>42616.539687499993</v>
      </c>
      <c r="T3676" s="12">
        <f>(((J3676/60)/60)/24)+DATE(1970,1,1)+(-8/24)</f>
        <v>42556.539687499993</v>
      </c>
      <c r="U3676" s="8">
        <f t="shared" si="58"/>
        <v>60</v>
      </c>
    </row>
    <row r="3677" spans="1:21" ht="11.75" customHeight="1" x14ac:dyDescent="0.4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E3677/D3677*100%</f>
        <v>1.4</v>
      </c>
      <c r="P3677" s="9" t="str">
        <f>IFERROR(ROUND(E3677/L3677,0),0)&amp;" "&amp;H3677</f>
        <v>23 GBP</v>
      </c>
      <c r="Q3677" t="s">
        <v>8317</v>
      </c>
      <c r="R3677" t="s">
        <v>8318</v>
      </c>
      <c r="S3677" s="12">
        <f>(((I3677/60)/60)/24)+DATE(1970,1,1)+(-8/24)</f>
        <v>42505.624999999993</v>
      </c>
      <c r="T3677" s="12">
        <f>(((J3677/60)/60)/24)+DATE(1970,1,1)+(-8/24)</f>
        <v>42493.263680555552</v>
      </c>
      <c r="U3677" s="8">
        <f t="shared" si="58"/>
        <v>12.361319444440596</v>
      </c>
    </row>
    <row r="3678" spans="1:21" ht="11.75" customHeight="1" x14ac:dyDescent="0.4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E3678/D3678*100%</f>
        <v>1.2875000000000001</v>
      </c>
      <c r="P3678" s="9" t="str">
        <f>IFERROR(ROUND(E3678/L3678,0),0)&amp;" "&amp;H3678</f>
        <v>64 USD</v>
      </c>
      <c r="Q3678" t="s">
        <v>8317</v>
      </c>
      <c r="R3678" t="s">
        <v>8318</v>
      </c>
      <c r="S3678" s="12">
        <f>(((I3678/60)/60)/24)+DATE(1970,1,1)+(-8/24)</f>
        <v>41894.482453703698</v>
      </c>
      <c r="T3678" s="12">
        <f>(((J3678/60)/60)/24)+DATE(1970,1,1)+(-8/24)</f>
        <v>41876.482453703698</v>
      </c>
      <c r="U3678" s="8">
        <f t="shared" si="58"/>
        <v>18</v>
      </c>
    </row>
    <row r="3679" spans="1:21" ht="11.75" customHeight="1" x14ac:dyDescent="0.4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E3679/D3679*100%</f>
        <v>1.0290416666666666</v>
      </c>
      <c r="P3679" s="9" t="str">
        <f>IFERROR(ROUND(E3679/L3679,0),0)&amp;" "&amp;H3679</f>
        <v>62 USD</v>
      </c>
      <c r="Q3679" t="s">
        <v>8317</v>
      </c>
      <c r="R3679" t="s">
        <v>8318</v>
      </c>
      <c r="S3679" s="12">
        <f>(((I3679/60)/60)/24)+DATE(1970,1,1)+(-8/24)</f>
        <v>41822.832638888889</v>
      </c>
      <c r="T3679" s="12">
        <f>(((J3679/60)/60)/24)+DATE(1970,1,1)+(-8/24)</f>
        <v>41802.240949074068</v>
      </c>
      <c r="U3679" s="8">
        <f t="shared" si="58"/>
        <v>20.591689814820711</v>
      </c>
    </row>
    <row r="3680" spans="1:21" ht="11.75" customHeight="1" x14ac:dyDescent="0.4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E3680/D3680*100%</f>
        <v>1.0249999999999999</v>
      </c>
      <c r="P3680" s="9" t="str">
        <f>IFERROR(ROUND(E3680/L3680,0),0)&amp;" "&amp;H3680</f>
        <v>66 GBP</v>
      </c>
      <c r="Q3680" t="s">
        <v>8317</v>
      </c>
      <c r="R3680" t="s">
        <v>8318</v>
      </c>
      <c r="S3680" s="12">
        <f>(((I3680/60)/60)/24)+DATE(1970,1,1)+(-8/24)</f>
        <v>42155.197893518511</v>
      </c>
      <c r="T3680" s="12">
        <f>(((J3680/60)/60)/24)+DATE(1970,1,1)+(-8/24)</f>
        <v>42120.197893518511</v>
      </c>
      <c r="U3680" s="8">
        <f t="shared" si="58"/>
        <v>35</v>
      </c>
    </row>
    <row r="3681" spans="1:21" ht="11.75" customHeight="1" x14ac:dyDescent="0.4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E3681/D3681*100%</f>
        <v>1.101</v>
      </c>
      <c r="P3681" s="9" t="str">
        <f>IFERROR(ROUND(E3681/L3681,0),0)&amp;" "&amp;H3681</f>
        <v>73 USD</v>
      </c>
      <c r="Q3681" t="s">
        <v>8317</v>
      </c>
      <c r="R3681" t="s">
        <v>8318</v>
      </c>
      <c r="S3681" s="12">
        <f>(((I3681/60)/60)/24)+DATE(1970,1,1)+(-8/24)</f>
        <v>41820.874305555553</v>
      </c>
      <c r="T3681" s="12">
        <f>(((J3681/60)/60)/24)+DATE(1970,1,1)+(-8/24)</f>
        <v>41786.428020833329</v>
      </c>
      <c r="U3681" s="8">
        <f t="shared" si="58"/>
        <v>34.446284722223936</v>
      </c>
    </row>
    <row r="3682" spans="1:21" ht="11.75" customHeight="1" x14ac:dyDescent="0.4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E3682/D3682*100%</f>
        <v>1.1276666666666666</v>
      </c>
      <c r="P3682" s="9" t="str">
        <f>IFERROR(ROUND(E3682/L3682,0),0)&amp;" "&amp;H3682</f>
        <v>100 USD</v>
      </c>
      <c r="Q3682" t="s">
        <v>8317</v>
      </c>
      <c r="R3682" t="s">
        <v>8318</v>
      </c>
      <c r="S3682" s="12">
        <f>(((I3682/60)/60)/24)+DATE(1970,1,1)+(-8/24)</f>
        <v>42648.120763888881</v>
      </c>
      <c r="T3682" s="12">
        <f>(((J3682/60)/60)/24)+DATE(1970,1,1)+(-8/24)</f>
        <v>42627.120763888881</v>
      </c>
      <c r="U3682" s="8">
        <f t="shared" si="58"/>
        <v>21</v>
      </c>
    </row>
    <row r="3683" spans="1:21" ht="11.75" customHeight="1" x14ac:dyDescent="0.4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E3683/D3683*100%</f>
        <v>1.119</v>
      </c>
      <c r="P3683" s="9" t="str">
        <f>IFERROR(ROUND(E3683/L3683,0),0)&amp;" "&amp;H3683</f>
        <v>62 USD</v>
      </c>
      <c r="Q3683" t="s">
        <v>8317</v>
      </c>
      <c r="R3683" t="s">
        <v>8318</v>
      </c>
      <c r="S3683" s="12">
        <f>(((I3683/60)/60)/24)+DATE(1970,1,1)+(-8/24)</f>
        <v>42384.318171296291</v>
      </c>
      <c r="T3683" s="12">
        <f>(((J3683/60)/60)/24)+DATE(1970,1,1)+(-8/24)</f>
        <v>42374.318171296291</v>
      </c>
      <c r="U3683" s="8">
        <f t="shared" si="58"/>
        <v>10</v>
      </c>
    </row>
    <row r="3684" spans="1:21" ht="11.75" customHeight="1" x14ac:dyDescent="0.4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E3684/D3684*100%</f>
        <v>1.3919999999999999</v>
      </c>
      <c r="P3684" s="9" t="str">
        <f>IFERROR(ROUND(E3684/L3684,0),0)&amp;" "&amp;H3684</f>
        <v>62 USD</v>
      </c>
      <c r="Q3684" t="s">
        <v>8317</v>
      </c>
      <c r="R3684" t="s">
        <v>8318</v>
      </c>
      <c r="S3684" s="12">
        <f>(((I3684/60)/60)/24)+DATE(1970,1,1)+(-8/24)</f>
        <v>41805.957638888889</v>
      </c>
      <c r="T3684" s="12">
        <f>(((J3684/60)/60)/24)+DATE(1970,1,1)+(-8/24)</f>
        <v>41772.352060185185</v>
      </c>
      <c r="U3684" s="8">
        <f t="shared" si="58"/>
        <v>33.605578703703941</v>
      </c>
    </row>
    <row r="3685" spans="1:21" ht="11.75" customHeight="1" x14ac:dyDescent="0.4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E3685/D3685*100%</f>
        <v>1.1085714285714285</v>
      </c>
      <c r="P3685" s="9" t="str">
        <f>IFERROR(ROUND(E3685/L3685,0),0)&amp;" "&amp;H3685</f>
        <v>59 USD</v>
      </c>
      <c r="Q3685" t="s">
        <v>8317</v>
      </c>
      <c r="R3685" t="s">
        <v>8318</v>
      </c>
      <c r="S3685" s="12">
        <f>(((I3685/60)/60)/24)+DATE(1970,1,1)+(-8/24)</f>
        <v>42662.783518518518</v>
      </c>
      <c r="T3685" s="12">
        <f>(((J3685/60)/60)/24)+DATE(1970,1,1)+(-8/24)</f>
        <v>42632.783518518518</v>
      </c>
      <c r="U3685" s="8">
        <f t="shared" si="58"/>
        <v>30</v>
      </c>
    </row>
    <row r="3686" spans="1:21" ht="11.75" customHeight="1" x14ac:dyDescent="0.4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E3686/D3686*100%</f>
        <v>1.3906666666666667</v>
      </c>
      <c r="P3686" s="9" t="str">
        <f>IFERROR(ROUND(E3686/L3686,0),0)&amp;" "&amp;H3686</f>
        <v>45 USD</v>
      </c>
      <c r="Q3686" t="s">
        <v>8317</v>
      </c>
      <c r="R3686" t="s">
        <v>8318</v>
      </c>
      <c r="S3686" s="12">
        <f>(((I3686/60)/60)/24)+DATE(1970,1,1)+(-8/24)</f>
        <v>42248.84706018518</v>
      </c>
      <c r="T3686" s="12">
        <f>(((J3686/60)/60)/24)+DATE(1970,1,1)+(-8/24)</f>
        <v>42218.84706018518</v>
      </c>
      <c r="U3686" s="8">
        <f t="shared" si="58"/>
        <v>30</v>
      </c>
    </row>
    <row r="3687" spans="1:21" ht="11.75" customHeight="1" x14ac:dyDescent="0.4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E3687/D3687*100%</f>
        <v>1.0569999999999999</v>
      </c>
      <c r="P3687" s="9" t="str">
        <f>IFERROR(ROUND(E3687/L3687,0),0)&amp;" "&amp;H3687</f>
        <v>42 USD</v>
      </c>
      <c r="Q3687" t="s">
        <v>8317</v>
      </c>
      <c r="R3687" t="s">
        <v>8318</v>
      </c>
      <c r="S3687" s="12">
        <f>(((I3687/60)/60)/24)+DATE(1970,1,1)+(-8/24)</f>
        <v>41778.541666666664</v>
      </c>
      <c r="T3687" s="12">
        <f>(((J3687/60)/60)/24)+DATE(1970,1,1)+(-8/24)</f>
        <v>41753.259942129625</v>
      </c>
      <c r="U3687" s="8">
        <f t="shared" si="58"/>
        <v>25.281724537038826</v>
      </c>
    </row>
    <row r="3688" spans="1:21" ht="11.75" customHeight="1" x14ac:dyDescent="0.4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E3688/D3688*100%</f>
        <v>1.0142857142857142</v>
      </c>
      <c r="P3688" s="9" t="str">
        <f>IFERROR(ROUND(E3688/L3688,0),0)&amp;" "&amp;H3688</f>
        <v>59 USD</v>
      </c>
      <c r="Q3688" t="s">
        <v>8317</v>
      </c>
      <c r="R3688" t="s">
        <v>8318</v>
      </c>
      <c r="S3688" s="12">
        <f>(((I3688/60)/60)/24)+DATE(1970,1,1)+(-8/24)</f>
        <v>42244.832638888889</v>
      </c>
      <c r="T3688" s="12">
        <f>(((J3688/60)/60)/24)+DATE(1970,1,1)+(-8/24)</f>
        <v>42230.329398148147</v>
      </c>
      <c r="U3688" s="8">
        <f t="shared" si="58"/>
        <v>14.503240740741603</v>
      </c>
    </row>
    <row r="3689" spans="1:21" ht="11.75" customHeight="1" x14ac:dyDescent="0.4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E3689/D3689*100%</f>
        <v>1.0024500000000001</v>
      </c>
      <c r="P3689" s="9" t="str">
        <f>IFERROR(ROUND(E3689/L3689,0),0)&amp;" "&amp;H3689</f>
        <v>200 USD</v>
      </c>
      <c r="Q3689" t="s">
        <v>8317</v>
      </c>
      <c r="R3689" t="s">
        <v>8318</v>
      </c>
      <c r="S3689" s="12">
        <f>(((I3689/60)/60)/24)+DATE(1970,1,1)+(-8/24)</f>
        <v>41816.884895833333</v>
      </c>
      <c r="T3689" s="12">
        <f>(((J3689/60)/60)/24)+DATE(1970,1,1)+(-8/24)</f>
        <v>41786.884895833333</v>
      </c>
      <c r="U3689" s="8">
        <f t="shared" si="58"/>
        <v>30</v>
      </c>
    </row>
    <row r="3690" spans="1:21" ht="11.75" customHeight="1" x14ac:dyDescent="0.4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E3690/D3690*100%</f>
        <v>1.0916666666666666</v>
      </c>
      <c r="P3690" s="9" t="str">
        <f>IFERROR(ROUND(E3690/L3690,0),0)&amp;" "&amp;H3690</f>
        <v>84 GBP</v>
      </c>
      <c r="Q3690" t="s">
        <v>8317</v>
      </c>
      <c r="R3690" t="s">
        <v>8318</v>
      </c>
      <c r="S3690" s="12">
        <f>(((I3690/60)/60)/24)+DATE(1970,1,1)+(-8/24)</f>
        <v>41859.453749999993</v>
      </c>
      <c r="T3690" s="12">
        <f>(((J3690/60)/60)/24)+DATE(1970,1,1)+(-8/24)</f>
        <v>41829.453749999993</v>
      </c>
      <c r="U3690" s="8">
        <f t="shared" si="58"/>
        <v>30</v>
      </c>
    </row>
    <row r="3691" spans="1:21" ht="11.75" customHeight="1" x14ac:dyDescent="0.4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E3691/D3691*100%</f>
        <v>1.1833333333333333</v>
      </c>
      <c r="P3691" s="9" t="str">
        <f>IFERROR(ROUND(E3691/L3691,0),0)&amp;" "&amp;H3691</f>
        <v>57 USD</v>
      </c>
      <c r="Q3691" t="s">
        <v>8317</v>
      </c>
      <c r="R3691" t="s">
        <v>8318</v>
      </c>
      <c r="S3691" s="12">
        <f>(((I3691/60)/60)/24)+DATE(1970,1,1)+(-8/24)</f>
        <v>42176.600694444445</v>
      </c>
      <c r="T3691" s="12">
        <f>(((J3691/60)/60)/24)+DATE(1970,1,1)+(-8/24)</f>
        <v>42147.49350694444</v>
      </c>
      <c r="U3691" s="8">
        <f t="shared" si="58"/>
        <v>29.107187500005239</v>
      </c>
    </row>
    <row r="3692" spans="1:21" ht="11.75" customHeight="1" x14ac:dyDescent="0.4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E3692/D3692*100%</f>
        <v>1.2</v>
      </c>
      <c r="P3692" s="9" t="str">
        <f>IFERROR(ROUND(E3692/L3692,0),0)&amp;" "&amp;H3692</f>
        <v>58 USD</v>
      </c>
      <c r="Q3692" t="s">
        <v>8317</v>
      </c>
      <c r="R3692" t="s">
        <v>8318</v>
      </c>
      <c r="S3692" s="12">
        <f>(((I3692/60)/60)/24)+DATE(1970,1,1)+(-8/24)</f>
        <v>41970.306516203702</v>
      </c>
      <c r="T3692" s="12">
        <f>(((J3692/60)/60)/24)+DATE(1970,1,1)+(-8/24)</f>
        <v>41940.264849537038</v>
      </c>
      <c r="U3692" s="8">
        <f t="shared" si="58"/>
        <v>30.041666666664241</v>
      </c>
    </row>
    <row r="3693" spans="1:21" ht="11.75" customHeight="1" x14ac:dyDescent="0.4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E3693/D3693*100%</f>
        <v>1.2796000000000001</v>
      </c>
      <c r="P3693" s="9" t="str">
        <f>IFERROR(ROUND(E3693/L3693,0),0)&amp;" "&amp;H3693</f>
        <v>187 USD</v>
      </c>
      <c r="Q3693" t="s">
        <v>8317</v>
      </c>
      <c r="R3693" t="s">
        <v>8318</v>
      </c>
      <c r="S3693" s="12">
        <f>(((I3693/60)/60)/24)+DATE(1970,1,1)+(-8/24)</f>
        <v>42064.874305555553</v>
      </c>
      <c r="T3693" s="12">
        <f>(((J3693/60)/60)/24)+DATE(1970,1,1)+(-8/24)</f>
        <v>42020.367233796293</v>
      </c>
      <c r="U3693" s="8">
        <f t="shared" si="58"/>
        <v>44.507071759260725</v>
      </c>
    </row>
    <row r="3694" spans="1:21" ht="11.75" customHeight="1" x14ac:dyDescent="0.4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E3694/D3694*100%</f>
        <v>1.26</v>
      </c>
      <c r="P3694" s="9" t="str">
        <f>IFERROR(ROUND(E3694/L3694,0),0)&amp;" "&amp;H3694</f>
        <v>74 USD</v>
      </c>
      <c r="Q3694" t="s">
        <v>8317</v>
      </c>
      <c r="R3694" t="s">
        <v>8318</v>
      </c>
      <c r="S3694" s="12">
        <f>(((I3694/60)/60)/24)+DATE(1970,1,1)+(-8/24)</f>
        <v>41900.666666666664</v>
      </c>
      <c r="T3694" s="12">
        <f>(((J3694/60)/60)/24)+DATE(1970,1,1)+(-8/24)</f>
        <v>41891.631701388884</v>
      </c>
      <c r="U3694" s="8">
        <f t="shared" si="58"/>
        <v>9.0349652777804295</v>
      </c>
    </row>
    <row r="3695" spans="1:21" ht="11.75" customHeight="1" x14ac:dyDescent="0.4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E3695/D3695*100%</f>
        <v>1.2912912912912913</v>
      </c>
      <c r="P3695" s="9" t="str">
        <f>IFERROR(ROUND(E3695/L3695,0),0)&amp;" "&amp;H3695</f>
        <v>31 GBP</v>
      </c>
      <c r="Q3695" t="s">
        <v>8317</v>
      </c>
      <c r="R3695" t="s">
        <v>8318</v>
      </c>
      <c r="S3695" s="12">
        <f>(((I3695/60)/60)/24)+DATE(1970,1,1)+(-8/24)</f>
        <v>42338.604166666664</v>
      </c>
      <c r="T3695" s="12">
        <f>(((J3695/60)/60)/24)+DATE(1970,1,1)+(-8/24)</f>
        <v>42308.85797453703</v>
      </c>
      <c r="U3695" s="8">
        <f t="shared" si="58"/>
        <v>29.746192129634437</v>
      </c>
    </row>
    <row r="3696" spans="1:21" ht="11.75" customHeight="1" x14ac:dyDescent="0.4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E3696/D3696*100%</f>
        <v>1.0742857142857143</v>
      </c>
      <c r="P3696" s="9" t="str">
        <f>IFERROR(ROUND(E3696/L3696,0),0)&amp;" "&amp;H3696</f>
        <v>63 USD</v>
      </c>
      <c r="Q3696" t="s">
        <v>8317</v>
      </c>
      <c r="R3696" t="s">
        <v>8318</v>
      </c>
      <c r="S3696" s="12">
        <f>(((I3696/60)/60)/24)+DATE(1970,1,1)+(-8/24)</f>
        <v>42526.749999999993</v>
      </c>
      <c r="T3696" s="12">
        <f>(((J3696/60)/60)/24)+DATE(1970,1,1)+(-8/24)</f>
        <v>42489.800543981481</v>
      </c>
      <c r="U3696" s="8">
        <f t="shared" si="58"/>
        <v>36.949456018512137</v>
      </c>
    </row>
    <row r="3697" spans="1:21" ht="11.75" customHeight="1" x14ac:dyDescent="0.4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E3697/D3697*100%</f>
        <v>1.00125</v>
      </c>
      <c r="P3697" s="9" t="str">
        <f>IFERROR(ROUND(E3697/L3697,0),0)&amp;" "&amp;H3697</f>
        <v>121 USD</v>
      </c>
      <c r="Q3697" t="s">
        <v>8317</v>
      </c>
      <c r="R3697" t="s">
        <v>8318</v>
      </c>
      <c r="S3697" s="12">
        <f>(((I3697/60)/60)/24)+DATE(1970,1,1)+(-8/24)</f>
        <v>42015.537152777775</v>
      </c>
      <c r="T3697" s="12">
        <f>(((J3697/60)/60)/24)+DATE(1970,1,1)+(-8/24)</f>
        <v>41995.537152777775</v>
      </c>
      <c r="U3697" s="8">
        <f t="shared" si="58"/>
        <v>20</v>
      </c>
    </row>
    <row r="3698" spans="1:21" ht="11.75" customHeight="1" x14ac:dyDescent="0.4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E3698/D3698*100%</f>
        <v>1.55</v>
      </c>
      <c r="P3698" s="9" t="str">
        <f>IFERROR(ROUND(E3698/L3698,0),0)&amp;" "&amp;H3698</f>
        <v>40 GBP</v>
      </c>
      <c r="Q3698" t="s">
        <v>8317</v>
      </c>
      <c r="R3698" t="s">
        <v>8318</v>
      </c>
      <c r="S3698" s="12">
        <f>(((I3698/60)/60)/24)+DATE(1970,1,1)+(-8/24)</f>
        <v>42048.283749999995</v>
      </c>
      <c r="T3698" s="12">
        <f>(((J3698/60)/60)/24)+DATE(1970,1,1)+(-8/24)</f>
        <v>41988.283749999995</v>
      </c>
      <c r="U3698" s="8">
        <f t="shared" si="58"/>
        <v>60</v>
      </c>
    </row>
    <row r="3699" spans="1:21" ht="11.75" customHeight="1" x14ac:dyDescent="0.4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E3699/D3699*100%</f>
        <v>1.08</v>
      </c>
      <c r="P3699" s="9" t="str">
        <f>IFERROR(ROUND(E3699/L3699,0),0)&amp;" "&amp;H3699</f>
        <v>72 GBP</v>
      </c>
      <c r="Q3699" t="s">
        <v>8317</v>
      </c>
      <c r="R3699" t="s">
        <v>8318</v>
      </c>
      <c r="S3699" s="12">
        <f>(((I3699/60)/60)/24)+DATE(1970,1,1)+(-8/24)</f>
        <v>42500.1325</v>
      </c>
      <c r="T3699" s="12">
        <f>(((J3699/60)/60)/24)+DATE(1970,1,1)+(-8/24)</f>
        <v>42479.1325</v>
      </c>
      <c r="U3699" s="8">
        <f t="shared" si="58"/>
        <v>21</v>
      </c>
    </row>
    <row r="3700" spans="1:21" ht="11.75" customHeight="1" x14ac:dyDescent="0.4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E3700/D3700*100%</f>
        <v>1.1052</v>
      </c>
      <c r="P3700" s="9" t="str">
        <f>IFERROR(ROUND(E3700/L3700,0),0)&amp;" "&amp;H3700</f>
        <v>41 USD</v>
      </c>
      <c r="Q3700" t="s">
        <v>8317</v>
      </c>
      <c r="R3700" t="s">
        <v>8318</v>
      </c>
      <c r="S3700" s="12">
        <f>(((I3700/60)/60)/24)+DATE(1970,1,1)+(-8/24)</f>
        <v>42431.473229166666</v>
      </c>
      <c r="T3700" s="12">
        <f>(((J3700/60)/60)/24)+DATE(1970,1,1)+(-8/24)</f>
        <v>42401.473229166666</v>
      </c>
      <c r="U3700" s="8">
        <f t="shared" si="58"/>
        <v>30</v>
      </c>
    </row>
    <row r="3701" spans="1:21" ht="11.75" customHeight="1" x14ac:dyDescent="0.4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E3701/D3701*100%</f>
        <v>1.008</v>
      </c>
      <c r="P3701" s="9" t="str">
        <f>IFERROR(ROUND(E3701/L3701,0),0)&amp;" "&amp;H3701</f>
        <v>63 USD</v>
      </c>
      <c r="Q3701" t="s">
        <v>8317</v>
      </c>
      <c r="R3701" t="s">
        <v>8318</v>
      </c>
      <c r="S3701" s="12">
        <f>(((I3701/60)/60)/24)+DATE(1970,1,1)+(-8/24)</f>
        <v>41927.268703703703</v>
      </c>
      <c r="T3701" s="12">
        <f>(((J3701/60)/60)/24)+DATE(1970,1,1)+(-8/24)</f>
        <v>41897.268703703703</v>
      </c>
      <c r="U3701" s="8">
        <f t="shared" si="58"/>
        <v>30</v>
      </c>
    </row>
    <row r="3702" spans="1:21" ht="11.75" customHeight="1" x14ac:dyDescent="0.4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E3702/D3702*100%</f>
        <v>1.212</v>
      </c>
      <c r="P3702" s="9" t="str">
        <f>IFERROR(ROUND(E3702/L3702,0),0)&amp;" "&amp;H3702</f>
        <v>34 USD</v>
      </c>
      <c r="Q3702" t="s">
        <v>8317</v>
      </c>
      <c r="R3702" t="s">
        <v>8318</v>
      </c>
      <c r="S3702" s="12">
        <f>(((I3702/60)/60)/24)+DATE(1970,1,1)+(-8/24)</f>
        <v>41912.333333333328</v>
      </c>
      <c r="T3702" s="12">
        <f>(((J3702/60)/60)/24)+DATE(1970,1,1)+(-8/24)</f>
        <v>41882.25231481481</v>
      </c>
      <c r="U3702" s="8">
        <f t="shared" si="58"/>
        <v>30.081018518518249</v>
      </c>
    </row>
    <row r="3703" spans="1:21" ht="11.75" customHeight="1" x14ac:dyDescent="0.4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E3703/D3703*100%</f>
        <v>1.0033333333333334</v>
      </c>
      <c r="P3703" s="9" t="str">
        <f>IFERROR(ROUND(E3703/L3703,0),0)&amp;" "&amp;H3703</f>
        <v>39 GBP</v>
      </c>
      <c r="Q3703" t="s">
        <v>8317</v>
      </c>
      <c r="R3703" t="s">
        <v>8318</v>
      </c>
      <c r="S3703" s="12">
        <f>(((I3703/60)/60)/24)+DATE(1970,1,1)+(-8/24)</f>
        <v>42159.208252314813</v>
      </c>
      <c r="T3703" s="12">
        <f>(((J3703/60)/60)/24)+DATE(1970,1,1)+(-8/24)</f>
        <v>42129.208252314813</v>
      </c>
      <c r="U3703" s="8">
        <f t="shared" si="58"/>
        <v>30</v>
      </c>
    </row>
    <row r="3704" spans="1:21" ht="11.75" customHeight="1" x14ac:dyDescent="0.4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E3704/D3704*100%</f>
        <v>1.0916666666666666</v>
      </c>
      <c r="P3704" s="9" t="str">
        <f>IFERROR(ROUND(E3704/L3704,0),0)&amp;" "&amp;H3704</f>
        <v>156 GBP</v>
      </c>
      <c r="Q3704" t="s">
        <v>8317</v>
      </c>
      <c r="R3704" t="s">
        <v>8318</v>
      </c>
      <c r="S3704" s="12">
        <f>(((I3704/60)/60)/24)+DATE(1970,1,1)+(-8/24)</f>
        <v>42561.624305555553</v>
      </c>
      <c r="T3704" s="12">
        <f>(((J3704/60)/60)/24)+DATE(1970,1,1)+(-8/24)</f>
        <v>42524.204675925925</v>
      </c>
      <c r="U3704" s="8">
        <f t="shared" si="58"/>
        <v>37.419629629628616</v>
      </c>
    </row>
    <row r="3705" spans="1:21" ht="11.75" customHeight="1" x14ac:dyDescent="0.4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E3705/D3705*100%</f>
        <v>1.2342857142857142</v>
      </c>
      <c r="P3705" s="9" t="str">
        <f>IFERROR(ROUND(E3705/L3705,0),0)&amp;" "&amp;H3705</f>
        <v>43 USD</v>
      </c>
      <c r="Q3705" t="s">
        <v>8317</v>
      </c>
      <c r="R3705" t="s">
        <v>8318</v>
      </c>
      <c r="S3705" s="12">
        <f>(((I3705/60)/60)/24)+DATE(1970,1,1)+(-8/24)</f>
        <v>42594.957638888889</v>
      </c>
      <c r="T3705" s="12">
        <f>(((J3705/60)/60)/24)+DATE(1970,1,1)+(-8/24)</f>
        <v>42556.171157407407</v>
      </c>
      <c r="U3705" s="8">
        <f t="shared" si="58"/>
        <v>38.786481481482042</v>
      </c>
    </row>
    <row r="3706" spans="1:21" ht="11.75" customHeight="1" x14ac:dyDescent="0.4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E3706/D3706*100%</f>
        <v>1.3633666666666666</v>
      </c>
      <c r="P3706" s="9" t="str">
        <f>IFERROR(ROUND(E3706/L3706,0),0)&amp;" "&amp;H3706</f>
        <v>15 GBP</v>
      </c>
      <c r="Q3706" t="s">
        <v>8317</v>
      </c>
      <c r="R3706" t="s">
        <v>8318</v>
      </c>
      <c r="S3706" s="12">
        <f>(((I3706/60)/60)/24)+DATE(1970,1,1)+(-8/24)</f>
        <v>42521.356412037036</v>
      </c>
      <c r="T3706" s="12">
        <f>(((J3706/60)/60)/24)+DATE(1970,1,1)+(-8/24)</f>
        <v>42461.356412037036</v>
      </c>
      <c r="U3706" s="8">
        <f t="shared" si="58"/>
        <v>60</v>
      </c>
    </row>
    <row r="3707" spans="1:21" ht="11.75" customHeight="1" x14ac:dyDescent="0.4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E3707/D3707*100%</f>
        <v>1.0346657233816767</v>
      </c>
      <c r="P3707" s="9" t="str">
        <f>IFERROR(ROUND(E3707/L3707,0),0)&amp;" "&amp;H3707</f>
        <v>84 USD</v>
      </c>
      <c r="Q3707" t="s">
        <v>8317</v>
      </c>
      <c r="R3707" t="s">
        <v>8318</v>
      </c>
      <c r="S3707" s="12">
        <f>(((I3707/60)/60)/24)+DATE(1970,1,1)+(-8/24)</f>
        <v>41813.416666666664</v>
      </c>
      <c r="T3707" s="12">
        <f>(((J3707/60)/60)/24)+DATE(1970,1,1)+(-8/24)</f>
        <v>41792.209652777776</v>
      </c>
      <c r="U3707" s="8">
        <f t="shared" si="58"/>
        <v>21.207013888888469</v>
      </c>
    </row>
    <row r="3708" spans="1:21" ht="11.75" customHeight="1" x14ac:dyDescent="0.4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E3708/D3708*100%</f>
        <v>1.2133333333333334</v>
      </c>
      <c r="P3708" s="9" t="str">
        <f>IFERROR(ROUND(E3708/L3708,0),0)&amp;" "&amp;H3708</f>
        <v>140 USD</v>
      </c>
      <c r="Q3708" t="s">
        <v>8317</v>
      </c>
      <c r="R3708" t="s">
        <v>8318</v>
      </c>
      <c r="S3708" s="12">
        <f>(((I3708/60)/60)/24)+DATE(1970,1,1)+(-8/24)</f>
        <v>41894.580428240741</v>
      </c>
      <c r="T3708" s="12">
        <f>(((J3708/60)/60)/24)+DATE(1970,1,1)+(-8/24)</f>
        <v>41879.580428240741</v>
      </c>
      <c r="U3708" s="8">
        <f t="shared" si="58"/>
        <v>15</v>
      </c>
    </row>
    <row r="3709" spans="1:21" ht="11.75" customHeight="1" x14ac:dyDescent="0.4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E3709/D3709*100%</f>
        <v>1.86</v>
      </c>
      <c r="P3709" s="9" t="str">
        <f>IFERROR(ROUND(E3709/L3709,0),0)&amp;" "&amp;H3709</f>
        <v>81 USD</v>
      </c>
      <c r="Q3709" t="s">
        <v>8317</v>
      </c>
      <c r="R3709" t="s">
        <v>8318</v>
      </c>
      <c r="S3709" s="12">
        <f>(((I3709/60)/60)/24)+DATE(1970,1,1)+(-8/24)</f>
        <v>42572.893055555549</v>
      </c>
      <c r="T3709" s="12">
        <f>(((J3709/60)/60)/24)+DATE(1970,1,1)+(-8/24)</f>
        <v>42551.715023148143</v>
      </c>
      <c r="U3709" s="8">
        <f t="shared" si="58"/>
        <v>21.178032407406135</v>
      </c>
    </row>
    <row r="3710" spans="1:21" ht="11.75" customHeight="1" x14ac:dyDescent="0.4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E3710/D3710*100%</f>
        <v>3</v>
      </c>
      <c r="P3710" s="9" t="str">
        <f>IFERROR(ROUND(E3710/L3710,0),0)&amp;" "&amp;H3710</f>
        <v>54 USD</v>
      </c>
      <c r="Q3710" t="s">
        <v>8317</v>
      </c>
      <c r="R3710" t="s">
        <v>8318</v>
      </c>
      <c r="S3710" s="12">
        <f>(((I3710/60)/60)/24)+DATE(1970,1,1)+(-8/24)</f>
        <v>41823.808865740735</v>
      </c>
      <c r="T3710" s="12">
        <f>(((J3710/60)/60)/24)+DATE(1970,1,1)+(-8/24)</f>
        <v>41809.808865740735</v>
      </c>
      <c r="U3710" s="8">
        <f t="shared" si="58"/>
        <v>14</v>
      </c>
    </row>
    <row r="3711" spans="1:21" ht="11.75" customHeight="1" x14ac:dyDescent="0.4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E3711/D3711*100%</f>
        <v>1.0825</v>
      </c>
      <c r="P3711" s="9" t="str">
        <f>IFERROR(ROUND(E3711/L3711,0),0)&amp;" "&amp;H3711</f>
        <v>31 GBP</v>
      </c>
      <c r="Q3711" t="s">
        <v>8317</v>
      </c>
      <c r="R3711" t="s">
        <v>8318</v>
      </c>
      <c r="S3711" s="12">
        <f>(((I3711/60)/60)/24)+DATE(1970,1,1)+(-8/24)</f>
        <v>41815.374374999999</v>
      </c>
      <c r="T3711" s="12">
        <f>(((J3711/60)/60)/24)+DATE(1970,1,1)+(-8/24)</f>
        <v>41785.374374999999</v>
      </c>
      <c r="U3711" s="8">
        <f t="shared" si="58"/>
        <v>30</v>
      </c>
    </row>
    <row r="3712" spans="1:21" ht="11.75" customHeight="1" x14ac:dyDescent="0.4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E3712/D3712*100%</f>
        <v>1.4115384615384616</v>
      </c>
      <c r="P3712" s="9" t="str">
        <f>IFERROR(ROUND(E3712/L3712,0),0)&amp;" "&amp;H3712</f>
        <v>68 USD</v>
      </c>
      <c r="Q3712" t="s">
        <v>8317</v>
      </c>
      <c r="R3712" t="s">
        <v>8318</v>
      </c>
      <c r="S3712" s="12">
        <f>(((I3712/60)/60)/24)+DATE(1970,1,1)+(-8/24)</f>
        <v>42097.242916666662</v>
      </c>
      <c r="T3712" s="12">
        <f>(((J3712/60)/60)/24)+DATE(1970,1,1)+(-8/24)</f>
        <v>42072.242916666662</v>
      </c>
      <c r="U3712" s="8">
        <f t="shared" si="58"/>
        <v>25</v>
      </c>
    </row>
    <row r="3713" spans="1:21" ht="11.75" customHeight="1" x14ac:dyDescent="0.4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E3713/D3713*100%</f>
        <v>1.1399999999999999</v>
      </c>
      <c r="P3713" s="9" t="str">
        <f>IFERROR(ROUND(E3713/L3713,0),0)&amp;" "&amp;H3713</f>
        <v>27 USD</v>
      </c>
      <c r="Q3713" t="s">
        <v>8317</v>
      </c>
      <c r="R3713" t="s">
        <v>8318</v>
      </c>
      <c r="S3713" s="12">
        <f>(((I3713/60)/60)/24)+DATE(1970,1,1)+(-8/24)</f>
        <v>41805.333333333328</v>
      </c>
      <c r="T3713" s="12">
        <f>(((J3713/60)/60)/24)+DATE(1970,1,1)+(-8/24)</f>
        <v>41779.3908912037</v>
      </c>
      <c r="U3713" s="8">
        <f t="shared" si="58"/>
        <v>25.942442129628034</v>
      </c>
    </row>
    <row r="3714" spans="1:21" ht="11.75" customHeight="1" x14ac:dyDescent="0.4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E3714/D3714*100%</f>
        <v>1.5373333333333334</v>
      </c>
      <c r="P3714" s="9" t="str">
        <f>IFERROR(ROUND(E3714/L3714,0),0)&amp;" "&amp;H3714</f>
        <v>111 USD</v>
      </c>
      <c r="Q3714" t="s">
        <v>8317</v>
      </c>
      <c r="R3714" t="s">
        <v>8318</v>
      </c>
      <c r="S3714" s="12">
        <f>(((I3714/60)/60)/24)+DATE(1970,1,1)+(-8/24)</f>
        <v>42154.957638888889</v>
      </c>
      <c r="T3714" s="12">
        <f>(((J3714/60)/60)/24)+DATE(1970,1,1)+(-8/24)</f>
        <v>42133.838738425926</v>
      </c>
      <c r="U3714" s="8">
        <f t="shared" si="58"/>
        <v>21.118900462963211</v>
      </c>
    </row>
    <row r="3715" spans="1:21" ht="11.75" customHeight="1" x14ac:dyDescent="0.4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E3715/D3715*100%</f>
        <v>1.0149999999999999</v>
      </c>
      <c r="P3715" s="9" t="str">
        <f>IFERROR(ROUND(E3715/L3715,0),0)&amp;" "&amp;H3715</f>
        <v>107 USD</v>
      </c>
      <c r="Q3715" t="s">
        <v>8317</v>
      </c>
      <c r="R3715" t="s">
        <v>8318</v>
      </c>
      <c r="S3715" s="12">
        <f>(((I3715/60)/60)/24)+DATE(1970,1,1)+(-8/24)</f>
        <v>42525.404699074068</v>
      </c>
      <c r="T3715" s="12">
        <f>(((J3715/60)/60)/24)+DATE(1970,1,1)+(-8/24)</f>
        <v>42505.404699074068</v>
      </c>
      <c r="U3715" s="8">
        <f t="shared" si="58"/>
        <v>20</v>
      </c>
    </row>
    <row r="3716" spans="1:21" ht="11.75" customHeight="1" x14ac:dyDescent="0.4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E3716/D3716*100%</f>
        <v>1.0235000000000001</v>
      </c>
      <c r="P3716" s="9" t="str">
        <f>IFERROR(ROUND(E3716/L3716,0),0)&amp;" "&amp;H3716</f>
        <v>106 USD</v>
      </c>
      <c r="Q3716" t="s">
        <v>8317</v>
      </c>
      <c r="R3716" t="s">
        <v>8318</v>
      </c>
      <c r="S3716" s="12">
        <f>(((I3716/60)/60)/24)+DATE(1970,1,1)+(-8/24)</f>
        <v>42149.832638888889</v>
      </c>
      <c r="T3716" s="12">
        <f>(((J3716/60)/60)/24)+DATE(1970,1,1)+(-8/24)</f>
        <v>42118.222997685189</v>
      </c>
      <c r="U3716" s="8">
        <f t="shared" si="58"/>
        <v>31.609641203700448</v>
      </c>
    </row>
    <row r="3717" spans="1:21" ht="11.75" customHeight="1" x14ac:dyDescent="0.4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E3717/D3717*100%</f>
        <v>1.0257142857142858</v>
      </c>
      <c r="P3717" s="9" t="str">
        <f>IFERROR(ROUND(E3717/L3717,0),0)&amp;" "&amp;H3717</f>
        <v>133 GBP</v>
      </c>
      <c r="Q3717" t="s">
        <v>8317</v>
      </c>
      <c r="R3717" t="s">
        <v>8318</v>
      </c>
      <c r="S3717" s="12">
        <f>(((I3717/60)/60)/24)+DATE(1970,1,1)+(-8/24)</f>
        <v>42094.202777777777</v>
      </c>
      <c r="T3717" s="12">
        <f>(((J3717/60)/60)/24)+DATE(1970,1,1)+(-8/24)</f>
        <v>42036.662256944437</v>
      </c>
      <c r="U3717" s="8">
        <f t="shared" si="58"/>
        <v>57.540520833339542</v>
      </c>
    </row>
    <row r="3718" spans="1:21" ht="11.75" customHeight="1" x14ac:dyDescent="0.4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E3718/D3718*100%</f>
        <v>1.5575000000000001</v>
      </c>
      <c r="P3718" s="9" t="str">
        <f>IFERROR(ROUND(E3718/L3718,0),0)&amp;" "&amp;H3718</f>
        <v>52 USD</v>
      </c>
      <c r="Q3718" t="s">
        <v>8317</v>
      </c>
      <c r="R3718" t="s">
        <v>8318</v>
      </c>
      <c r="S3718" s="12">
        <f>(((I3718/60)/60)/24)+DATE(1970,1,1)+(-8/24)</f>
        <v>42390.554502314808</v>
      </c>
      <c r="T3718" s="12">
        <f>(((J3718/60)/60)/24)+DATE(1970,1,1)+(-8/24)</f>
        <v>42360.554502314808</v>
      </c>
      <c r="U3718" s="8">
        <f t="shared" si="58"/>
        <v>30</v>
      </c>
    </row>
    <row r="3719" spans="1:21" ht="11.75" customHeight="1" x14ac:dyDescent="0.4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E3719/D3719*100%</f>
        <v>1.0075000000000001</v>
      </c>
      <c r="P3719" s="9" t="str">
        <f>IFERROR(ROUND(E3719/L3719,0),0)&amp;" "&amp;H3719</f>
        <v>310 GBP</v>
      </c>
      <c r="Q3719" t="s">
        <v>8317</v>
      </c>
      <c r="R3719" t="s">
        <v>8318</v>
      </c>
      <c r="S3719" s="12">
        <f>(((I3719/60)/60)/24)+DATE(1970,1,1)+(-8/24)</f>
        <v>42133.532974537033</v>
      </c>
      <c r="T3719" s="12">
        <f>(((J3719/60)/60)/24)+DATE(1970,1,1)+(-8/24)</f>
        <v>42102.532974537033</v>
      </c>
      <c r="U3719" s="8">
        <f t="shared" si="58"/>
        <v>31</v>
      </c>
    </row>
    <row r="3720" spans="1:21" ht="11.75" customHeight="1" x14ac:dyDescent="0.4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E3720/D3720*100%</f>
        <v>2.3940000000000001</v>
      </c>
      <c r="P3720" s="9" t="str">
        <f>IFERROR(ROUND(E3720/L3720,0),0)&amp;" "&amp;H3720</f>
        <v>26 GBP</v>
      </c>
      <c r="Q3720" t="s">
        <v>8317</v>
      </c>
      <c r="R3720" t="s">
        <v>8318</v>
      </c>
      <c r="S3720" s="12">
        <f>(((I3720/60)/60)/24)+DATE(1970,1,1)+(-8/24)</f>
        <v>42062.382812499993</v>
      </c>
      <c r="T3720" s="12">
        <f>(((J3720/60)/60)/24)+DATE(1970,1,1)+(-8/24)</f>
        <v>42032.382812499993</v>
      </c>
      <c r="U3720" s="8">
        <f t="shared" si="58"/>
        <v>30</v>
      </c>
    </row>
    <row r="3721" spans="1:21" ht="11.75" customHeight="1" x14ac:dyDescent="0.4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E3721/D3721*100%</f>
        <v>2.1</v>
      </c>
      <c r="P3721" s="9" t="str">
        <f>IFERROR(ROUND(E3721/L3721,0),0)&amp;" "&amp;H3721</f>
        <v>105 GBP</v>
      </c>
      <c r="Q3721" t="s">
        <v>8317</v>
      </c>
      <c r="R3721" t="s">
        <v>8318</v>
      </c>
      <c r="S3721" s="12">
        <f>(((I3721/60)/60)/24)+DATE(1970,1,1)+(-8/24)</f>
        <v>42177.396597222221</v>
      </c>
      <c r="T3721" s="12">
        <f>(((J3721/60)/60)/24)+DATE(1970,1,1)+(-8/24)</f>
        <v>42147.396597222221</v>
      </c>
      <c r="U3721" s="8">
        <f t="shared" si="58"/>
        <v>30</v>
      </c>
    </row>
    <row r="3722" spans="1:21" ht="11.75" customHeight="1" x14ac:dyDescent="0.4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E3722/D3722*100%</f>
        <v>1.0451515151515152</v>
      </c>
      <c r="P3722" s="9" t="str">
        <f>IFERROR(ROUND(E3722/L3722,0),0)&amp;" "&amp;H3722</f>
        <v>86 USD</v>
      </c>
      <c r="Q3722" t="s">
        <v>8317</v>
      </c>
      <c r="R3722" t="s">
        <v>8318</v>
      </c>
      <c r="S3722" s="12">
        <f>(((I3722/60)/60)/24)+DATE(1970,1,1)+(-8/24)</f>
        <v>42187.659791666665</v>
      </c>
      <c r="T3722" s="12">
        <f>(((J3722/60)/60)/24)+DATE(1970,1,1)+(-8/24)</f>
        <v>42165.659791666665</v>
      </c>
      <c r="U3722" s="8">
        <f t="shared" si="58"/>
        <v>22</v>
      </c>
    </row>
    <row r="3723" spans="1:21" ht="11.75" customHeight="1" x14ac:dyDescent="0.4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E3723/D3723*100%</f>
        <v>1.008</v>
      </c>
      <c r="P3723" s="9" t="str">
        <f>IFERROR(ROUND(E3723/L3723,0),0)&amp;" "&amp;H3723</f>
        <v>115 USD</v>
      </c>
      <c r="Q3723" t="s">
        <v>8317</v>
      </c>
      <c r="R3723" t="s">
        <v>8318</v>
      </c>
      <c r="S3723" s="12">
        <f>(((I3723/60)/60)/24)+DATE(1970,1,1)+(-8/24)</f>
        <v>41948.644490740735</v>
      </c>
      <c r="T3723" s="12">
        <f>(((J3723/60)/60)/24)+DATE(1970,1,1)+(-8/24)</f>
        <v>41927.602824074071</v>
      </c>
      <c r="U3723" s="8">
        <f t="shared" si="58"/>
        <v>21.041666666664241</v>
      </c>
    </row>
    <row r="3724" spans="1:21" ht="11.75" customHeight="1" x14ac:dyDescent="0.4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E3724/D3724*100%</f>
        <v>1.1120000000000001</v>
      </c>
      <c r="P3724" s="9" t="str">
        <f>IFERROR(ROUND(E3724/L3724,0),0)&amp;" "&amp;H3724</f>
        <v>48 CAD</v>
      </c>
      <c r="Q3724" t="s">
        <v>8317</v>
      </c>
      <c r="R3724" t="s">
        <v>8318</v>
      </c>
      <c r="S3724" s="12">
        <f>(((I3724/60)/60)/24)+DATE(1970,1,1)+(-8/24)</f>
        <v>42411.624305555553</v>
      </c>
      <c r="T3724" s="12">
        <f>(((J3724/60)/60)/24)+DATE(1970,1,1)+(-8/24)</f>
        <v>42381.338506944441</v>
      </c>
      <c r="U3724" s="8">
        <f t="shared" si="58"/>
        <v>30.285798611112114</v>
      </c>
    </row>
    <row r="3725" spans="1:21" ht="11.75" customHeight="1" x14ac:dyDescent="0.4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E3725/D3725*100%</f>
        <v>1.0204444444444445</v>
      </c>
      <c r="P3725" s="9" t="str">
        <f>IFERROR(ROUND(E3725/L3725,0),0)&amp;" "&amp;H3725</f>
        <v>73 GBP</v>
      </c>
      <c r="Q3725" t="s">
        <v>8317</v>
      </c>
      <c r="R3725" t="s">
        <v>8318</v>
      </c>
      <c r="S3725" s="12">
        <f>(((I3725/60)/60)/24)+DATE(1970,1,1)+(-8/24)</f>
        <v>41973.461365740739</v>
      </c>
      <c r="T3725" s="12">
        <f>(((J3725/60)/60)/24)+DATE(1970,1,1)+(-8/24)</f>
        <v>41943.419699074075</v>
      </c>
      <c r="U3725" s="8">
        <f t="shared" ref="U3725:U3788" si="59">S3725-T3725</f>
        <v>30.041666666664241</v>
      </c>
    </row>
    <row r="3726" spans="1:21" ht="11.75" customHeight="1" x14ac:dyDescent="0.4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E3726/D3726*100%</f>
        <v>1.0254767441860466</v>
      </c>
      <c r="P3726" s="9" t="str">
        <f>IFERROR(ROUND(E3726/L3726,0),0)&amp;" "&amp;H3726</f>
        <v>50 GBP</v>
      </c>
      <c r="Q3726" t="s">
        <v>8317</v>
      </c>
      <c r="R3726" t="s">
        <v>8318</v>
      </c>
      <c r="S3726" s="12">
        <f>(((I3726/60)/60)/24)+DATE(1970,1,1)+(-8/24)</f>
        <v>42494.624999999993</v>
      </c>
      <c r="T3726" s="12">
        <f>(((J3726/60)/60)/24)+DATE(1970,1,1)+(-8/24)</f>
        <v>42465.158101851855</v>
      </c>
      <c r="U3726" s="8">
        <f t="shared" si="59"/>
        <v>29.466898148137261</v>
      </c>
    </row>
    <row r="3727" spans="1:21" ht="11.75" customHeight="1" x14ac:dyDescent="0.4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E3727/D3727*100%</f>
        <v>1.27</v>
      </c>
      <c r="P3727" s="9" t="str">
        <f>IFERROR(ROUND(E3727/L3727,0),0)&amp;" "&amp;H3727</f>
        <v>25 GBP</v>
      </c>
      <c r="Q3727" t="s">
        <v>8317</v>
      </c>
      <c r="R3727" t="s">
        <v>8318</v>
      </c>
      <c r="S3727" s="12">
        <f>(((I3727/60)/60)/24)+DATE(1970,1,1)+(-8/24)</f>
        <v>42418.562499999993</v>
      </c>
      <c r="T3727" s="12">
        <f>(((J3727/60)/60)/24)+DATE(1970,1,1)+(-8/24)</f>
        <v>42401.611886574072</v>
      </c>
      <c r="U3727" s="8">
        <f t="shared" si="59"/>
        <v>16.950613425920892</v>
      </c>
    </row>
    <row r="3728" spans="1:21" ht="11.75" customHeight="1" x14ac:dyDescent="0.4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E3728/D3728*100%</f>
        <v>3.3870588235294119</v>
      </c>
      <c r="P3728" s="9" t="str">
        <f>IFERROR(ROUND(E3728/L3728,0),0)&amp;" "&amp;H3728</f>
        <v>63 USD</v>
      </c>
      <c r="Q3728" t="s">
        <v>8317</v>
      </c>
      <c r="R3728" t="s">
        <v>8318</v>
      </c>
      <c r="S3728" s="12">
        <f>(((I3728/60)/60)/24)+DATE(1970,1,1)+(-8/24)</f>
        <v>42489.541666666664</v>
      </c>
      <c r="T3728" s="12">
        <f>(((J3728/60)/60)/24)+DATE(1970,1,1)+(-8/24)</f>
        <v>42461.807534722226</v>
      </c>
      <c r="U3728" s="8">
        <f t="shared" si="59"/>
        <v>27.734131944438559</v>
      </c>
    </row>
    <row r="3729" spans="1:21" ht="11.75" customHeight="1" x14ac:dyDescent="0.4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E3729/D3729*100%</f>
        <v>1.0075000000000001</v>
      </c>
      <c r="P3729" s="9" t="str">
        <f>IFERROR(ROUND(E3729/L3729,0),0)&amp;" "&amp;H3729</f>
        <v>61 USD</v>
      </c>
      <c r="Q3729" t="s">
        <v>8317</v>
      </c>
      <c r="R3729" t="s">
        <v>8318</v>
      </c>
      <c r="S3729" s="12">
        <f>(((I3729/60)/60)/24)+DATE(1970,1,1)+(-8/24)</f>
        <v>42662.871527777774</v>
      </c>
      <c r="T3729" s="12">
        <f>(((J3729/60)/60)/24)+DATE(1970,1,1)+(-8/24)</f>
        <v>42632.014976851853</v>
      </c>
      <c r="U3729" s="8">
        <f t="shared" si="59"/>
        <v>30.856550925920601</v>
      </c>
    </row>
    <row r="3730" spans="1:21" ht="11.75" customHeight="1" x14ac:dyDescent="0.4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E3730/D3730*100%</f>
        <v>9.3100000000000002E-2</v>
      </c>
      <c r="P3730" s="9" t="str">
        <f>IFERROR(ROUND(E3730/L3730,0),0)&amp;" "&amp;H3730</f>
        <v>60 USD</v>
      </c>
      <c r="Q3730" t="s">
        <v>8317</v>
      </c>
      <c r="R3730" t="s">
        <v>8318</v>
      </c>
      <c r="S3730" s="12">
        <f>(((I3730/60)/60)/24)+DATE(1970,1,1)+(-8/24)</f>
        <v>42234.837685185186</v>
      </c>
      <c r="T3730" s="12">
        <f>(((J3730/60)/60)/24)+DATE(1970,1,1)+(-8/24)</f>
        <v>42204.837685185186</v>
      </c>
      <c r="U3730" s="8">
        <f t="shared" si="59"/>
        <v>30</v>
      </c>
    </row>
    <row r="3731" spans="1:21" ht="11.75" customHeight="1" x14ac:dyDescent="0.4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E3731/D3731*100%</f>
        <v>7.2400000000000006E-2</v>
      </c>
      <c r="P3731" s="9" t="str">
        <f>IFERROR(ROUND(E3731/L3731,0),0)&amp;" "&amp;H3731</f>
        <v>72 USD</v>
      </c>
      <c r="Q3731" t="s">
        <v>8317</v>
      </c>
      <c r="R3731" t="s">
        <v>8318</v>
      </c>
      <c r="S3731" s="12">
        <f>(((I3731/60)/60)/24)+DATE(1970,1,1)+(-8/24)</f>
        <v>42085.829999999994</v>
      </c>
      <c r="T3731" s="12">
        <f>(((J3731/60)/60)/24)+DATE(1970,1,1)+(-8/24)</f>
        <v>42040.871666666666</v>
      </c>
      <c r="U3731" s="8">
        <f t="shared" si="59"/>
        <v>44.958333333328483</v>
      </c>
    </row>
    <row r="3732" spans="1:21" ht="11.75" customHeight="1" x14ac:dyDescent="0.4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E3732/D3732*100%</f>
        <v>0.1</v>
      </c>
      <c r="P3732" s="9" t="str">
        <f>IFERROR(ROUND(E3732/L3732,0),0)&amp;" "&amp;H3732</f>
        <v>100 USD</v>
      </c>
      <c r="Q3732" t="s">
        <v>8317</v>
      </c>
      <c r="R3732" t="s">
        <v>8318</v>
      </c>
      <c r="S3732" s="12">
        <f>(((I3732/60)/60)/24)+DATE(1970,1,1)+(-8/24)</f>
        <v>42233.34443287037</v>
      </c>
      <c r="T3732" s="12">
        <f>(((J3732/60)/60)/24)+DATE(1970,1,1)+(-8/24)</f>
        <v>42203.34443287037</v>
      </c>
      <c r="U3732" s="8">
        <f t="shared" si="59"/>
        <v>30</v>
      </c>
    </row>
    <row r="3733" spans="1:21" ht="11.75" customHeight="1" x14ac:dyDescent="0.4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E3733/D3733*100%</f>
        <v>0.11272727272727273</v>
      </c>
      <c r="P3733" s="9" t="str">
        <f>IFERROR(ROUND(E3733/L3733,0),0)&amp;" "&amp;H3733</f>
        <v>52 USD</v>
      </c>
      <c r="Q3733" t="s">
        <v>8317</v>
      </c>
      <c r="R3733" t="s">
        <v>8318</v>
      </c>
      <c r="S3733" s="12">
        <f>(((I3733/60)/60)/24)+DATE(1970,1,1)+(-8/24)</f>
        <v>42013.807638888888</v>
      </c>
      <c r="T3733" s="12">
        <f>(((J3733/60)/60)/24)+DATE(1970,1,1)+(-8/24)</f>
        <v>41983.419513888883</v>
      </c>
      <c r="U3733" s="8">
        <f t="shared" si="59"/>
        <v>30.388125000004948</v>
      </c>
    </row>
    <row r="3734" spans="1:21" ht="11.75" customHeight="1" x14ac:dyDescent="0.4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E3734/D3734*100%</f>
        <v>0.15411764705882353</v>
      </c>
      <c r="P3734" s="9" t="str">
        <f>IFERROR(ROUND(E3734/L3734,0),0)&amp;" "&amp;H3734</f>
        <v>33 EUR</v>
      </c>
      <c r="Q3734" t="s">
        <v>8317</v>
      </c>
      <c r="R3734" t="s">
        <v>8318</v>
      </c>
      <c r="S3734" s="12">
        <f>(((I3734/60)/60)/24)+DATE(1970,1,1)+(-8/24)</f>
        <v>42028.166666666664</v>
      </c>
      <c r="T3734" s="12">
        <f>(((J3734/60)/60)/24)+DATE(1970,1,1)+(-8/24)</f>
        <v>41968.344131944446</v>
      </c>
      <c r="U3734" s="8">
        <f t="shared" si="59"/>
        <v>59.822534722217824</v>
      </c>
    </row>
    <row r="3735" spans="1:21" ht="11.75" customHeight="1" x14ac:dyDescent="0.4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E3735/D3735*100%</f>
        <v>0</v>
      </c>
      <c r="P3735" s="9" t="str">
        <f>IFERROR(ROUND(E3735/L3735,0),0)&amp;" "&amp;H3735</f>
        <v>0 USD</v>
      </c>
      <c r="Q3735" t="s">
        <v>8317</v>
      </c>
      <c r="R3735" t="s">
        <v>8318</v>
      </c>
      <c r="S3735" s="12">
        <f>(((I3735/60)/60)/24)+DATE(1970,1,1)+(-8/24)</f>
        <v>42112.604166666664</v>
      </c>
      <c r="T3735" s="12">
        <f>(((J3735/60)/60)/24)+DATE(1970,1,1)+(-8/24)</f>
        <v>42102.691064814811</v>
      </c>
      <c r="U3735" s="8">
        <f t="shared" si="59"/>
        <v>9.9131018518528435</v>
      </c>
    </row>
    <row r="3736" spans="1:21" ht="11.75" customHeight="1" x14ac:dyDescent="0.4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E3736/D3736*100%</f>
        <v>0.28466666666666668</v>
      </c>
      <c r="P3736" s="9" t="str">
        <f>IFERROR(ROUND(E3736/L3736,0),0)&amp;" "&amp;H3736</f>
        <v>61 USD</v>
      </c>
      <c r="Q3736" t="s">
        <v>8317</v>
      </c>
      <c r="R3736" t="s">
        <v>8318</v>
      </c>
      <c r="S3736" s="12">
        <f>(((I3736/60)/60)/24)+DATE(1970,1,1)+(-8/24)</f>
        <v>42149.568240740737</v>
      </c>
      <c r="T3736" s="12">
        <f>(((J3736/60)/60)/24)+DATE(1970,1,1)+(-8/24)</f>
        <v>42089.568240740737</v>
      </c>
      <c r="U3736" s="8">
        <f t="shared" si="59"/>
        <v>60</v>
      </c>
    </row>
    <row r="3737" spans="1:21" ht="11.75" customHeight="1" x14ac:dyDescent="0.4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E3737/D3737*100%</f>
        <v>0.13333333333333333</v>
      </c>
      <c r="P3737" s="9" t="str">
        <f>IFERROR(ROUND(E3737/L3737,0),0)&amp;" "&amp;H3737</f>
        <v>10 GBP</v>
      </c>
      <c r="Q3737" t="s">
        <v>8317</v>
      </c>
      <c r="R3737" t="s">
        <v>8318</v>
      </c>
      <c r="S3737" s="12">
        <f>(((I3737/60)/60)/24)+DATE(1970,1,1)+(-8/24)</f>
        <v>42152.359826388885</v>
      </c>
      <c r="T3737" s="12">
        <f>(((J3737/60)/60)/24)+DATE(1970,1,1)+(-8/24)</f>
        <v>42122.359826388885</v>
      </c>
      <c r="U3737" s="8">
        <f t="shared" si="59"/>
        <v>30</v>
      </c>
    </row>
    <row r="3738" spans="1:21" ht="11.75" customHeight="1" x14ac:dyDescent="0.4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E3738/D3738*100%</f>
        <v>6.6666666666666671E-3</v>
      </c>
      <c r="P3738" s="9" t="str">
        <f>IFERROR(ROUND(E3738/L3738,0),0)&amp;" "&amp;H3738</f>
        <v>10 GBP</v>
      </c>
      <c r="Q3738" t="s">
        <v>8317</v>
      </c>
      <c r="R3738" t="s">
        <v>8318</v>
      </c>
      <c r="S3738" s="12">
        <f>(((I3738/60)/60)/24)+DATE(1970,1,1)+(-8/24)</f>
        <v>42086.416666666664</v>
      </c>
      <c r="T3738" s="12">
        <f>(((J3738/60)/60)/24)+DATE(1970,1,1)+(-8/24)</f>
        <v>42048.378391203696</v>
      </c>
      <c r="U3738" s="8">
        <f t="shared" si="59"/>
        <v>38.038275462968159</v>
      </c>
    </row>
    <row r="3739" spans="1:21" ht="11.75" customHeight="1" x14ac:dyDescent="0.4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E3739/D3739*100%</f>
        <v>0.21428571428571427</v>
      </c>
      <c r="P3739" s="9" t="str">
        <f>IFERROR(ROUND(E3739/L3739,0),0)&amp;" "&amp;H3739</f>
        <v>38 USD</v>
      </c>
      <c r="Q3739" t="s">
        <v>8317</v>
      </c>
      <c r="R3739" t="s">
        <v>8318</v>
      </c>
      <c r="S3739" s="12">
        <f>(((I3739/60)/60)/24)+DATE(1970,1,1)+(-8/24)</f>
        <v>42319.957638888889</v>
      </c>
      <c r="T3739" s="12">
        <f>(((J3739/60)/60)/24)+DATE(1970,1,1)+(-8/24)</f>
        <v>42297.357673611106</v>
      </c>
      <c r="U3739" s="8">
        <f t="shared" si="59"/>
        <v>22.599965277782758</v>
      </c>
    </row>
    <row r="3740" spans="1:21" ht="11.75" customHeight="1" x14ac:dyDescent="0.4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E3740/D3740*100%</f>
        <v>0.18</v>
      </c>
      <c r="P3740" s="9" t="str">
        <f>IFERROR(ROUND(E3740/L3740,0),0)&amp;" "&amp;H3740</f>
        <v>45 GBP</v>
      </c>
      <c r="Q3740" t="s">
        <v>8317</v>
      </c>
      <c r="R3740" t="s">
        <v>8318</v>
      </c>
      <c r="S3740" s="12">
        <f>(((I3740/60)/60)/24)+DATE(1970,1,1)+(-8/24)</f>
        <v>41835.583333333328</v>
      </c>
      <c r="T3740" s="12">
        <f>(((J3740/60)/60)/24)+DATE(1970,1,1)+(-8/24)</f>
        <v>41813.605381944442</v>
      </c>
      <c r="U3740" s="8">
        <f t="shared" si="59"/>
        <v>21.97795138888614</v>
      </c>
    </row>
    <row r="3741" spans="1:21" ht="11.75" customHeight="1" x14ac:dyDescent="0.4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E3741/D3741*100%</f>
        <v>0.20125000000000001</v>
      </c>
      <c r="P3741" s="9" t="str">
        <f>IFERROR(ROUND(E3741/L3741,0),0)&amp;" "&amp;H3741</f>
        <v>101 GBP</v>
      </c>
      <c r="Q3741" t="s">
        <v>8317</v>
      </c>
      <c r="R3741" t="s">
        <v>8318</v>
      </c>
      <c r="S3741" s="12">
        <f>(((I3741/60)/60)/24)+DATE(1970,1,1)+(-8/24)</f>
        <v>42568.116527777776</v>
      </c>
      <c r="T3741" s="12">
        <f>(((J3741/60)/60)/24)+DATE(1970,1,1)+(-8/24)</f>
        <v>42548.116527777776</v>
      </c>
      <c r="U3741" s="8">
        <f t="shared" si="59"/>
        <v>20</v>
      </c>
    </row>
    <row r="3742" spans="1:21" ht="11.75" customHeight="1" x14ac:dyDescent="0.4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E3742/D3742*100%</f>
        <v>0.17899999999999999</v>
      </c>
      <c r="P3742" s="9" t="str">
        <f>IFERROR(ROUND(E3742/L3742,0),0)&amp;" "&amp;H3742</f>
        <v>26 USD</v>
      </c>
      <c r="Q3742" t="s">
        <v>8317</v>
      </c>
      <c r="R3742" t="s">
        <v>8318</v>
      </c>
      <c r="S3742" s="12">
        <f>(((I3742/60)/60)/24)+DATE(1970,1,1)+(-8/24)</f>
        <v>41862.745810185181</v>
      </c>
      <c r="T3742" s="12">
        <f>(((J3742/60)/60)/24)+DATE(1970,1,1)+(-8/24)</f>
        <v>41832.756423611107</v>
      </c>
      <c r="U3742" s="8">
        <f t="shared" si="59"/>
        <v>29.98938657407416</v>
      </c>
    </row>
    <row r="3743" spans="1:21" ht="11.75" customHeight="1" x14ac:dyDescent="0.4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E3743/D3743*100%</f>
        <v>0</v>
      </c>
      <c r="P3743" s="9" t="str">
        <f>IFERROR(ROUND(E3743/L3743,0),0)&amp;" "&amp;H3743</f>
        <v>0 USD</v>
      </c>
      <c r="Q3743" t="s">
        <v>8317</v>
      </c>
      <c r="R3743" t="s">
        <v>8318</v>
      </c>
      <c r="S3743" s="12">
        <f>(((I3743/60)/60)/24)+DATE(1970,1,1)+(-8/24)</f>
        <v>42355.587384259255</v>
      </c>
      <c r="T3743" s="12">
        <f>(((J3743/60)/60)/24)+DATE(1970,1,1)+(-8/24)</f>
        <v>42325.587384259255</v>
      </c>
      <c r="U3743" s="8">
        <f t="shared" si="59"/>
        <v>30</v>
      </c>
    </row>
    <row r="3744" spans="1:21" ht="11.75" customHeight="1" x14ac:dyDescent="0.4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E3744/D3744*100%</f>
        <v>0.02</v>
      </c>
      <c r="P3744" s="9" t="str">
        <f>IFERROR(ROUND(E3744/L3744,0),0)&amp;" "&amp;H3744</f>
        <v>25 USD</v>
      </c>
      <c r="Q3744" t="s">
        <v>8317</v>
      </c>
      <c r="R3744" t="s">
        <v>8318</v>
      </c>
      <c r="S3744" s="12">
        <f>(((I3744/60)/60)/24)+DATE(1970,1,1)+(-8/24)</f>
        <v>41887.881296296291</v>
      </c>
      <c r="T3744" s="12">
        <f>(((J3744/60)/60)/24)+DATE(1970,1,1)+(-8/24)</f>
        <v>41857.881296296291</v>
      </c>
      <c r="U3744" s="8">
        <f t="shared" si="59"/>
        <v>30</v>
      </c>
    </row>
    <row r="3745" spans="1:21" ht="11.75" customHeight="1" x14ac:dyDescent="0.4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E3745/D3745*100%</f>
        <v>0</v>
      </c>
      <c r="P3745" s="9" t="str">
        <f>IFERROR(ROUND(E3745/L3745,0),0)&amp;" "&amp;H3745</f>
        <v>0 USD</v>
      </c>
      <c r="Q3745" t="s">
        <v>8317</v>
      </c>
      <c r="R3745" t="s">
        <v>8318</v>
      </c>
      <c r="S3745" s="12">
        <f>(((I3745/60)/60)/24)+DATE(1970,1,1)+(-8/24)</f>
        <v>41823.376898148148</v>
      </c>
      <c r="T3745" s="12">
        <f>(((J3745/60)/60)/24)+DATE(1970,1,1)+(-8/24)</f>
        <v>41793.376898148148</v>
      </c>
      <c r="U3745" s="8">
        <f t="shared" si="59"/>
        <v>30</v>
      </c>
    </row>
    <row r="3746" spans="1:21" ht="11.75" customHeight="1" x14ac:dyDescent="0.4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E3746/D3746*100%</f>
        <v>0</v>
      </c>
      <c r="P3746" s="9" t="str">
        <f>IFERROR(ROUND(E3746/L3746,0),0)&amp;" "&amp;H3746</f>
        <v>0 USD</v>
      </c>
      <c r="Q3746" t="s">
        <v>8317</v>
      </c>
      <c r="R3746" t="s">
        <v>8318</v>
      </c>
      <c r="S3746" s="12">
        <f>(((I3746/60)/60)/24)+DATE(1970,1,1)+(-8/24)</f>
        <v>41824.832638888889</v>
      </c>
      <c r="T3746" s="12">
        <f>(((J3746/60)/60)/24)+DATE(1970,1,1)+(-8/24)</f>
        <v>41793.480925925927</v>
      </c>
      <c r="U3746" s="8">
        <f t="shared" si="59"/>
        <v>31.351712962961756</v>
      </c>
    </row>
    <row r="3747" spans="1:21" ht="11.75" customHeight="1" x14ac:dyDescent="0.4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E3747/D3747*100%</f>
        <v>0.1</v>
      </c>
      <c r="P3747" s="9" t="str">
        <f>IFERROR(ROUND(E3747/L3747,0),0)&amp;" "&amp;H3747</f>
        <v>10 USD</v>
      </c>
      <c r="Q3747" t="s">
        <v>8317</v>
      </c>
      <c r="R3747" t="s">
        <v>8318</v>
      </c>
      <c r="S3747" s="12">
        <f>(((I3747/60)/60)/24)+DATE(1970,1,1)+(-8/24)</f>
        <v>41861.364606481482</v>
      </c>
      <c r="T3747" s="12">
        <f>(((J3747/60)/60)/24)+DATE(1970,1,1)+(-8/24)</f>
        <v>41831.364606481482</v>
      </c>
      <c r="U3747" s="8">
        <f t="shared" si="59"/>
        <v>30</v>
      </c>
    </row>
    <row r="3748" spans="1:21" ht="11.75" customHeight="1" x14ac:dyDescent="0.4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E3748/D3748*100%</f>
        <v>2.3764705882352941E-2</v>
      </c>
      <c r="P3748" s="9" t="str">
        <f>IFERROR(ROUND(E3748/L3748,0),0)&amp;" "&amp;H3748</f>
        <v>202 USD</v>
      </c>
      <c r="Q3748" t="s">
        <v>8317</v>
      </c>
      <c r="R3748" t="s">
        <v>8318</v>
      </c>
      <c r="S3748" s="12">
        <f>(((I3748/60)/60)/24)+DATE(1970,1,1)+(-8/24)</f>
        <v>42651.05600694444</v>
      </c>
      <c r="T3748" s="12">
        <f>(((J3748/60)/60)/24)+DATE(1970,1,1)+(-8/24)</f>
        <v>42621.05600694444</v>
      </c>
      <c r="U3748" s="8">
        <f t="shared" si="59"/>
        <v>30</v>
      </c>
    </row>
    <row r="3749" spans="1:21" ht="11.75" customHeight="1" x14ac:dyDescent="0.4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E3749/D3749*100%</f>
        <v>0.01</v>
      </c>
      <c r="P3749" s="9" t="str">
        <f>IFERROR(ROUND(E3749/L3749,0),0)&amp;" "&amp;H3749</f>
        <v>25 GBP</v>
      </c>
      <c r="Q3749" t="s">
        <v>8317</v>
      </c>
      <c r="R3749" t="s">
        <v>8318</v>
      </c>
      <c r="S3749" s="12">
        <f>(((I3749/60)/60)/24)+DATE(1970,1,1)+(-8/24)</f>
        <v>42190.624305555553</v>
      </c>
      <c r="T3749" s="12">
        <f>(((J3749/60)/60)/24)+DATE(1970,1,1)+(-8/24)</f>
        <v>42163.966388888883</v>
      </c>
      <c r="U3749" s="8">
        <f t="shared" si="59"/>
        <v>26.657916666670644</v>
      </c>
    </row>
    <row r="3750" spans="1:21" ht="11.75" customHeight="1" x14ac:dyDescent="0.4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E3750/D3750*100%</f>
        <v>1.0351999999999999</v>
      </c>
      <c r="P3750" s="9" t="str">
        <f>IFERROR(ROUND(E3750/L3750,0),0)&amp;" "&amp;H3750</f>
        <v>100 USD</v>
      </c>
      <c r="Q3750" t="s">
        <v>8317</v>
      </c>
      <c r="R3750" t="s">
        <v>8359</v>
      </c>
      <c r="S3750" s="12">
        <f>(((I3750/60)/60)/24)+DATE(1970,1,1)+(-8/24)</f>
        <v>42415.915972222218</v>
      </c>
      <c r="T3750" s="12">
        <f>(((J3750/60)/60)/24)+DATE(1970,1,1)+(-8/24)</f>
        <v>42395.373101851852</v>
      </c>
      <c r="U3750" s="8">
        <f t="shared" si="59"/>
        <v>20.542870370365563</v>
      </c>
    </row>
    <row r="3751" spans="1:21" ht="11.75" customHeight="1" x14ac:dyDescent="0.4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E3751/D3751*100%</f>
        <v>1.05</v>
      </c>
      <c r="P3751" s="9" t="str">
        <f>IFERROR(ROUND(E3751/L3751,0),0)&amp;" "&amp;H3751</f>
        <v>75 USD</v>
      </c>
      <c r="Q3751" t="s">
        <v>8317</v>
      </c>
      <c r="R3751" t="s">
        <v>8359</v>
      </c>
      <c r="S3751" s="12">
        <f>(((I3751/60)/60)/24)+DATE(1970,1,1)+(-8/24)</f>
        <v>42488.832638888889</v>
      </c>
      <c r="T3751" s="12">
        <f>(((J3751/60)/60)/24)+DATE(1970,1,1)+(-8/24)</f>
        <v>42457.793842592589</v>
      </c>
      <c r="U3751" s="8">
        <f t="shared" si="59"/>
        <v>31.038796296299552</v>
      </c>
    </row>
    <row r="3752" spans="1:21" ht="11.75" customHeight="1" x14ac:dyDescent="0.4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E3752/D3752*100%</f>
        <v>1.0044999999999999</v>
      </c>
      <c r="P3752" s="9" t="str">
        <f>IFERROR(ROUND(E3752/L3752,0),0)&amp;" "&amp;H3752</f>
        <v>215 USD</v>
      </c>
      <c r="Q3752" t="s">
        <v>8317</v>
      </c>
      <c r="R3752" t="s">
        <v>8359</v>
      </c>
      <c r="S3752" s="12">
        <f>(((I3752/60)/60)/24)+DATE(1970,1,1)+(-8/24)</f>
        <v>42044.999305555553</v>
      </c>
      <c r="T3752" s="12">
        <f>(((J3752/60)/60)/24)+DATE(1970,1,1)+(-8/24)</f>
        <v>42016.648240740738</v>
      </c>
      <c r="U3752" s="8">
        <f t="shared" si="59"/>
        <v>28.35106481481489</v>
      </c>
    </row>
    <row r="3753" spans="1:21" ht="11.75" customHeight="1" x14ac:dyDescent="0.4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E3753/D3753*100%</f>
        <v>1.3260000000000001</v>
      </c>
      <c r="P3753" s="9" t="str">
        <f>IFERROR(ROUND(E3753/L3753,0),0)&amp;" "&amp;H3753</f>
        <v>121 USD</v>
      </c>
      <c r="Q3753" t="s">
        <v>8317</v>
      </c>
      <c r="R3753" t="s">
        <v>8359</v>
      </c>
      <c r="S3753" s="12">
        <f>(((I3753/60)/60)/24)+DATE(1970,1,1)+(-8/24)</f>
        <v>42462.66056712962</v>
      </c>
      <c r="T3753" s="12">
        <f>(((J3753/60)/60)/24)+DATE(1970,1,1)+(-8/24)</f>
        <v>42402.702233796292</v>
      </c>
      <c r="U3753" s="8">
        <f t="shared" si="59"/>
        <v>59.958333333328483</v>
      </c>
    </row>
    <row r="3754" spans="1:21" ht="11.75" customHeight="1" x14ac:dyDescent="0.4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E3754/D3754*100%</f>
        <v>1.1299999999999999</v>
      </c>
      <c r="P3754" s="9" t="str">
        <f>IFERROR(ROUND(E3754/L3754,0),0)&amp;" "&amp;H3754</f>
        <v>38 GBP</v>
      </c>
      <c r="Q3754" t="s">
        <v>8317</v>
      </c>
      <c r="R3754" t="s">
        <v>8359</v>
      </c>
      <c r="S3754" s="12">
        <f>(((I3754/60)/60)/24)+DATE(1970,1,1)+(-8/24)</f>
        <v>42659.541666666664</v>
      </c>
      <c r="T3754" s="12">
        <f>(((J3754/60)/60)/24)+DATE(1970,1,1)+(-8/24)</f>
        <v>42619.469155092585</v>
      </c>
      <c r="U3754" s="8">
        <f t="shared" si="59"/>
        <v>40.072511574078817</v>
      </c>
    </row>
    <row r="3755" spans="1:21" ht="11.75" customHeight="1" x14ac:dyDescent="0.4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E3755/D3755*100%</f>
        <v>1.0334000000000001</v>
      </c>
      <c r="P3755" s="9" t="str">
        <f>IFERROR(ROUND(E3755/L3755,0),0)&amp;" "&amp;H3755</f>
        <v>172 USD</v>
      </c>
      <c r="Q3755" t="s">
        <v>8317</v>
      </c>
      <c r="R3755" t="s">
        <v>8359</v>
      </c>
      <c r="S3755" s="12">
        <f>(((I3755/60)/60)/24)+DATE(1970,1,1)+(-8/24)</f>
        <v>42157.666666666664</v>
      </c>
      <c r="T3755" s="12">
        <f>(((J3755/60)/60)/24)+DATE(1970,1,1)+(-8/24)</f>
        <v>42128.490740740737</v>
      </c>
      <c r="U3755" s="8">
        <f t="shared" si="59"/>
        <v>29.175925925927004</v>
      </c>
    </row>
    <row r="3756" spans="1:21" ht="11.75" customHeight="1" x14ac:dyDescent="0.4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E3756/D3756*100%</f>
        <v>1.2</v>
      </c>
      <c r="P3756" s="9" t="str">
        <f>IFERROR(ROUND(E3756/L3756,0),0)&amp;" "&amp;H3756</f>
        <v>111 USD</v>
      </c>
      <c r="Q3756" t="s">
        <v>8317</v>
      </c>
      <c r="R3756" t="s">
        <v>8359</v>
      </c>
      <c r="S3756" s="12">
        <f>(((I3756/60)/60)/24)+DATE(1970,1,1)+(-8/24)</f>
        <v>41845.874305555553</v>
      </c>
      <c r="T3756" s="12">
        <f>(((J3756/60)/60)/24)+DATE(1970,1,1)+(-8/24)</f>
        <v>41808.54788194444</v>
      </c>
      <c r="U3756" s="8">
        <f t="shared" si="59"/>
        <v>37.326423611113569</v>
      </c>
    </row>
    <row r="3757" spans="1:21" ht="11.75" customHeight="1" x14ac:dyDescent="0.4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E3757/D3757*100%</f>
        <v>1.2963636363636364</v>
      </c>
      <c r="P3757" s="9" t="str">
        <f>IFERROR(ROUND(E3757/L3757,0),0)&amp;" "&amp;H3757</f>
        <v>25 GBP</v>
      </c>
      <c r="Q3757" t="s">
        <v>8317</v>
      </c>
      <c r="R3757" t="s">
        <v>8359</v>
      </c>
      <c r="S3757" s="12">
        <f>(((I3757/60)/60)/24)+DATE(1970,1,1)+(-8/24)</f>
        <v>42475.533645833326</v>
      </c>
      <c r="T3757" s="12">
        <f>(((J3757/60)/60)/24)+DATE(1970,1,1)+(-8/24)</f>
        <v>42445.533645833326</v>
      </c>
      <c r="U3757" s="8">
        <f t="shared" si="59"/>
        <v>30</v>
      </c>
    </row>
    <row r="3758" spans="1:21" ht="11.75" customHeight="1" x14ac:dyDescent="0.4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E3758/D3758*100%</f>
        <v>1.0111111111111111</v>
      </c>
      <c r="P3758" s="9" t="str">
        <f>IFERROR(ROUND(E3758/L3758,0),0)&amp;" "&amp;H3758</f>
        <v>268 USD</v>
      </c>
      <c r="Q3758" t="s">
        <v>8317</v>
      </c>
      <c r="R3758" t="s">
        <v>8359</v>
      </c>
      <c r="S3758" s="12">
        <f>(((I3758/60)/60)/24)+DATE(1970,1,1)+(-8/24)</f>
        <v>41801.481458333328</v>
      </c>
      <c r="T3758" s="12">
        <f>(((J3758/60)/60)/24)+DATE(1970,1,1)+(-8/24)</f>
        <v>41771.481458333328</v>
      </c>
      <c r="U3758" s="8">
        <f t="shared" si="59"/>
        <v>30</v>
      </c>
    </row>
    <row r="3759" spans="1:21" ht="11.75" customHeight="1" x14ac:dyDescent="0.4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E3759/D3759*100%</f>
        <v>1.0851428571428572</v>
      </c>
      <c r="P3759" s="9" t="str">
        <f>IFERROR(ROUND(E3759/L3759,0),0)&amp;" "&amp;H3759</f>
        <v>76 USD</v>
      </c>
      <c r="Q3759" t="s">
        <v>8317</v>
      </c>
      <c r="R3759" t="s">
        <v>8359</v>
      </c>
      <c r="S3759" s="12">
        <f>(((I3759/60)/60)/24)+DATE(1970,1,1)+(-8/24)</f>
        <v>41974.517534722218</v>
      </c>
      <c r="T3759" s="12">
        <f>(((J3759/60)/60)/24)+DATE(1970,1,1)+(-8/24)</f>
        <v>41954.517534722218</v>
      </c>
      <c r="U3759" s="8">
        <f t="shared" si="59"/>
        <v>20</v>
      </c>
    </row>
    <row r="3760" spans="1:21" ht="11.75" customHeight="1" x14ac:dyDescent="0.4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E3760/D3760*100%</f>
        <v>1.0233333333333334</v>
      </c>
      <c r="P3760" s="9" t="str">
        <f>IFERROR(ROUND(E3760/L3760,0),0)&amp;" "&amp;H3760</f>
        <v>59 USD</v>
      </c>
      <c r="Q3760" t="s">
        <v>8317</v>
      </c>
      <c r="R3760" t="s">
        <v>8359</v>
      </c>
      <c r="S3760" s="12">
        <f>(((I3760/60)/60)/24)+DATE(1970,1,1)+(-8/24)</f>
        <v>41777.875</v>
      </c>
      <c r="T3760" s="12">
        <f>(((J3760/60)/60)/24)+DATE(1970,1,1)+(-8/24)</f>
        <v>41747.13817129629</v>
      </c>
      <c r="U3760" s="8">
        <f t="shared" si="59"/>
        <v>30.736828703709762</v>
      </c>
    </row>
    <row r="3761" spans="1:21" ht="11.75" customHeight="1" x14ac:dyDescent="0.4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E3761/D3761*100%</f>
        <v>1.1024425000000002</v>
      </c>
      <c r="P3761" s="9" t="str">
        <f>IFERROR(ROUND(E3761/L3761,0),0)&amp;" "&amp;H3761</f>
        <v>50 USD</v>
      </c>
      <c r="Q3761" t="s">
        <v>8317</v>
      </c>
      <c r="R3761" t="s">
        <v>8359</v>
      </c>
      <c r="S3761" s="12">
        <f>(((I3761/60)/60)/24)+DATE(1970,1,1)+(-8/24)</f>
        <v>42241.774918981479</v>
      </c>
      <c r="T3761" s="12">
        <f>(((J3761/60)/60)/24)+DATE(1970,1,1)+(-8/24)</f>
        <v>42181.774918981479</v>
      </c>
      <c r="U3761" s="8">
        <f t="shared" si="59"/>
        <v>60</v>
      </c>
    </row>
    <row r="3762" spans="1:21" ht="11.75" customHeight="1" x14ac:dyDescent="0.4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E3762/D3762*100%</f>
        <v>1.010154</v>
      </c>
      <c r="P3762" s="9" t="str">
        <f>IFERROR(ROUND(E3762/L3762,0),0)&amp;" "&amp;H3762</f>
        <v>56 USD</v>
      </c>
      <c r="Q3762" t="s">
        <v>8317</v>
      </c>
      <c r="R3762" t="s">
        <v>8359</v>
      </c>
      <c r="S3762" s="12">
        <f>(((I3762/60)/60)/24)+DATE(1970,1,1)+(-8/24)</f>
        <v>41764.191967592589</v>
      </c>
      <c r="T3762" s="12">
        <f>(((J3762/60)/60)/24)+DATE(1970,1,1)+(-8/24)</f>
        <v>41739.191967592589</v>
      </c>
      <c r="U3762" s="8">
        <f t="shared" si="59"/>
        <v>25</v>
      </c>
    </row>
    <row r="3763" spans="1:21" ht="11.75" customHeight="1" x14ac:dyDescent="0.4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E3763/D3763*100%</f>
        <v>1</v>
      </c>
      <c r="P3763" s="9" t="str">
        <f>IFERROR(ROUND(E3763/L3763,0),0)&amp;" "&amp;H3763</f>
        <v>167 GBP</v>
      </c>
      <c r="Q3763" t="s">
        <v>8317</v>
      </c>
      <c r="R3763" t="s">
        <v>8359</v>
      </c>
      <c r="S3763" s="12">
        <f>(((I3763/60)/60)/24)+DATE(1970,1,1)+(-8/24)</f>
        <v>42226.624999999993</v>
      </c>
      <c r="T3763" s="12">
        <f>(((J3763/60)/60)/24)+DATE(1970,1,1)+(-8/24)</f>
        <v>42173.133530092593</v>
      </c>
      <c r="U3763" s="8">
        <f t="shared" si="59"/>
        <v>53.491469907399733</v>
      </c>
    </row>
    <row r="3764" spans="1:21" ht="11.75" customHeight="1" x14ac:dyDescent="0.4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E3764/D3764*100%</f>
        <v>1.0624</v>
      </c>
      <c r="P3764" s="9" t="str">
        <f>IFERROR(ROUND(E3764/L3764,0),0)&amp;" "&amp;H3764</f>
        <v>47 GBP</v>
      </c>
      <c r="Q3764" t="s">
        <v>8317</v>
      </c>
      <c r="R3764" t="s">
        <v>8359</v>
      </c>
      <c r="S3764" s="12">
        <f>(((I3764/60)/60)/24)+DATE(1970,1,1)+(-8/24)</f>
        <v>42218.480196759258</v>
      </c>
      <c r="T3764" s="12">
        <f>(((J3764/60)/60)/24)+DATE(1970,1,1)+(-8/24)</f>
        <v>42193.480196759258</v>
      </c>
      <c r="U3764" s="8">
        <f t="shared" si="59"/>
        <v>25</v>
      </c>
    </row>
    <row r="3765" spans="1:21" ht="11.75" customHeight="1" x14ac:dyDescent="0.4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E3765/D3765*100%</f>
        <v>1</v>
      </c>
      <c r="P3765" s="9" t="str">
        <f>IFERROR(ROUND(E3765/L3765,0),0)&amp;" "&amp;H3765</f>
        <v>65 USD</v>
      </c>
      <c r="Q3765" t="s">
        <v>8317</v>
      </c>
      <c r="R3765" t="s">
        <v>8359</v>
      </c>
      <c r="S3765" s="12">
        <f>(((I3765/60)/60)/24)+DATE(1970,1,1)+(-8/24)</f>
        <v>42095.375300925924</v>
      </c>
      <c r="T3765" s="12">
        <f>(((J3765/60)/60)/24)+DATE(1970,1,1)+(-8/24)</f>
        <v>42065.416967592588</v>
      </c>
      <c r="U3765" s="8">
        <f t="shared" si="59"/>
        <v>29.958333333335759</v>
      </c>
    </row>
    <row r="3766" spans="1:21" ht="11.75" customHeight="1" x14ac:dyDescent="0.4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E3766/D3766*100%</f>
        <v>1</v>
      </c>
      <c r="P3766" s="9" t="str">
        <f>IFERROR(ROUND(E3766/L3766,0),0)&amp;" "&amp;H3766</f>
        <v>56 USD</v>
      </c>
      <c r="Q3766" t="s">
        <v>8317</v>
      </c>
      <c r="R3766" t="s">
        <v>8359</v>
      </c>
      <c r="S3766" s="12">
        <f>(((I3766/60)/60)/24)+DATE(1970,1,1)+(-8/24)</f>
        <v>42518.691666666658</v>
      </c>
      <c r="T3766" s="12">
        <f>(((J3766/60)/60)/24)+DATE(1970,1,1)+(-8/24)</f>
        <v>42499.509629629632</v>
      </c>
      <c r="U3766" s="8">
        <f t="shared" si="59"/>
        <v>19.182037037026021</v>
      </c>
    </row>
    <row r="3767" spans="1:21" ht="11.75" customHeight="1" x14ac:dyDescent="0.4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E3767/D3767*100%</f>
        <v>1.1345714285714286</v>
      </c>
      <c r="P3767" s="9" t="str">
        <f>IFERROR(ROUND(E3767/L3767,0),0)&amp;" "&amp;H3767</f>
        <v>74 USD</v>
      </c>
      <c r="Q3767" t="s">
        <v>8317</v>
      </c>
      <c r="R3767" t="s">
        <v>8359</v>
      </c>
      <c r="S3767" s="12">
        <f>(((I3767/60)/60)/24)+DATE(1970,1,1)+(-8/24)</f>
        <v>41850.443078703705</v>
      </c>
      <c r="T3767" s="12">
        <f>(((J3767/60)/60)/24)+DATE(1970,1,1)+(-8/24)</f>
        <v>41820.443078703705</v>
      </c>
      <c r="U3767" s="8">
        <f t="shared" si="59"/>
        <v>30</v>
      </c>
    </row>
    <row r="3768" spans="1:21" ht="11.75" customHeight="1" x14ac:dyDescent="0.4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E3768/D3768*100%</f>
        <v>1.0265010000000001</v>
      </c>
      <c r="P3768" s="9" t="str">
        <f>IFERROR(ROUND(E3768/L3768,0),0)&amp;" "&amp;H3768</f>
        <v>107 USD</v>
      </c>
      <c r="Q3768" t="s">
        <v>8317</v>
      </c>
      <c r="R3768" t="s">
        <v>8359</v>
      </c>
      <c r="S3768" s="12">
        <f>(((I3768/60)/60)/24)+DATE(1970,1,1)+(-8/24)</f>
        <v>41822.833854166667</v>
      </c>
      <c r="T3768" s="12">
        <f>(((J3768/60)/60)/24)+DATE(1970,1,1)+(-8/24)</f>
        <v>41787.833854166667</v>
      </c>
      <c r="U3768" s="8">
        <f t="shared" si="59"/>
        <v>35</v>
      </c>
    </row>
    <row r="3769" spans="1:21" ht="11.75" customHeight="1" x14ac:dyDescent="0.4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E3769/D3769*100%</f>
        <v>1.1675</v>
      </c>
      <c r="P3769" s="9" t="str">
        <f>IFERROR(ROUND(E3769/L3769,0),0)&amp;" "&amp;H3769</f>
        <v>42 USD</v>
      </c>
      <c r="Q3769" t="s">
        <v>8317</v>
      </c>
      <c r="R3769" t="s">
        <v>8359</v>
      </c>
      <c r="S3769" s="12">
        <f>(((I3769/60)/60)/24)+DATE(1970,1,1)+(-8/24)</f>
        <v>42063.874305555553</v>
      </c>
      <c r="T3769" s="12">
        <f>(((J3769/60)/60)/24)+DATE(1970,1,1)+(-8/24)</f>
        <v>42049.686307870368</v>
      </c>
      <c r="U3769" s="8">
        <f t="shared" si="59"/>
        <v>14.18799768518511</v>
      </c>
    </row>
    <row r="3770" spans="1:21" ht="11.75" customHeight="1" x14ac:dyDescent="0.4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E3770/D3770*100%</f>
        <v>1.0765274999999999</v>
      </c>
      <c r="P3770" s="9" t="str">
        <f>IFERROR(ROUND(E3770/L3770,0),0)&amp;" "&amp;H3770</f>
        <v>74 USD</v>
      </c>
      <c r="Q3770" t="s">
        <v>8317</v>
      </c>
      <c r="R3770" t="s">
        <v>8359</v>
      </c>
      <c r="S3770" s="12">
        <f>(((I3770/60)/60)/24)+DATE(1970,1,1)+(-8/24)</f>
        <v>41802.394560185181</v>
      </c>
      <c r="T3770" s="12">
        <f>(((J3770/60)/60)/24)+DATE(1970,1,1)+(-8/24)</f>
        <v>41772.394560185181</v>
      </c>
      <c r="U3770" s="8">
        <f t="shared" si="59"/>
        <v>30</v>
      </c>
    </row>
    <row r="3771" spans="1:21" ht="11.75" customHeight="1" x14ac:dyDescent="0.4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E3771/D3771*100%</f>
        <v>1</v>
      </c>
      <c r="P3771" s="9" t="str">
        <f>IFERROR(ROUND(E3771/L3771,0),0)&amp;" "&amp;H3771</f>
        <v>73 USD</v>
      </c>
      <c r="Q3771" t="s">
        <v>8317</v>
      </c>
      <c r="R3771" t="s">
        <v>8359</v>
      </c>
      <c r="S3771" s="12">
        <f>(((I3771/60)/60)/24)+DATE(1970,1,1)+(-8/24)</f>
        <v>42475.264803240738</v>
      </c>
      <c r="T3771" s="12">
        <f>(((J3771/60)/60)/24)+DATE(1970,1,1)+(-8/24)</f>
        <v>42445.264803240738</v>
      </c>
      <c r="U3771" s="8">
        <f t="shared" si="59"/>
        <v>30</v>
      </c>
    </row>
    <row r="3772" spans="1:21" ht="11.75" customHeight="1" x14ac:dyDescent="0.4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E3772/D3772*100%</f>
        <v>1</v>
      </c>
      <c r="P3772" s="9" t="str">
        <f>IFERROR(ROUND(E3772/L3772,0),0)&amp;" "&amp;H3772</f>
        <v>100 GBP</v>
      </c>
      <c r="Q3772" t="s">
        <v>8317</v>
      </c>
      <c r="R3772" t="s">
        <v>8359</v>
      </c>
      <c r="S3772" s="12">
        <f>(((I3772/60)/60)/24)+DATE(1970,1,1)+(-8/24)</f>
        <v>42168.597337962965</v>
      </c>
      <c r="T3772" s="12">
        <f>(((J3772/60)/60)/24)+DATE(1970,1,1)+(-8/24)</f>
        <v>42138.597337962965</v>
      </c>
      <c r="U3772" s="8">
        <f t="shared" si="59"/>
        <v>30</v>
      </c>
    </row>
    <row r="3773" spans="1:21" ht="11.75" customHeight="1" x14ac:dyDescent="0.4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E3773/D3773*100%</f>
        <v>1.46</v>
      </c>
      <c r="P3773" s="9" t="str">
        <f>IFERROR(ROUND(E3773/L3773,0),0)&amp;" "&amp;H3773</f>
        <v>38 USD</v>
      </c>
      <c r="Q3773" t="s">
        <v>8317</v>
      </c>
      <c r="R3773" t="s">
        <v>8359</v>
      </c>
      <c r="S3773" s="12">
        <f>(((I3773/60)/60)/24)+DATE(1970,1,1)+(-8/24)</f>
        <v>42507.666666666664</v>
      </c>
      <c r="T3773" s="12">
        <f>(((J3773/60)/60)/24)+DATE(1970,1,1)+(-8/24)</f>
        <v>42493.52375</v>
      </c>
      <c r="U3773" s="8">
        <f t="shared" si="59"/>
        <v>14.14291666666395</v>
      </c>
    </row>
    <row r="3774" spans="1:21" ht="11.75" customHeight="1" x14ac:dyDescent="0.4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E3774/D3774*100%</f>
        <v>1.1020000000000001</v>
      </c>
      <c r="P3774" s="9" t="str">
        <f>IFERROR(ROUND(E3774/L3774,0),0)&amp;" "&amp;H3774</f>
        <v>167 USD</v>
      </c>
      <c r="Q3774" t="s">
        <v>8317</v>
      </c>
      <c r="R3774" t="s">
        <v>8359</v>
      </c>
      <c r="S3774" s="12">
        <f>(((I3774/60)/60)/24)+DATE(1970,1,1)+(-8/24)</f>
        <v>42702.916666666664</v>
      </c>
      <c r="T3774" s="12">
        <f>(((J3774/60)/60)/24)+DATE(1970,1,1)+(-8/24)</f>
        <v>42682.283634259256</v>
      </c>
      <c r="U3774" s="8">
        <f t="shared" si="59"/>
        <v>20.633032407407882</v>
      </c>
    </row>
    <row r="3775" spans="1:21" ht="11.75" customHeight="1" x14ac:dyDescent="0.4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E3775/D3775*100%</f>
        <v>1.0820000000000001</v>
      </c>
      <c r="P3775" s="9" t="str">
        <f>IFERROR(ROUND(E3775/L3775,0),0)&amp;" "&amp;H3775</f>
        <v>95 USD</v>
      </c>
      <c r="Q3775" t="s">
        <v>8317</v>
      </c>
      <c r="R3775" t="s">
        <v>8359</v>
      </c>
      <c r="S3775" s="12">
        <f>(((I3775/60)/60)/24)+DATE(1970,1,1)+(-8/24)</f>
        <v>42688.755555555552</v>
      </c>
      <c r="T3775" s="12">
        <f>(((J3775/60)/60)/24)+DATE(1970,1,1)+(-8/24)</f>
        <v>42655.67184027777</v>
      </c>
      <c r="U3775" s="8">
        <f t="shared" si="59"/>
        <v>33.083715277782176</v>
      </c>
    </row>
    <row r="3776" spans="1:21" ht="11.75" customHeight="1" x14ac:dyDescent="0.4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E3776/D3776*100%</f>
        <v>1</v>
      </c>
      <c r="P3776" s="9" t="str">
        <f>IFERROR(ROUND(E3776/L3776,0),0)&amp;" "&amp;H3776</f>
        <v>100 CAD</v>
      </c>
      <c r="Q3776" t="s">
        <v>8317</v>
      </c>
      <c r="R3776" t="s">
        <v>8359</v>
      </c>
      <c r="S3776" s="12">
        <f>(((I3776/60)/60)/24)+DATE(1970,1,1)+(-8/24)</f>
        <v>42103.458969907406</v>
      </c>
      <c r="T3776" s="12">
        <f>(((J3776/60)/60)/24)+DATE(1970,1,1)+(-8/24)</f>
        <v>42087.458969907406</v>
      </c>
      <c r="U3776" s="8">
        <f t="shared" si="59"/>
        <v>16</v>
      </c>
    </row>
    <row r="3777" spans="1:21" ht="11.75" customHeight="1" x14ac:dyDescent="0.4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E3777/D3777*100%</f>
        <v>1.0024999999999999</v>
      </c>
      <c r="P3777" s="9" t="str">
        <f>IFERROR(ROUND(E3777/L3777,0),0)&amp;" "&amp;H3777</f>
        <v>143 USD</v>
      </c>
      <c r="Q3777" t="s">
        <v>8317</v>
      </c>
      <c r="R3777" t="s">
        <v>8359</v>
      </c>
      <c r="S3777" s="12">
        <f>(((I3777/60)/60)/24)+DATE(1970,1,1)+(-8/24)</f>
        <v>42102.833333333336</v>
      </c>
      <c r="T3777" s="12">
        <f>(((J3777/60)/60)/24)+DATE(1970,1,1)+(-8/24)</f>
        <v>42075.609293981477</v>
      </c>
      <c r="U3777" s="8">
        <f t="shared" si="59"/>
        <v>27.224039351858664</v>
      </c>
    </row>
    <row r="3778" spans="1:21" ht="11.75" customHeight="1" x14ac:dyDescent="0.4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E3778/D3778*100%</f>
        <v>1.0671250000000001</v>
      </c>
      <c r="P3778" s="9" t="str">
        <f>IFERROR(ROUND(E3778/L3778,0),0)&amp;" "&amp;H3778</f>
        <v>91 USD</v>
      </c>
      <c r="Q3778" t="s">
        <v>8317</v>
      </c>
      <c r="R3778" t="s">
        <v>8359</v>
      </c>
      <c r="S3778" s="12">
        <f>(((I3778/60)/60)/24)+DATE(1970,1,1)+(-8/24)</f>
        <v>41851.708333333328</v>
      </c>
      <c r="T3778" s="12">
        <f>(((J3778/60)/60)/24)+DATE(1970,1,1)+(-8/24)</f>
        <v>41814.034467592588</v>
      </c>
      <c r="U3778" s="8">
        <f t="shared" si="59"/>
        <v>37.673865740740439</v>
      </c>
    </row>
    <row r="3779" spans="1:21" ht="11.75" customHeight="1" x14ac:dyDescent="0.4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E3779/D3779*100%</f>
        <v>1.4319999999999999</v>
      </c>
      <c r="P3779" s="9" t="str">
        <f>IFERROR(ROUND(E3779/L3779,0),0)&amp;" "&amp;H3779</f>
        <v>49 USD</v>
      </c>
      <c r="Q3779" t="s">
        <v>8317</v>
      </c>
      <c r="R3779" t="s">
        <v>8359</v>
      </c>
      <c r="S3779" s="12">
        <f>(((I3779/60)/60)/24)+DATE(1970,1,1)+(-8/24)</f>
        <v>41908.833333333328</v>
      </c>
      <c r="T3779" s="12">
        <f>(((J3779/60)/60)/24)+DATE(1970,1,1)+(-8/24)</f>
        <v>41886.778020833335</v>
      </c>
      <c r="U3779" s="8">
        <f t="shared" si="59"/>
        <v>22.055312499993306</v>
      </c>
    </row>
    <row r="3780" spans="1:21" ht="11.75" customHeight="1" x14ac:dyDescent="0.4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E3780/D3780*100%</f>
        <v>1.0504166666666668</v>
      </c>
      <c r="P3780" s="9" t="str">
        <f>IFERROR(ROUND(E3780/L3780,0),0)&amp;" "&amp;H3780</f>
        <v>70 USD</v>
      </c>
      <c r="Q3780" t="s">
        <v>8317</v>
      </c>
      <c r="R3780" t="s">
        <v>8359</v>
      </c>
      <c r="S3780" s="12">
        <f>(((I3780/60)/60)/24)+DATE(1970,1,1)+(-8/24)</f>
        <v>42049.485879629625</v>
      </c>
      <c r="T3780" s="12">
        <f>(((J3780/60)/60)/24)+DATE(1970,1,1)+(-8/24)</f>
        <v>41989.485879629625</v>
      </c>
      <c r="U3780" s="8">
        <f t="shared" si="59"/>
        <v>60</v>
      </c>
    </row>
    <row r="3781" spans="1:21" ht="11.75" customHeight="1" x14ac:dyDescent="0.4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E3781/D3781*100%</f>
        <v>1.0398000000000001</v>
      </c>
      <c r="P3781" s="9" t="str">
        <f>IFERROR(ROUND(E3781/L3781,0),0)&amp;" "&amp;H3781</f>
        <v>136 USD</v>
      </c>
      <c r="Q3781" t="s">
        <v>8317</v>
      </c>
      <c r="R3781" t="s">
        <v>8359</v>
      </c>
      <c r="S3781" s="12">
        <f>(((I3781/60)/60)/24)+DATE(1970,1,1)+(-8/24)</f>
        <v>42455.36041666667</v>
      </c>
      <c r="T3781" s="12">
        <f>(((J3781/60)/60)/24)+DATE(1970,1,1)+(-8/24)</f>
        <v>42425.402083333327</v>
      </c>
      <c r="U3781" s="8">
        <f t="shared" si="59"/>
        <v>29.958333333343035</v>
      </c>
    </row>
    <row r="3782" spans="1:21" ht="11.75" customHeight="1" x14ac:dyDescent="0.4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E3782/D3782*100%</f>
        <v>1.2</v>
      </c>
      <c r="P3782" s="9" t="str">
        <f>IFERROR(ROUND(E3782/L3782,0),0)&amp;" "&amp;H3782</f>
        <v>100 USD</v>
      </c>
      <c r="Q3782" t="s">
        <v>8317</v>
      </c>
      <c r="R3782" t="s">
        <v>8359</v>
      </c>
      <c r="S3782" s="12">
        <f>(((I3782/60)/60)/24)+DATE(1970,1,1)+(-8/24)</f>
        <v>42198.504166666658</v>
      </c>
      <c r="T3782" s="12">
        <f>(((J3782/60)/60)/24)+DATE(1970,1,1)+(-8/24)</f>
        <v>42165.886400462965</v>
      </c>
      <c r="U3782" s="8">
        <f t="shared" si="59"/>
        <v>32.617766203693463</v>
      </c>
    </row>
    <row r="3783" spans="1:21" ht="11.75" customHeight="1" x14ac:dyDescent="0.4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E3783/D3783*100%</f>
        <v>1.0966666666666667</v>
      </c>
      <c r="P3783" s="9" t="str">
        <f>IFERROR(ROUND(E3783/L3783,0),0)&amp;" "&amp;H3783</f>
        <v>95 USD</v>
      </c>
      <c r="Q3783" t="s">
        <v>8317</v>
      </c>
      <c r="R3783" t="s">
        <v>8359</v>
      </c>
      <c r="S3783" s="12">
        <f>(((I3783/60)/60)/24)+DATE(1970,1,1)+(-8/24)</f>
        <v>41890.549594907403</v>
      </c>
      <c r="T3783" s="12">
        <f>(((J3783/60)/60)/24)+DATE(1970,1,1)+(-8/24)</f>
        <v>41865.549594907403</v>
      </c>
      <c r="U3783" s="8">
        <f t="shared" si="59"/>
        <v>25</v>
      </c>
    </row>
    <row r="3784" spans="1:21" ht="11.75" customHeight="1" x14ac:dyDescent="0.4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E3784/D3784*100%</f>
        <v>1.0175000000000001</v>
      </c>
      <c r="P3784" s="9" t="str">
        <f>IFERROR(ROUND(E3784/L3784,0),0)&amp;" "&amp;H3784</f>
        <v>75 GBP</v>
      </c>
      <c r="Q3784" t="s">
        <v>8317</v>
      </c>
      <c r="R3784" t="s">
        <v>8359</v>
      </c>
      <c r="S3784" s="12">
        <f>(((I3784/60)/60)/24)+DATE(1970,1,1)+(-8/24)</f>
        <v>42575.624999999993</v>
      </c>
      <c r="T3784" s="12">
        <f>(((J3784/60)/60)/24)+DATE(1970,1,1)+(-8/24)</f>
        <v>42546.528900462967</v>
      </c>
      <c r="U3784" s="8">
        <f t="shared" si="59"/>
        <v>29.096099537026021</v>
      </c>
    </row>
    <row r="3785" spans="1:21" ht="11.75" customHeight="1" x14ac:dyDescent="0.4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E3785/D3785*100%</f>
        <v>1.2891666666666666</v>
      </c>
      <c r="P3785" s="9" t="str">
        <f>IFERROR(ROUND(E3785/L3785,0),0)&amp;" "&amp;H3785</f>
        <v>64 USD</v>
      </c>
      <c r="Q3785" t="s">
        <v>8317</v>
      </c>
      <c r="R3785" t="s">
        <v>8359</v>
      </c>
      <c r="S3785" s="12">
        <f>(((I3785/60)/60)/24)+DATE(1970,1,1)+(-8/24)</f>
        <v>42444.333333333336</v>
      </c>
      <c r="T3785" s="12">
        <f>(((J3785/60)/60)/24)+DATE(1970,1,1)+(-8/24)</f>
        <v>42419.806944444441</v>
      </c>
      <c r="U3785" s="8">
        <f t="shared" si="59"/>
        <v>24.526388888894871</v>
      </c>
    </row>
    <row r="3786" spans="1:21" ht="11.75" customHeight="1" x14ac:dyDescent="0.4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E3786/D3786*100%</f>
        <v>1.1499999999999999</v>
      </c>
      <c r="P3786" s="9" t="str">
        <f>IFERROR(ROUND(E3786/L3786,0),0)&amp;" "&amp;H3786</f>
        <v>115 CAD</v>
      </c>
      <c r="Q3786" t="s">
        <v>8317</v>
      </c>
      <c r="R3786" t="s">
        <v>8359</v>
      </c>
      <c r="S3786" s="12">
        <f>(((I3786/60)/60)/24)+DATE(1970,1,1)+(-8/24)</f>
        <v>42561.647361111107</v>
      </c>
      <c r="T3786" s="12">
        <f>(((J3786/60)/60)/24)+DATE(1970,1,1)+(-8/24)</f>
        <v>42531.647361111107</v>
      </c>
      <c r="U3786" s="8">
        <f t="shared" si="59"/>
        <v>30</v>
      </c>
    </row>
    <row r="3787" spans="1:21" ht="11.75" customHeight="1" x14ac:dyDescent="0.4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E3787/D3787*100%</f>
        <v>1.5075000000000001</v>
      </c>
      <c r="P3787" s="9" t="str">
        <f>IFERROR(ROUND(E3787/L3787,0),0)&amp;" "&amp;H3787</f>
        <v>101 GBP</v>
      </c>
      <c r="Q3787" t="s">
        <v>8317</v>
      </c>
      <c r="R3787" t="s">
        <v>8359</v>
      </c>
      <c r="S3787" s="12">
        <f>(((I3787/60)/60)/24)+DATE(1970,1,1)+(-8/24)</f>
        <v>42584.085416666661</v>
      </c>
      <c r="T3787" s="12">
        <f>(((J3787/60)/60)/24)+DATE(1970,1,1)+(-8/24)</f>
        <v>42548.305196759255</v>
      </c>
      <c r="U3787" s="8">
        <f t="shared" si="59"/>
        <v>35.780219907406718</v>
      </c>
    </row>
    <row r="3788" spans="1:21" ht="11.75" customHeight="1" x14ac:dyDescent="0.4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E3788/D3788*100%</f>
        <v>1.1096666666666666</v>
      </c>
      <c r="P3788" s="9" t="str">
        <f>IFERROR(ROUND(E3788/L3788,0),0)&amp;" "&amp;H3788</f>
        <v>94 USD</v>
      </c>
      <c r="Q3788" t="s">
        <v>8317</v>
      </c>
      <c r="R3788" t="s">
        <v>8359</v>
      </c>
      <c r="S3788" s="12">
        <f>(((I3788/60)/60)/24)+DATE(1970,1,1)+(-8/24)</f>
        <v>42516.704571759255</v>
      </c>
      <c r="T3788" s="12">
        <f>(((J3788/60)/60)/24)+DATE(1970,1,1)+(-8/24)</f>
        <v>42486.704571759255</v>
      </c>
      <c r="U3788" s="8">
        <f t="shared" si="59"/>
        <v>30</v>
      </c>
    </row>
    <row r="3789" spans="1:21" ht="11.75" customHeight="1" x14ac:dyDescent="0.4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E3789/D3789*100%</f>
        <v>1.0028571428571429</v>
      </c>
      <c r="P3789" s="9" t="str">
        <f>IFERROR(ROUND(E3789/L3789,0),0)&amp;" "&amp;H3789</f>
        <v>35 USD</v>
      </c>
      <c r="Q3789" t="s">
        <v>8317</v>
      </c>
      <c r="R3789" t="s">
        <v>8359</v>
      </c>
      <c r="S3789" s="12">
        <f>(((I3789/60)/60)/24)+DATE(1970,1,1)+(-8/24)</f>
        <v>42195.832638888889</v>
      </c>
      <c r="T3789" s="12">
        <f>(((J3789/60)/60)/24)+DATE(1970,1,1)+(-8/24)</f>
        <v>42167.201458333329</v>
      </c>
      <c r="U3789" s="8">
        <f t="shared" ref="U3789:U3852" si="60">S3789-T3789</f>
        <v>28.631180555559695</v>
      </c>
    </row>
    <row r="3790" spans="1:21" ht="11.75" customHeight="1" x14ac:dyDescent="0.4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E3790/D3790*100%</f>
        <v>6.6666666666666671E-3</v>
      </c>
      <c r="P3790" s="9" t="str">
        <f>IFERROR(ROUND(E3790/L3790,0),0)&amp;" "&amp;H3790</f>
        <v>500 USD</v>
      </c>
      <c r="Q3790" t="s">
        <v>8317</v>
      </c>
      <c r="R3790" t="s">
        <v>8359</v>
      </c>
      <c r="S3790" s="12">
        <f>(((I3790/60)/60)/24)+DATE(1970,1,1)+(-8/24)</f>
        <v>42361.345833333333</v>
      </c>
      <c r="T3790" s="12">
        <f>(((J3790/60)/60)/24)+DATE(1970,1,1)+(-8/24)</f>
        <v>42333.362488425926</v>
      </c>
      <c r="U3790" s="8">
        <f t="shared" si="60"/>
        <v>27.983344907406718</v>
      </c>
    </row>
    <row r="3791" spans="1:21" ht="11.75" customHeight="1" x14ac:dyDescent="0.4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E3791/D3791*100%</f>
        <v>3.267605633802817E-2</v>
      </c>
      <c r="P3791" s="9" t="str">
        <f>IFERROR(ROUND(E3791/L3791,0),0)&amp;" "&amp;H3791</f>
        <v>29 GBP</v>
      </c>
      <c r="Q3791" t="s">
        <v>8317</v>
      </c>
      <c r="R3791" t="s">
        <v>8359</v>
      </c>
      <c r="S3791" s="12">
        <f>(((I3791/60)/60)/24)+DATE(1970,1,1)+(-8/24)</f>
        <v>42170.465486111112</v>
      </c>
      <c r="T3791" s="12">
        <f>(((J3791/60)/60)/24)+DATE(1970,1,1)+(-8/24)</f>
        <v>42138.465486111112</v>
      </c>
      <c r="U3791" s="8">
        <f t="shared" si="60"/>
        <v>32</v>
      </c>
    </row>
    <row r="3792" spans="1:21" ht="11.75" customHeight="1" x14ac:dyDescent="0.4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E3792/D3792*100%</f>
        <v>0</v>
      </c>
      <c r="P3792" s="9" t="str">
        <f>IFERROR(ROUND(E3792/L3792,0),0)&amp;" "&amp;H3792</f>
        <v>0 USD</v>
      </c>
      <c r="Q3792" t="s">
        <v>8317</v>
      </c>
      <c r="R3792" t="s">
        <v>8359</v>
      </c>
      <c r="S3792" s="12">
        <f>(((I3792/60)/60)/24)+DATE(1970,1,1)+(-8/24)</f>
        <v>42696.3752662037</v>
      </c>
      <c r="T3792" s="12">
        <f>(((J3792/60)/60)/24)+DATE(1970,1,1)+(-8/24)</f>
        <v>42666.333599537036</v>
      </c>
      <c r="U3792" s="8">
        <f t="shared" si="60"/>
        <v>30.041666666664241</v>
      </c>
    </row>
    <row r="3793" spans="1:21" ht="11.75" customHeight="1" x14ac:dyDescent="0.4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E3793/D3793*100%</f>
        <v>0</v>
      </c>
      <c r="P3793" s="9" t="str">
        <f>IFERROR(ROUND(E3793/L3793,0),0)&amp;" "&amp;H3793</f>
        <v>0 USD</v>
      </c>
      <c r="Q3793" t="s">
        <v>8317</v>
      </c>
      <c r="R3793" t="s">
        <v>8359</v>
      </c>
      <c r="S3793" s="12">
        <f>(((I3793/60)/60)/24)+DATE(1970,1,1)+(-8/24)</f>
        <v>41826.3587037037</v>
      </c>
      <c r="T3793" s="12">
        <f>(((J3793/60)/60)/24)+DATE(1970,1,1)+(-8/24)</f>
        <v>41766.3587037037</v>
      </c>
      <c r="U3793" s="8">
        <f t="shared" si="60"/>
        <v>60</v>
      </c>
    </row>
    <row r="3794" spans="1:21" ht="11.75" customHeight="1" x14ac:dyDescent="0.4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E3794/D3794*100%</f>
        <v>2.8E-3</v>
      </c>
      <c r="P3794" s="9" t="str">
        <f>IFERROR(ROUND(E3794/L3794,0),0)&amp;" "&amp;H3794</f>
        <v>18 USD</v>
      </c>
      <c r="Q3794" t="s">
        <v>8317</v>
      </c>
      <c r="R3794" t="s">
        <v>8359</v>
      </c>
      <c r="S3794" s="12">
        <f>(((I3794/60)/60)/24)+DATE(1970,1,1)+(-8/24)</f>
        <v>42200.113680555551</v>
      </c>
      <c r="T3794" s="12">
        <f>(((J3794/60)/60)/24)+DATE(1970,1,1)+(-8/24)</f>
        <v>42170.113680555551</v>
      </c>
      <c r="U3794" s="8">
        <f t="shared" si="60"/>
        <v>30</v>
      </c>
    </row>
    <row r="3795" spans="1:21" ht="11.75" customHeight="1" x14ac:dyDescent="0.4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E3795/D3795*100%</f>
        <v>0.59657142857142853</v>
      </c>
      <c r="P3795" s="9" t="str">
        <f>IFERROR(ROUND(E3795/L3795,0),0)&amp;" "&amp;H3795</f>
        <v>174 USD</v>
      </c>
      <c r="Q3795" t="s">
        <v>8317</v>
      </c>
      <c r="R3795" t="s">
        <v>8359</v>
      </c>
      <c r="S3795" s="12">
        <f>(((I3795/60)/60)/24)+DATE(1970,1,1)+(-8/24)</f>
        <v>41989.60565972222</v>
      </c>
      <c r="T3795" s="12">
        <f>(((J3795/60)/60)/24)+DATE(1970,1,1)+(-8/24)</f>
        <v>41968.60565972222</v>
      </c>
      <c r="U3795" s="8">
        <f t="shared" si="60"/>
        <v>21</v>
      </c>
    </row>
    <row r="3796" spans="1:21" ht="11.75" customHeight="1" x14ac:dyDescent="0.4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E3796/D3796*100%</f>
        <v>0.01</v>
      </c>
      <c r="P3796" s="9" t="str">
        <f>IFERROR(ROUND(E3796/L3796,0),0)&amp;" "&amp;H3796</f>
        <v>50 GBP</v>
      </c>
      <c r="Q3796" t="s">
        <v>8317</v>
      </c>
      <c r="R3796" t="s">
        <v>8359</v>
      </c>
      <c r="S3796" s="12">
        <f>(((I3796/60)/60)/24)+DATE(1970,1,1)+(-8/24)</f>
        <v>42162.247152777774</v>
      </c>
      <c r="T3796" s="12">
        <f>(((J3796/60)/60)/24)+DATE(1970,1,1)+(-8/24)</f>
        <v>42132.247152777774</v>
      </c>
      <c r="U3796" s="8">
        <f t="shared" si="60"/>
        <v>30</v>
      </c>
    </row>
    <row r="3797" spans="1:21" ht="11.75" customHeight="1" x14ac:dyDescent="0.4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E3797/D3797*100%</f>
        <v>1.6666666666666666E-2</v>
      </c>
      <c r="P3797" s="9" t="str">
        <f>IFERROR(ROUND(E3797/L3797,0),0)&amp;" "&amp;H3797</f>
        <v>5 GBP</v>
      </c>
      <c r="Q3797" t="s">
        <v>8317</v>
      </c>
      <c r="R3797" t="s">
        <v>8359</v>
      </c>
      <c r="S3797" s="12">
        <f>(((I3797/60)/60)/24)+DATE(1970,1,1)+(-8/24)</f>
        <v>42244.604166666664</v>
      </c>
      <c r="T3797" s="12">
        <f>(((J3797/60)/60)/24)+DATE(1970,1,1)+(-8/24)</f>
        <v>42201.102893518517</v>
      </c>
      <c r="U3797" s="8">
        <f t="shared" si="60"/>
        <v>43.501273148147448</v>
      </c>
    </row>
    <row r="3798" spans="1:21" ht="11.75" customHeight="1" x14ac:dyDescent="0.4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E3798/D3798*100%</f>
        <v>4.4444444444444447E-5</v>
      </c>
      <c r="P3798" s="9" t="str">
        <f>IFERROR(ROUND(E3798/L3798,0),0)&amp;" "&amp;H3798</f>
        <v>1 USD</v>
      </c>
      <c r="Q3798" t="s">
        <v>8317</v>
      </c>
      <c r="R3798" t="s">
        <v>8359</v>
      </c>
      <c r="S3798" s="12">
        <f>(((I3798/60)/60)/24)+DATE(1970,1,1)+(-8/24)</f>
        <v>42748.696250000001</v>
      </c>
      <c r="T3798" s="12">
        <f>(((J3798/60)/60)/24)+DATE(1970,1,1)+(-8/24)</f>
        <v>42688.696250000001</v>
      </c>
      <c r="U3798" s="8">
        <f t="shared" si="60"/>
        <v>60</v>
      </c>
    </row>
    <row r="3799" spans="1:21" ht="11.75" customHeight="1" x14ac:dyDescent="0.4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E3799/D3799*100%</f>
        <v>0.89666666666666661</v>
      </c>
      <c r="P3799" s="9" t="str">
        <f>IFERROR(ROUND(E3799/L3799,0),0)&amp;" "&amp;H3799</f>
        <v>145 USD</v>
      </c>
      <c r="Q3799" t="s">
        <v>8317</v>
      </c>
      <c r="R3799" t="s">
        <v>8359</v>
      </c>
      <c r="S3799" s="12">
        <f>(((I3799/60)/60)/24)+DATE(1970,1,1)+(-8/24)</f>
        <v>42114.548206018517</v>
      </c>
      <c r="T3799" s="12">
        <f>(((J3799/60)/60)/24)+DATE(1970,1,1)+(-8/24)</f>
        <v>42084.548206018517</v>
      </c>
      <c r="U3799" s="8">
        <f t="shared" si="60"/>
        <v>30</v>
      </c>
    </row>
    <row r="3800" spans="1:21" ht="11.75" customHeight="1" x14ac:dyDescent="0.4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E3800/D3800*100%</f>
        <v>1.4642857142857143E-2</v>
      </c>
      <c r="P3800" s="9" t="str">
        <f>IFERROR(ROUND(E3800/L3800,0),0)&amp;" "&amp;H3800</f>
        <v>205 USD</v>
      </c>
      <c r="Q3800" t="s">
        <v>8317</v>
      </c>
      <c r="R3800" t="s">
        <v>8359</v>
      </c>
      <c r="S3800" s="12">
        <f>(((I3800/60)/60)/24)+DATE(1970,1,1)+(-8/24)</f>
        <v>41861.389444444445</v>
      </c>
      <c r="T3800" s="12">
        <f>(((J3800/60)/60)/24)+DATE(1970,1,1)+(-8/24)</f>
        <v>41831.389444444445</v>
      </c>
      <c r="U3800" s="8">
        <f t="shared" si="60"/>
        <v>30</v>
      </c>
    </row>
    <row r="3801" spans="1:21" ht="11.75" customHeight="1" x14ac:dyDescent="0.4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E3801/D3801*100%</f>
        <v>4.02E-2</v>
      </c>
      <c r="P3801" s="9" t="str">
        <f>IFERROR(ROUND(E3801/L3801,0),0)&amp;" "&amp;H3801</f>
        <v>101 USD</v>
      </c>
      <c r="Q3801" t="s">
        <v>8317</v>
      </c>
      <c r="R3801" t="s">
        <v>8359</v>
      </c>
      <c r="S3801" s="12">
        <f>(((I3801/60)/60)/24)+DATE(1970,1,1)+(-8/24)</f>
        <v>42440.597719907404</v>
      </c>
      <c r="T3801" s="12">
        <f>(((J3801/60)/60)/24)+DATE(1970,1,1)+(-8/24)</f>
        <v>42410.597719907404</v>
      </c>
      <c r="U3801" s="8">
        <f t="shared" si="60"/>
        <v>30</v>
      </c>
    </row>
    <row r="3802" spans="1:21" ht="11.75" customHeight="1" x14ac:dyDescent="0.4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E3802/D3802*100%</f>
        <v>4.0045454545454544E-2</v>
      </c>
      <c r="P3802" s="9" t="str">
        <f>IFERROR(ROUND(E3802/L3802,0),0)&amp;" "&amp;H3802</f>
        <v>55 USD</v>
      </c>
      <c r="Q3802" t="s">
        <v>8317</v>
      </c>
      <c r="R3802" t="s">
        <v>8359</v>
      </c>
      <c r="S3802" s="12">
        <f>(((I3802/60)/60)/24)+DATE(1970,1,1)+(-8/24)</f>
        <v>42014.874305555553</v>
      </c>
      <c r="T3802" s="12">
        <f>(((J3802/60)/60)/24)+DATE(1970,1,1)+(-8/24)</f>
        <v>41982.403738425921</v>
      </c>
      <c r="U3802" s="8">
        <f t="shared" si="60"/>
        <v>32.4705671296324</v>
      </c>
    </row>
    <row r="3803" spans="1:21" ht="11.75" customHeight="1" x14ac:dyDescent="0.4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E3803/D3803*100%</f>
        <v>8.5199999999999998E-2</v>
      </c>
      <c r="P3803" s="9" t="str">
        <f>IFERROR(ROUND(E3803/L3803,0),0)&amp;" "&amp;H3803</f>
        <v>47 USD</v>
      </c>
      <c r="Q3803" t="s">
        <v>8317</v>
      </c>
      <c r="R3803" t="s">
        <v>8359</v>
      </c>
      <c r="S3803" s="12">
        <f>(((I3803/60)/60)/24)+DATE(1970,1,1)+(-8/24)</f>
        <v>42006.342777777776</v>
      </c>
      <c r="T3803" s="12">
        <f>(((J3803/60)/60)/24)+DATE(1970,1,1)+(-8/24)</f>
        <v>41975.342777777776</v>
      </c>
      <c r="U3803" s="8">
        <f t="shared" si="60"/>
        <v>31</v>
      </c>
    </row>
    <row r="3804" spans="1:21" ht="11.75" customHeight="1" x14ac:dyDescent="0.4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E3804/D3804*100%</f>
        <v>0</v>
      </c>
      <c r="P3804" s="9" t="str">
        <f>IFERROR(ROUND(E3804/L3804,0),0)&amp;" "&amp;H3804</f>
        <v>0 USD</v>
      </c>
      <c r="Q3804" t="s">
        <v>8317</v>
      </c>
      <c r="R3804" t="s">
        <v>8359</v>
      </c>
      <c r="S3804" s="12">
        <f>(((I3804/60)/60)/24)+DATE(1970,1,1)+(-8/24)</f>
        <v>42298.792893518512</v>
      </c>
      <c r="T3804" s="12">
        <f>(((J3804/60)/60)/24)+DATE(1970,1,1)+(-8/24)</f>
        <v>42268.792893518512</v>
      </c>
      <c r="U3804" s="8">
        <f t="shared" si="60"/>
        <v>30</v>
      </c>
    </row>
    <row r="3805" spans="1:21" ht="11.75" customHeight="1" x14ac:dyDescent="0.4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E3805/D3805*100%</f>
        <v>0.19650000000000001</v>
      </c>
      <c r="P3805" s="9" t="str">
        <f>IFERROR(ROUND(E3805/L3805,0),0)&amp;" "&amp;H3805</f>
        <v>59 USD</v>
      </c>
      <c r="Q3805" t="s">
        <v>8317</v>
      </c>
      <c r="R3805" t="s">
        <v>8359</v>
      </c>
      <c r="S3805" s="12">
        <f>(((I3805/60)/60)/24)+DATE(1970,1,1)+(-8/24)</f>
        <v>42433.638518518514</v>
      </c>
      <c r="T3805" s="12">
        <f>(((J3805/60)/60)/24)+DATE(1970,1,1)+(-8/24)</f>
        <v>42403.638518518514</v>
      </c>
      <c r="U3805" s="8">
        <f t="shared" si="60"/>
        <v>30</v>
      </c>
    </row>
    <row r="3806" spans="1:21" ht="11.75" customHeight="1" x14ac:dyDescent="0.4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E3806/D3806*100%</f>
        <v>0</v>
      </c>
      <c r="P3806" s="9" t="str">
        <f>IFERROR(ROUND(E3806/L3806,0),0)&amp;" "&amp;H3806</f>
        <v>0 USD</v>
      </c>
      <c r="Q3806" t="s">
        <v>8317</v>
      </c>
      <c r="R3806" t="s">
        <v>8359</v>
      </c>
      <c r="S3806" s="12">
        <f>(((I3806/60)/60)/24)+DATE(1970,1,1)+(-8/24)</f>
        <v>42581.958333333336</v>
      </c>
      <c r="T3806" s="12">
        <f>(((J3806/60)/60)/24)+DATE(1970,1,1)+(-8/24)</f>
        <v>42526.676203703704</v>
      </c>
      <c r="U3806" s="8">
        <f t="shared" si="60"/>
        <v>55.282129629631527</v>
      </c>
    </row>
    <row r="3807" spans="1:21" ht="11.75" customHeight="1" x14ac:dyDescent="0.4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E3807/D3807*100%</f>
        <v>2.0000000000000002E-5</v>
      </c>
      <c r="P3807" s="9" t="str">
        <f>IFERROR(ROUND(E3807/L3807,0),0)&amp;" "&amp;H3807</f>
        <v>2 USD</v>
      </c>
      <c r="Q3807" t="s">
        <v>8317</v>
      </c>
      <c r="R3807" t="s">
        <v>8359</v>
      </c>
      <c r="S3807" s="12">
        <f>(((I3807/60)/60)/24)+DATE(1970,1,1)+(-8/24)</f>
        <v>41909.553703703699</v>
      </c>
      <c r="T3807" s="12">
        <f>(((J3807/60)/60)/24)+DATE(1970,1,1)+(-8/24)</f>
        <v>41849.553703703699</v>
      </c>
      <c r="U3807" s="8">
        <f t="shared" si="60"/>
        <v>60</v>
      </c>
    </row>
    <row r="3808" spans="1:21" ht="11.75" customHeight="1" x14ac:dyDescent="0.4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E3808/D3808*100%</f>
        <v>6.6666666666666664E-4</v>
      </c>
      <c r="P3808" s="9" t="str">
        <f>IFERROR(ROUND(E3808/L3808,0),0)&amp;" "&amp;H3808</f>
        <v>5 AUD</v>
      </c>
      <c r="Q3808" t="s">
        <v>8317</v>
      </c>
      <c r="R3808" t="s">
        <v>8359</v>
      </c>
      <c r="S3808" s="12">
        <f>(((I3808/60)/60)/24)+DATE(1970,1,1)+(-8/24)</f>
        <v>41818.925706018512</v>
      </c>
      <c r="T3808" s="12">
        <f>(((J3808/60)/60)/24)+DATE(1970,1,1)+(-8/24)</f>
        <v>41798.925706018512</v>
      </c>
      <c r="U3808" s="8">
        <f t="shared" si="60"/>
        <v>20</v>
      </c>
    </row>
    <row r="3809" spans="1:21" ht="11.75" customHeight="1" x14ac:dyDescent="0.4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E3809/D3809*100%</f>
        <v>0.30333333333333334</v>
      </c>
      <c r="P3809" s="9" t="str">
        <f>IFERROR(ROUND(E3809/L3809,0),0)&amp;" "&amp;H3809</f>
        <v>51 USD</v>
      </c>
      <c r="Q3809" t="s">
        <v>8317</v>
      </c>
      <c r="R3809" t="s">
        <v>8359</v>
      </c>
      <c r="S3809" s="12">
        <f>(((I3809/60)/60)/24)+DATE(1970,1,1)+(-8/24)</f>
        <v>42097.575682870367</v>
      </c>
      <c r="T3809" s="12">
        <f>(((J3809/60)/60)/24)+DATE(1970,1,1)+(-8/24)</f>
        <v>42090.575682870367</v>
      </c>
      <c r="U3809" s="8">
        <f t="shared" si="60"/>
        <v>7</v>
      </c>
    </row>
    <row r="3810" spans="1:21" ht="11.75" customHeight="1" x14ac:dyDescent="0.4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E3810/D3810*100%</f>
        <v>1</v>
      </c>
      <c r="P3810" s="9" t="str">
        <f>IFERROR(ROUND(E3810/L3810,0),0)&amp;" "&amp;H3810</f>
        <v>42 GBP</v>
      </c>
      <c r="Q3810" t="s">
        <v>8317</v>
      </c>
      <c r="R3810" t="s">
        <v>8318</v>
      </c>
      <c r="S3810" s="12">
        <f>(((I3810/60)/60)/24)+DATE(1970,1,1)+(-8/24)</f>
        <v>42119.078923611109</v>
      </c>
      <c r="T3810" s="12">
        <f>(((J3810/60)/60)/24)+DATE(1970,1,1)+(-8/24)</f>
        <v>42059.12059027778</v>
      </c>
      <c r="U3810" s="8">
        <f t="shared" si="60"/>
        <v>59.958333333328483</v>
      </c>
    </row>
    <row r="3811" spans="1:21" ht="11.75" customHeight="1" x14ac:dyDescent="0.4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E3811/D3811*100%</f>
        <v>1.0125</v>
      </c>
      <c r="P3811" s="9" t="str">
        <f>IFERROR(ROUND(E3811/L3811,0),0)&amp;" "&amp;H3811</f>
        <v>53 GBP</v>
      </c>
      <c r="Q3811" t="s">
        <v>8317</v>
      </c>
      <c r="R3811" t="s">
        <v>8318</v>
      </c>
      <c r="S3811" s="12">
        <f>(((I3811/60)/60)/24)+DATE(1970,1,1)+(-8/24)</f>
        <v>41850.625</v>
      </c>
      <c r="T3811" s="12">
        <f>(((J3811/60)/60)/24)+DATE(1970,1,1)+(-8/24)</f>
        <v>41800.193368055552</v>
      </c>
      <c r="U3811" s="8">
        <f t="shared" si="60"/>
        <v>50.431631944447872</v>
      </c>
    </row>
    <row r="3812" spans="1:21" ht="11.75" customHeight="1" x14ac:dyDescent="0.4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E3812/D3812*100%</f>
        <v>1.2173333333333334</v>
      </c>
      <c r="P3812" s="9" t="str">
        <f>IFERROR(ROUND(E3812/L3812,0),0)&amp;" "&amp;H3812</f>
        <v>70 USD</v>
      </c>
      <c r="Q3812" t="s">
        <v>8317</v>
      </c>
      <c r="R3812" t="s">
        <v>8318</v>
      </c>
      <c r="S3812" s="12">
        <f>(((I3812/60)/60)/24)+DATE(1970,1,1)+(-8/24)</f>
        <v>42084.474050925921</v>
      </c>
      <c r="T3812" s="12">
        <f>(((J3812/60)/60)/24)+DATE(1970,1,1)+(-8/24)</f>
        <v>42054.515717592592</v>
      </c>
      <c r="U3812" s="8">
        <f t="shared" si="60"/>
        <v>29.958333333328483</v>
      </c>
    </row>
    <row r="3813" spans="1:21" ht="11.75" customHeight="1" x14ac:dyDescent="0.4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E3813/D3813*100%</f>
        <v>3.3</v>
      </c>
      <c r="P3813" s="9" t="str">
        <f>IFERROR(ROUND(E3813/L3813,0),0)&amp;" "&amp;H3813</f>
        <v>43 GBP</v>
      </c>
      <c r="Q3813" t="s">
        <v>8317</v>
      </c>
      <c r="R3813" t="s">
        <v>8318</v>
      </c>
      <c r="S3813" s="12">
        <f>(((I3813/60)/60)/24)+DATE(1970,1,1)+(-8/24)</f>
        <v>42521.124999999993</v>
      </c>
      <c r="T3813" s="12">
        <f>(((J3813/60)/60)/24)+DATE(1970,1,1)+(-8/24)</f>
        <v>42487.293668981474</v>
      </c>
      <c r="U3813" s="8">
        <f t="shared" si="60"/>
        <v>33.83133101851854</v>
      </c>
    </row>
    <row r="3814" spans="1:21" ht="11.75" customHeight="1" x14ac:dyDescent="0.4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E3814/D3814*100%</f>
        <v>1.0954999999999999</v>
      </c>
      <c r="P3814" s="9" t="str">
        <f>IFERROR(ROUND(E3814/L3814,0),0)&amp;" "&amp;H3814</f>
        <v>199 CAD</v>
      </c>
      <c r="Q3814" t="s">
        <v>8317</v>
      </c>
      <c r="R3814" t="s">
        <v>8318</v>
      </c>
      <c r="S3814" s="12">
        <f>(((I3814/60)/60)/24)+DATE(1970,1,1)+(-8/24)</f>
        <v>42155.832638888889</v>
      </c>
      <c r="T3814" s="12">
        <f>(((J3814/60)/60)/24)+DATE(1970,1,1)+(-8/24)</f>
        <v>42109.417916666665</v>
      </c>
      <c r="U3814" s="8">
        <f t="shared" si="60"/>
        <v>46.414722222223645</v>
      </c>
    </row>
    <row r="3815" spans="1:21" ht="11.75" customHeight="1" x14ac:dyDescent="0.4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E3815/D3815*100%</f>
        <v>1.0095190476190474</v>
      </c>
      <c r="P3815" s="9" t="str">
        <f>IFERROR(ROUND(E3815/L3815,0),0)&amp;" "&amp;H3815</f>
        <v>79 USD</v>
      </c>
      <c r="Q3815" t="s">
        <v>8317</v>
      </c>
      <c r="R3815" t="s">
        <v>8318</v>
      </c>
      <c r="S3815" s="12">
        <f>(((I3815/60)/60)/24)+DATE(1970,1,1)+(-8/24)</f>
        <v>42535.571527777771</v>
      </c>
      <c r="T3815" s="12">
        <f>(((J3815/60)/60)/24)+DATE(1970,1,1)+(-8/24)</f>
        <v>42496.942372685182</v>
      </c>
      <c r="U3815" s="8">
        <f t="shared" si="60"/>
        <v>38.629155092588917</v>
      </c>
    </row>
    <row r="3816" spans="1:21" ht="11.75" customHeight="1" x14ac:dyDescent="0.4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E3816/D3816*100%</f>
        <v>1.4013333333333333</v>
      </c>
      <c r="P3816" s="9" t="str">
        <f>IFERROR(ROUND(E3816/L3816,0),0)&amp;" "&amp;H3816</f>
        <v>62 USD</v>
      </c>
      <c r="Q3816" t="s">
        <v>8317</v>
      </c>
      <c r="R3816" t="s">
        <v>8318</v>
      </c>
      <c r="S3816" s="12">
        <f>(((I3816/60)/60)/24)+DATE(1970,1,1)+(-8/24)</f>
        <v>42094.832638888889</v>
      </c>
      <c r="T3816" s="12">
        <f>(((J3816/60)/60)/24)+DATE(1970,1,1)+(-8/24)</f>
        <v>42058.570740740739</v>
      </c>
      <c r="U3816" s="8">
        <f t="shared" si="60"/>
        <v>36.261898148150067</v>
      </c>
    </row>
    <row r="3817" spans="1:21" ht="11.75" customHeight="1" x14ac:dyDescent="0.4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E3817/D3817*100%</f>
        <v>1.0000100000000001</v>
      </c>
      <c r="P3817" s="9" t="str">
        <f>IFERROR(ROUND(E3817/L3817,0),0)&amp;" "&amp;H3817</f>
        <v>50 GBP</v>
      </c>
      <c r="Q3817" t="s">
        <v>8317</v>
      </c>
      <c r="R3817" t="s">
        <v>8318</v>
      </c>
      <c r="S3817" s="12">
        <f>(((I3817/60)/60)/24)+DATE(1970,1,1)+(-8/24)</f>
        <v>42236.624999999993</v>
      </c>
      <c r="T3817" s="12">
        <f>(((J3817/60)/60)/24)+DATE(1970,1,1)+(-8/24)</f>
        <v>42206.926585648143</v>
      </c>
      <c r="U3817" s="8">
        <f t="shared" si="60"/>
        <v>29.698414351849351</v>
      </c>
    </row>
    <row r="3818" spans="1:21" ht="11.75" customHeight="1" x14ac:dyDescent="0.4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E3818/D3818*100%</f>
        <v>1.19238</v>
      </c>
      <c r="P3818" s="9" t="str">
        <f>IFERROR(ROUND(E3818/L3818,0),0)&amp;" "&amp;H3818</f>
        <v>48 USD</v>
      </c>
      <c r="Q3818" t="s">
        <v>8317</v>
      </c>
      <c r="R3818" t="s">
        <v>8318</v>
      </c>
      <c r="S3818" s="12">
        <f>(((I3818/60)/60)/24)+DATE(1970,1,1)+(-8/24)</f>
        <v>41837.356747685182</v>
      </c>
      <c r="T3818" s="12">
        <f>(((J3818/60)/60)/24)+DATE(1970,1,1)+(-8/24)</f>
        <v>41807.356747685182</v>
      </c>
      <c r="U3818" s="8">
        <f t="shared" si="60"/>
        <v>30</v>
      </c>
    </row>
    <row r="3819" spans="1:21" ht="11.75" customHeight="1" x14ac:dyDescent="0.4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E3819/D3819*100%</f>
        <v>1.0725</v>
      </c>
      <c r="P3819" s="9" t="str">
        <f>IFERROR(ROUND(E3819/L3819,0),0)&amp;" "&amp;H3819</f>
        <v>107 USD</v>
      </c>
      <c r="Q3819" t="s">
        <v>8317</v>
      </c>
      <c r="R3819" t="s">
        <v>8318</v>
      </c>
      <c r="S3819" s="12">
        <f>(((I3819/60)/60)/24)+DATE(1970,1,1)+(-8/24)</f>
        <v>42300.832638888889</v>
      </c>
      <c r="T3819" s="12">
        <f>(((J3819/60)/60)/24)+DATE(1970,1,1)+(-8/24)</f>
        <v>42284.363611111105</v>
      </c>
      <c r="U3819" s="8">
        <f t="shared" si="60"/>
        <v>16.469027777784504</v>
      </c>
    </row>
    <row r="3820" spans="1:21" ht="11.75" customHeight="1" x14ac:dyDescent="0.4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E3820/D3820*100%</f>
        <v>2.2799999999999998</v>
      </c>
      <c r="P3820" s="9" t="str">
        <f>IFERROR(ROUND(E3820/L3820,0),0)&amp;" "&amp;H3820</f>
        <v>57 USD</v>
      </c>
      <c r="Q3820" t="s">
        <v>8317</v>
      </c>
      <c r="R3820" t="s">
        <v>8318</v>
      </c>
      <c r="S3820" s="12">
        <f>(((I3820/60)/60)/24)+DATE(1970,1,1)+(-8/24)</f>
        <v>42075.467384259253</v>
      </c>
      <c r="T3820" s="12">
        <f>(((J3820/60)/60)/24)+DATE(1970,1,1)+(-8/24)</f>
        <v>42045.509050925924</v>
      </c>
      <c r="U3820" s="8">
        <f t="shared" si="60"/>
        <v>29.958333333328483</v>
      </c>
    </row>
    <row r="3821" spans="1:21" ht="11.75" customHeight="1" x14ac:dyDescent="0.4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E3821/D3821*100%</f>
        <v>1.0640000000000001</v>
      </c>
      <c r="P3821" s="9" t="str">
        <f>IFERROR(ROUND(E3821/L3821,0),0)&amp;" "&amp;H3821</f>
        <v>41 USD</v>
      </c>
      <c r="Q3821" t="s">
        <v>8317</v>
      </c>
      <c r="R3821" t="s">
        <v>8318</v>
      </c>
      <c r="S3821" s="12">
        <f>(((I3821/60)/60)/24)+DATE(1970,1,1)+(-8/24)</f>
        <v>42202.543055555558</v>
      </c>
      <c r="T3821" s="12">
        <f>(((J3821/60)/60)/24)+DATE(1970,1,1)+(-8/24)</f>
        <v>42183.876203703701</v>
      </c>
      <c r="U3821" s="8">
        <f t="shared" si="60"/>
        <v>18.666851851856336</v>
      </c>
    </row>
    <row r="3822" spans="1:21" ht="11.75" customHeight="1" x14ac:dyDescent="0.4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E3822/D3822*100%</f>
        <v>1.4333333333333333</v>
      </c>
      <c r="P3822" s="9" t="str">
        <f>IFERROR(ROUND(E3822/L3822,0),0)&amp;" "&amp;H3822</f>
        <v>22 GBP</v>
      </c>
      <c r="Q3822" t="s">
        <v>8317</v>
      </c>
      <c r="R3822" t="s">
        <v>8318</v>
      </c>
      <c r="S3822" s="12">
        <f>(((I3822/60)/60)/24)+DATE(1970,1,1)+(-8/24)</f>
        <v>42190.318483796298</v>
      </c>
      <c r="T3822" s="12">
        <f>(((J3822/60)/60)/24)+DATE(1970,1,1)+(-8/24)</f>
        <v>42160.318483796298</v>
      </c>
      <c r="U3822" s="8">
        <f t="shared" si="60"/>
        <v>30</v>
      </c>
    </row>
    <row r="3823" spans="1:21" ht="11.75" customHeight="1" x14ac:dyDescent="0.4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E3823/D3823*100%</f>
        <v>1.0454285714285714</v>
      </c>
      <c r="P3823" s="9" t="str">
        <f>IFERROR(ROUND(E3823/L3823,0),0)&amp;" "&amp;H3823</f>
        <v>80 USD</v>
      </c>
      <c r="Q3823" t="s">
        <v>8317</v>
      </c>
      <c r="R3823" t="s">
        <v>8318</v>
      </c>
      <c r="S3823" s="12">
        <f>(((I3823/60)/60)/24)+DATE(1970,1,1)+(-8/24)</f>
        <v>42372.847303240742</v>
      </c>
      <c r="T3823" s="12">
        <f>(((J3823/60)/60)/24)+DATE(1970,1,1)+(-8/24)</f>
        <v>42340.847303240742</v>
      </c>
      <c r="U3823" s="8">
        <f t="shared" si="60"/>
        <v>32</v>
      </c>
    </row>
    <row r="3824" spans="1:21" ht="11.75" customHeight="1" x14ac:dyDescent="0.4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E3824/D3824*100%</f>
        <v>1.1002000000000001</v>
      </c>
      <c r="P3824" s="9" t="str">
        <f>IFERROR(ROUND(E3824/L3824,0),0)&amp;" "&amp;H3824</f>
        <v>72 EUR</v>
      </c>
      <c r="Q3824" t="s">
        <v>8317</v>
      </c>
      <c r="R3824" t="s">
        <v>8318</v>
      </c>
      <c r="S3824" s="12">
        <f>(((I3824/60)/60)/24)+DATE(1970,1,1)+(-8/24)</f>
        <v>42388.624305555553</v>
      </c>
      <c r="T3824" s="12">
        <f>(((J3824/60)/60)/24)+DATE(1970,1,1)+(-8/24)</f>
        <v>42329.504826388882</v>
      </c>
      <c r="U3824" s="8">
        <f t="shared" si="60"/>
        <v>59.119479166671226</v>
      </c>
    </row>
    <row r="3825" spans="1:21" ht="11.75" customHeight="1" x14ac:dyDescent="0.4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E3825/D3825*100%</f>
        <v>1.06</v>
      </c>
      <c r="P3825" s="9" t="str">
        <f>IFERROR(ROUND(E3825/L3825,0),0)&amp;" "&amp;H3825</f>
        <v>65 USD</v>
      </c>
      <c r="Q3825" t="s">
        <v>8317</v>
      </c>
      <c r="R3825" t="s">
        <v>8318</v>
      </c>
      <c r="S3825" s="12">
        <f>(((I3825/60)/60)/24)+DATE(1970,1,1)+(-8/24)</f>
        <v>42204.832638888889</v>
      </c>
      <c r="T3825" s="12">
        <f>(((J3825/60)/60)/24)+DATE(1970,1,1)+(-8/24)</f>
        <v>42170.576898148145</v>
      </c>
      <c r="U3825" s="8">
        <f t="shared" si="60"/>
        <v>34.255740740743931</v>
      </c>
    </row>
    <row r="3826" spans="1:21" ht="11.75" customHeight="1" x14ac:dyDescent="0.4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E3826/D3826*100%</f>
        <v>1.08</v>
      </c>
      <c r="P3826" s="9" t="str">
        <f>IFERROR(ROUND(E3826/L3826,0),0)&amp;" "&amp;H3826</f>
        <v>39 GBP</v>
      </c>
      <c r="Q3826" t="s">
        <v>8317</v>
      </c>
      <c r="R3826" t="s">
        <v>8318</v>
      </c>
      <c r="S3826" s="12">
        <f>(((I3826/60)/60)/24)+DATE(1970,1,1)+(-8/24)</f>
        <v>42583.236805555549</v>
      </c>
      <c r="T3826" s="12">
        <f>(((J3826/60)/60)/24)+DATE(1970,1,1)+(-8/24)</f>
        <v>42571.292858796289</v>
      </c>
      <c r="U3826" s="8">
        <f t="shared" si="60"/>
        <v>11.943946759260143</v>
      </c>
    </row>
    <row r="3827" spans="1:21" ht="11.75" customHeight="1" x14ac:dyDescent="0.4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E3827/D3827*100%</f>
        <v>1.0542</v>
      </c>
      <c r="P3827" s="9" t="str">
        <f>IFERROR(ROUND(E3827/L3827,0),0)&amp;" "&amp;H3827</f>
        <v>108 USD</v>
      </c>
      <c r="Q3827" t="s">
        <v>8317</v>
      </c>
      <c r="R3827" t="s">
        <v>8318</v>
      </c>
      <c r="S3827" s="12">
        <f>(((I3827/60)/60)/24)+DATE(1970,1,1)+(-8/24)</f>
        <v>42171.736273148148</v>
      </c>
      <c r="T3827" s="12">
        <f>(((J3827/60)/60)/24)+DATE(1970,1,1)+(-8/24)</f>
        <v>42150.736273148148</v>
      </c>
      <c r="U3827" s="8">
        <f t="shared" si="60"/>
        <v>21</v>
      </c>
    </row>
    <row r="3828" spans="1:21" ht="11.75" customHeight="1" x14ac:dyDescent="0.4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E3828/D3828*100%</f>
        <v>1.1916666666666667</v>
      </c>
      <c r="P3828" s="9" t="str">
        <f>IFERROR(ROUND(E3828/L3828,0),0)&amp;" "&amp;H3828</f>
        <v>28 GBP</v>
      </c>
      <c r="Q3828" t="s">
        <v>8317</v>
      </c>
      <c r="R3828" t="s">
        <v>8318</v>
      </c>
      <c r="S3828" s="12">
        <f>(((I3828/60)/60)/24)+DATE(1970,1,1)+(-8/24)</f>
        <v>42131.090208333328</v>
      </c>
      <c r="T3828" s="12">
        <f>(((J3828/60)/60)/24)+DATE(1970,1,1)+(-8/24)</f>
        <v>42101.090208333328</v>
      </c>
      <c r="U3828" s="8">
        <f t="shared" si="60"/>
        <v>30</v>
      </c>
    </row>
    <row r="3829" spans="1:21" ht="11.75" customHeight="1" x14ac:dyDescent="0.4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E3829/D3829*100%</f>
        <v>1.5266666666666666</v>
      </c>
      <c r="P3829" s="9" t="str">
        <f>IFERROR(ROUND(E3829/L3829,0),0)&amp;" "&amp;H3829</f>
        <v>70 GBP</v>
      </c>
      <c r="Q3829" t="s">
        <v>8317</v>
      </c>
      <c r="R3829" t="s">
        <v>8318</v>
      </c>
      <c r="S3829" s="12">
        <f>(((I3829/60)/60)/24)+DATE(1970,1,1)+(-8/24)</f>
        <v>42089.666666666664</v>
      </c>
      <c r="T3829" s="12">
        <f>(((J3829/60)/60)/24)+DATE(1970,1,1)+(-8/24)</f>
        <v>42034.594918981478</v>
      </c>
      <c r="U3829" s="8">
        <f t="shared" si="60"/>
        <v>55.071747685185983</v>
      </c>
    </row>
    <row r="3830" spans="1:21" ht="11.75" customHeight="1" x14ac:dyDescent="0.4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E3830/D3830*100%</f>
        <v>1</v>
      </c>
      <c r="P3830" s="9" t="str">
        <f>IFERROR(ROUND(E3830/L3830,0),0)&amp;" "&amp;H3830</f>
        <v>179 USD</v>
      </c>
      <c r="Q3830" t="s">
        <v>8317</v>
      </c>
      <c r="R3830" t="s">
        <v>8318</v>
      </c>
      <c r="S3830" s="12">
        <f>(((I3830/60)/60)/24)+DATE(1970,1,1)+(-8/24)</f>
        <v>42004.235960648148</v>
      </c>
      <c r="T3830" s="12">
        <f>(((J3830/60)/60)/24)+DATE(1970,1,1)+(-8/24)</f>
        <v>41944.194293981483</v>
      </c>
      <c r="U3830" s="8">
        <f t="shared" si="60"/>
        <v>60.041666666664241</v>
      </c>
    </row>
    <row r="3831" spans="1:21" ht="11.75" customHeight="1" x14ac:dyDescent="0.4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E3831/D3831*100%</f>
        <v>1.002</v>
      </c>
      <c r="P3831" s="9" t="str">
        <f>IFERROR(ROUND(E3831/L3831,0),0)&amp;" "&amp;H3831</f>
        <v>63 USD</v>
      </c>
      <c r="Q3831" t="s">
        <v>8317</v>
      </c>
      <c r="R3831" t="s">
        <v>8318</v>
      </c>
      <c r="S3831" s="12">
        <f>(((I3831/60)/60)/24)+DATE(1970,1,1)+(-8/24)</f>
        <v>42613.532071759262</v>
      </c>
      <c r="T3831" s="12">
        <f>(((J3831/60)/60)/24)+DATE(1970,1,1)+(-8/24)</f>
        <v>42593.532071759262</v>
      </c>
      <c r="U3831" s="8">
        <f t="shared" si="60"/>
        <v>20</v>
      </c>
    </row>
    <row r="3832" spans="1:21" ht="11.75" customHeight="1" x14ac:dyDescent="0.4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E3832/D3832*100%</f>
        <v>2.25</v>
      </c>
      <c r="P3832" s="9" t="str">
        <f>IFERROR(ROUND(E3832/L3832,0),0)&amp;" "&amp;H3832</f>
        <v>75 USD</v>
      </c>
      <c r="Q3832" t="s">
        <v>8317</v>
      </c>
      <c r="R3832" t="s">
        <v>8318</v>
      </c>
      <c r="S3832" s="12">
        <f>(((I3832/60)/60)/24)+DATE(1970,1,1)+(-8/24)</f>
        <v>42517.407534722217</v>
      </c>
      <c r="T3832" s="12">
        <f>(((J3832/60)/60)/24)+DATE(1970,1,1)+(-8/24)</f>
        <v>42503.407534722217</v>
      </c>
      <c r="U3832" s="8">
        <f t="shared" si="60"/>
        <v>14</v>
      </c>
    </row>
    <row r="3833" spans="1:21" ht="11.75" customHeight="1" x14ac:dyDescent="0.4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E3833/D3833*100%</f>
        <v>1.0602199999999999</v>
      </c>
      <c r="P3833" s="9" t="str">
        <f>IFERROR(ROUND(E3833/L3833,0),0)&amp;" "&amp;H3833</f>
        <v>59 USD</v>
      </c>
      <c r="Q3833" t="s">
        <v>8317</v>
      </c>
      <c r="R3833" t="s">
        <v>8318</v>
      </c>
      <c r="S3833" s="12">
        <f>(((I3833/60)/60)/24)+DATE(1970,1,1)+(-8/24)</f>
        <v>41948.557233796295</v>
      </c>
      <c r="T3833" s="12">
        <f>(((J3833/60)/60)/24)+DATE(1970,1,1)+(-8/24)</f>
        <v>41927.515567129631</v>
      </c>
      <c r="U3833" s="8">
        <f t="shared" si="60"/>
        <v>21.041666666664241</v>
      </c>
    </row>
    <row r="3834" spans="1:21" ht="11.75" customHeight="1" x14ac:dyDescent="0.4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E3834/D3834*100%</f>
        <v>1.0466666666666666</v>
      </c>
      <c r="P3834" s="9" t="str">
        <f>IFERROR(ROUND(E3834/L3834,0),0)&amp;" "&amp;H3834</f>
        <v>140 USD</v>
      </c>
      <c r="Q3834" t="s">
        <v>8317</v>
      </c>
      <c r="R3834" t="s">
        <v>8318</v>
      </c>
      <c r="S3834" s="12">
        <f>(((I3834/60)/60)/24)+DATE(1970,1,1)+(-8/24)</f>
        <v>42419.781655092585</v>
      </c>
      <c r="T3834" s="12">
        <f>(((J3834/60)/60)/24)+DATE(1970,1,1)+(-8/24)</f>
        <v>42374.781655092585</v>
      </c>
      <c r="U3834" s="8">
        <f t="shared" si="60"/>
        <v>45</v>
      </c>
    </row>
    <row r="3835" spans="1:21" ht="11.75" customHeight="1" x14ac:dyDescent="0.4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E3835/D3835*100%</f>
        <v>1.1666666666666667</v>
      </c>
      <c r="P3835" s="9" t="str">
        <f>IFERROR(ROUND(E3835/L3835,0),0)&amp;" "&amp;H3835</f>
        <v>70 CAD</v>
      </c>
      <c r="Q3835" t="s">
        <v>8317</v>
      </c>
      <c r="R3835" t="s">
        <v>8318</v>
      </c>
      <c r="S3835" s="12">
        <f>(((I3835/60)/60)/24)+DATE(1970,1,1)+(-8/24)</f>
        <v>41974.464583333327</v>
      </c>
      <c r="T3835" s="12">
        <f>(((J3835/60)/60)/24)+DATE(1970,1,1)+(-8/24)</f>
        <v>41963.53902777777</v>
      </c>
      <c r="U3835" s="8">
        <f t="shared" si="60"/>
        <v>10.925555555557366</v>
      </c>
    </row>
    <row r="3836" spans="1:21" ht="11.75" customHeight="1" x14ac:dyDescent="0.4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E3836/D3836*100%</f>
        <v>1.0903333333333334</v>
      </c>
      <c r="P3836" s="9" t="str">
        <f>IFERROR(ROUND(E3836/L3836,0),0)&amp;" "&amp;H3836</f>
        <v>57 GBP</v>
      </c>
      <c r="Q3836" t="s">
        <v>8317</v>
      </c>
      <c r="R3836" t="s">
        <v>8318</v>
      </c>
      <c r="S3836" s="12">
        <f>(((I3836/60)/60)/24)+DATE(1970,1,1)+(-8/24)</f>
        <v>42173.111886574072</v>
      </c>
      <c r="T3836" s="12">
        <f>(((J3836/60)/60)/24)+DATE(1970,1,1)+(-8/24)</f>
        <v>42143.111886574072</v>
      </c>
      <c r="U3836" s="8">
        <f t="shared" si="60"/>
        <v>30</v>
      </c>
    </row>
    <row r="3837" spans="1:21" ht="11.75" customHeight="1" x14ac:dyDescent="0.4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E3837/D3837*100%</f>
        <v>1.6</v>
      </c>
      <c r="P3837" s="9" t="str">
        <f>IFERROR(ROUND(E3837/L3837,0),0)&amp;" "&amp;H3837</f>
        <v>40 GBP</v>
      </c>
      <c r="Q3837" t="s">
        <v>8317</v>
      </c>
      <c r="R3837" t="s">
        <v>8318</v>
      </c>
      <c r="S3837" s="12">
        <f>(((I3837/60)/60)/24)+DATE(1970,1,1)+(-8/24)</f>
        <v>42481.608888888884</v>
      </c>
      <c r="T3837" s="12">
        <f>(((J3837/60)/60)/24)+DATE(1970,1,1)+(-8/24)</f>
        <v>42460.608888888884</v>
      </c>
      <c r="U3837" s="8">
        <f t="shared" si="60"/>
        <v>21</v>
      </c>
    </row>
    <row r="3838" spans="1:21" ht="11.75" customHeight="1" x14ac:dyDescent="0.4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E3838/D3838*100%</f>
        <v>1.125</v>
      </c>
      <c r="P3838" s="9" t="str">
        <f>IFERROR(ROUND(E3838/L3838,0),0)&amp;" "&amp;H3838</f>
        <v>64 USD</v>
      </c>
      <c r="Q3838" t="s">
        <v>8317</v>
      </c>
      <c r="R3838" t="s">
        <v>8318</v>
      </c>
      <c r="S3838" s="12">
        <f>(((I3838/60)/60)/24)+DATE(1970,1,1)+(-8/24)</f>
        <v>42584.839583333327</v>
      </c>
      <c r="T3838" s="12">
        <f>(((J3838/60)/60)/24)+DATE(1970,1,1)+(-8/24)</f>
        <v>42553.593194444438</v>
      </c>
      <c r="U3838" s="8">
        <f t="shared" si="60"/>
        <v>31.24638888888876</v>
      </c>
    </row>
    <row r="3839" spans="1:21" ht="11.75" customHeight="1" x14ac:dyDescent="0.4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E3839/D3839*100%</f>
        <v>1.0209999999999999</v>
      </c>
      <c r="P3839" s="9" t="str">
        <f>IFERROR(ROUND(E3839/L3839,0),0)&amp;" "&amp;H3839</f>
        <v>120 GBP</v>
      </c>
      <c r="Q3839" t="s">
        <v>8317</v>
      </c>
      <c r="R3839" t="s">
        <v>8318</v>
      </c>
      <c r="S3839" s="12">
        <f>(((I3839/60)/60)/24)+DATE(1970,1,1)+(-8/24)</f>
        <v>42188.432384259257</v>
      </c>
      <c r="T3839" s="12">
        <f>(((J3839/60)/60)/24)+DATE(1970,1,1)+(-8/24)</f>
        <v>42152.432384259257</v>
      </c>
      <c r="U3839" s="8">
        <f t="shared" si="60"/>
        <v>36</v>
      </c>
    </row>
    <row r="3840" spans="1:21" ht="11.75" customHeight="1" x14ac:dyDescent="0.4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E3840/D3840*100%</f>
        <v>1.00824</v>
      </c>
      <c r="P3840" s="9" t="str">
        <f>IFERROR(ROUND(E3840/L3840,0),0)&amp;" "&amp;H3840</f>
        <v>1008 SEK</v>
      </c>
      <c r="Q3840" t="s">
        <v>8317</v>
      </c>
      <c r="R3840" t="s">
        <v>8318</v>
      </c>
      <c r="S3840" s="12">
        <f>(((I3840/60)/60)/24)+DATE(1970,1,1)+(-8/24)</f>
        <v>42146.377418981479</v>
      </c>
      <c r="T3840" s="12">
        <f>(((J3840/60)/60)/24)+DATE(1970,1,1)+(-8/24)</f>
        <v>42116.377418981479</v>
      </c>
      <c r="U3840" s="8">
        <f t="shared" si="60"/>
        <v>30</v>
      </c>
    </row>
    <row r="3841" spans="1:21" ht="11.75" customHeight="1" x14ac:dyDescent="0.4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E3841/D3841*100%</f>
        <v>1.0125</v>
      </c>
      <c r="P3841" s="9" t="str">
        <f>IFERROR(ROUND(E3841/L3841,0),0)&amp;" "&amp;H3841</f>
        <v>63 USD</v>
      </c>
      <c r="Q3841" t="s">
        <v>8317</v>
      </c>
      <c r="R3841" t="s">
        <v>8318</v>
      </c>
      <c r="S3841" s="12">
        <f>(((I3841/60)/60)/24)+DATE(1970,1,1)+(-8/24)</f>
        <v>42214.809305555551</v>
      </c>
      <c r="T3841" s="12">
        <f>(((J3841/60)/60)/24)+DATE(1970,1,1)+(-8/24)</f>
        <v>42154.809305555551</v>
      </c>
      <c r="U3841" s="8">
        <f t="shared" si="60"/>
        <v>60</v>
      </c>
    </row>
    <row r="3842" spans="1:21" ht="11.75" customHeight="1" x14ac:dyDescent="0.4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E3842/D3842*100%</f>
        <v>65</v>
      </c>
      <c r="P3842" s="9" t="str">
        <f>IFERROR(ROUND(E3842/L3842,0),0)&amp;" "&amp;H3842</f>
        <v>22 GBP</v>
      </c>
      <c r="Q3842" t="s">
        <v>8317</v>
      </c>
      <c r="R3842" t="s">
        <v>8318</v>
      </c>
      <c r="S3842" s="12">
        <f>(((I3842/60)/60)/24)+DATE(1970,1,1)+(-8/24)</f>
        <v>42457.32672453703</v>
      </c>
      <c r="T3842" s="12">
        <f>(((J3842/60)/60)/24)+DATE(1970,1,1)+(-8/24)</f>
        <v>42432.368391203701</v>
      </c>
      <c r="U3842" s="8">
        <f t="shared" si="60"/>
        <v>24.958333333328483</v>
      </c>
    </row>
    <row r="3843" spans="1:21" ht="11.75" customHeight="1" x14ac:dyDescent="0.4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E3843/D3843*100%</f>
        <v>8.72E-2</v>
      </c>
      <c r="P3843" s="9" t="str">
        <f>IFERROR(ROUND(E3843/L3843,0),0)&amp;" "&amp;H3843</f>
        <v>26 USD</v>
      </c>
      <c r="Q3843" t="s">
        <v>8317</v>
      </c>
      <c r="R3843" t="s">
        <v>8318</v>
      </c>
      <c r="S3843" s="12">
        <f>(((I3843/60)/60)/24)+DATE(1970,1,1)+(-8/24)</f>
        <v>41840.45239583333</v>
      </c>
      <c r="T3843" s="12">
        <f>(((J3843/60)/60)/24)+DATE(1970,1,1)+(-8/24)</f>
        <v>41780.45239583333</v>
      </c>
      <c r="U3843" s="8">
        <f t="shared" si="60"/>
        <v>60</v>
      </c>
    </row>
    <row r="3844" spans="1:21" ht="11.75" customHeight="1" x14ac:dyDescent="0.4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E3844/D3844*100%</f>
        <v>0.21940000000000001</v>
      </c>
      <c r="P3844" s="9" t="str">
        <f>IFERROR(ROUND(E3844/L3844,0),0)&amp;" "&amp;H3844</f>
        <v>48 GBP</v>
      </c>
      <c r="Q3844" t="s">
        <v>8317</v>
      </c>
      <c r="R3844" t="s">
        <v>8318</v>
      </c>
      <c r="S3844" s="12">
        <f>(((I3844/60)/60)/24)+DATE(1970,1,1)+(-8/24)</f>
        <v>41770.160324074073</v>
      </c>
      <c r="T3844" s="12">
        <f>(((J3844/60)/60)/24)+DATE(1970,1,1)+(-8/24)</f>
        <v>41740.160324074073</v>
      </c>
      <c r="U3844" s="8">
        <f t="shared" si="60"/>
        <v>30</v>
      </c>
    </row>
    <row r="3845" spans="1:21" ht="11.75" customHeight="1" x14ac:dyDescent="0.4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E3845/D3845*100%</f>
        <v>0.21299999999999999</v>
      </c>
      <c r="P3845" s="9" t="str">
        <f>IFERROR(ROUND(E3845/L3845,0),0)&amp;" "&amp;H3845</f>
        <v>56 USD</v>
      </c>
      <c r="Q3845" t="s">
        <v>8317</v>
      </c>
      <c r="R3845" t="s">
        <v>8318</v>
      </c>
      <c r="S3845" s="12">
        <f>(((I3845/60)/60)/24)+DATE(1970,1,1)+(-8/24)</f>
        <v>41790.739166666666</v>
      </c>
      <c r="T3845" s="12">
        <f>(((J3845/60)/60)/24)+DATE(1970,1,1)+(-8/24)</f>
        <v>41765.739166666666</v>
      </c>
      <c r="U3845" s="8">
        <f t="shared" si="60"/>
        <v>25</v>
      </c>
    </row>
    <row r="3846" spans="1:21" ht="11.75" customHeight="1" x14ac:dyDescent="0.4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E3846/D3846*100%</f>
        <v>0.41489795918367345</v>
      </c>
      <c r="P3846" s="9" t="str">
        <f>IFERROR(ROUND(E3846/L3846,0),0)&amp;" "&amp;H3846</f>
        <v>81 USD</v>
      </c>
      <c r="Q3846" t="s">
        <v>8317</v>
      </c>
      <c r="R3846" t="s">
        <v>8318</v>
      </c>
      <c r="S3846" s="12">
        <f>(((I3846/60)/60)/24)+DATE(1970,1,1)+(-8/24)</f>
        <v>41792.957638888889</v>
      </c>
      <c r="T3846" s="12">
        <f>(((J3846/60)/60)/24)+DATE(1970,1,1)+(-8/24)</f>
        <v>41766.283958333333</v>
      </c>
      <c r="U3846" s="8">
        <f t="shared" si="60"/>
        <v>26.67368055555562</v>
      </c>
    </row>
    <row r="3847" spans="1:21" ht="11.75" customHeight="1" x14ac:dyDescent="0.4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E3847/D3847*100%</f>
        <v>2.1049999999999999E-2</v>
      </c>
      <c r="P3847" s="9" t="str">
        <f>IFERROR(ROUND(E3847/L3847,0),0)&amp;" "&amp;H3847</f>
        <v>70 USD</v>
      </c>
      <c r="Q3847" t="s">
        <v>8317</v>
      </c>
      <c r="R3847" t="s">
        <v>8318</v>
      </c>
      <c r="S3847" s="12">
        <f>(((I3847/60)/60)/24)+DATE(1970,1,1)+(-8/24)</f>
        <v>42278.293680555551</v>
      </c>
      <c r="T3847" s="12">
        <f>(((J3847/60)/60)/24)+DATE(1970,1,1)+(-8/24)</f>
        <v>42248.293680555551</v>
      </c>
      <c r="U3847" s="8">
        <f t="shared" si="60"/>
        <v>30</v>
      </c>
    </row>
    <row r="3848" spans="1:21" ht="11.75" customHeight="1" x14ac:dyDescent="0.4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E3848/D3848*100%</f>
        <v>2.7E-2</v>
      </c>
      <c r="P3848" s="9" t="str">
        <f>IFERROR(ROUND(E3848/L3848,0),0)&amp;" "&amp;H3848</f>
        <v>24 USD</v>
      </c>
      <c r="Q3848" t="s">
        <v>8317</v>
      </c>
      <c r="R3848" t="s">
        <v>8318</v>
      </c>
      <c r="S3848" s="12">
        <f>(((I3848/60)/60)/24)+DATE(1970,1,1)+(-8/24)</f>
        <v>41915.957638888889</v>
      </c>
      <c r="T3848" s="12">
        <f>(((J3848/60)/60)/24)+DATE(1970,1,1)+(-8/24)</f>
        <v>41884.88821759259</v>
      </c>
      <c r="U3848" s="8">
        <f t="shared" si="60"/>
        <v>31.06942129629897</v>
      </c>
    </row>
    <row r="3849" spans="1:21" ht="11.75" customHeight="1" x14ac:dyDescent="0.4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E3849/D3849*100%</f>
        <v>0.16161904761904761</v>
      </c>
      <c r="P3849" s="9" t="str">
        <f>IFERROR(ROUND(E3849/L3849,0),0)&amp;" "&amp;H3849</f>
        <v>189 USD</v>
      </c>
      <c r="Q3849" t="s">
        <v>8317</v>
      </c>
      <c r="R3849" t="s">
        <v>8318</v>
      </c>
      <c r="S3849" s="12">
        <f>(((I3849/60)/60)/24)+DATE(1970,1,1)+(-8/24)</f>
        <v>42203.891099537032</v>
      </c>
      <c r="T3849" s="12">
        <f>(((J3849/60)/60)/24)+DATE(1970,1,1)+(-8/24)</f>
        <v>42158.891099537032</v>
      </c>
      <c r="U3849" s="8">
        <f t="shared" si="60"/>
        <v>45</v>
      </c>
    </row>
    <row r="3850" spans="1:21" ht="11.75" customHeight="1" x14ac:dyDescent="0.4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E3850/D3850*100%</f>
        <v>0.16376923076923078</v>
      </c>
      <c r="P3850" s="9" t="str">
        <f>IFERROR(ROUND(E3850/L3850,0),0)&amp;" "&amp;H3850</f>
        <v>50 USD</v>
      </c>
      <c r="Q3850" t="s">
        <v>8317</v>
      </c>
      <c r="R3850" t="s">
        <v>8318</v>
      </c>
      <c r="S3850" s="12">
        <f>(((I3850/60)/60)/24)+DATE(1970,1,1)+(-8/24)</f>
        <v>42295.483668981477</v>
      </c>
      <c r="T3850" s="12">
        <f>(((J3850/60)/60)/24)+DATE(1970,1,1)+(-8/24)</f>
        <v>42265.483668981477</v>
      </c>
      <c r="U3850" s="8">
        <f t="shared" si="60"/>
        <v>30</v>
      </c>
    </row>
    <row r="3851" spans="1:21" ht="11.75" customHeight="1" x14ac:dyDescent="0.4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E3851/D3851*100%</f>
        <v>7.0433333333333334E-2</v>
      </c>
      <c r="P3851" s="9" t="str">
        <f>IFERROR(ROUND(E3851/L3851,0),0)&amp;" "&amp;H3851</f>
        <v>75 EUR</v>
      </c>
      <c r="Q3851" t="s">
        <v>8317</v>
      </c>
      <c r="R3851" t="s">
        <v>8318</v>
      </c>
      <c r="S3851" s="12">
        <f>(((I3851/60)/60)/24)+DATE(1970,1,1)+(-8/24)</f>
        <v>42166.433842592589</v>
      </c>
      <c r="T3851" s="12">
        <f>(((J3851/60)/60)/24)+DATE(1970,1,1)+(-8/24)</f>
        <v>42136.433842592589</v>
      </c>
      <c r="U3851" s="8">
        <f t="shared" si="60"/>
        <v>30</v>
      </c>
    </row>
    <row r="3852" spans="1:21" ht="11.75" customHeight="1" x14ac:dyDescent="0.4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E3852/D3852*100%</f>
        <v>3.7999999999999999E-2</v>
      </c>
      <c r="P3852" s="9" t="str">
        <f>IFERROR(ROUND(E3852/L3852,0),0)&amp;" "&amp;H3852</f>
        <v>10 USD</v>
      </c>
      <c r="Q3852" t="s">
        <v>8317</v>
      </c>
      <c r="R3852" t="s">
        <v>8318</v>
      </c>
      <c r="S3852" s="12">
        <f>(((I3852/60)/60)/24)+DATE(1970,1,1)+(-8/24)</f>
        <v>42004.791006944441</v>
      </c>
      <c r="T3852" s="12">
        <f>(((J3852/60)/60)/24)+DATE(1970,1,1)+(-8/24)</f>
        <v>41974.791006944441</v>
      </c>
      <c r="U3852" s="8">
        <f t="shared" si="60"/>
        <v>30</v>
      </c>
    </row>
    <row r="3853" spans="1:21" ht="11.75" customHeight="1" x14ac:dyDescent="0.4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E3853/D3853*100%</f>
        <v>0.34079999999999999</v>
      </c>
      <c r="P3853" s="9" t="str">
        <f>IFERROR(ROUND(E3853/L3853,0),0)&amp;" "&amp;H3853</f>
        <v>36 GBP</v>
      </c>
      <c r="Q3853" t="s">
        <v>8317</v>
      </c>
      <c r="R3853" t="s">
        <v>8318</v>
      </c>
      <c r="S3853" s="12">
        <f>(((I3853/60)/60)/24)+DATE(1970,1,1)+(-8/24)</f>
        <v>42202.10623842592</v>
      </c>
      <c r="T3853" s="12">
        <f>(((J3853/60)/60)/24)+DATE(1970,1,1)+(-8/24)</f>
        <v>42172.10623842592</v>
      </c>
      <c r="U3853" s="8">
        <f t="shared" ref="U3853:U3916" si="61">S3853-T3853</f>
        <v>30</v>
      </c>
    </row>
    <row r="3854" spans="1:21" ht="11.75" customHeight="1" x14ac:dyDescent="0.4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E3854/D3854*100%</f>
        <v>2E-3</v>
      </c>
      <c r="P3854" s="9" t="str">
        <f>IFERROR(ROUND(E3854/L3854,0),0)&amp;" "&amp;H3854</f>
        <v>10 USD</v>
      </c>
      <c r="Q3854" t="s">
        <v>8317</v>
      </c>
      <c r="R3854" t="s">
        <v>8318</v>
      </c>
      <c r="S3854" s="12">
        <f>(((I3854/60)/60)/24)+DATE(1970,1,1)+(-8/24)</f>
        <v>42089.815694444442</v>
      </c>
      <c r="T3854" s="12">
        <f>(((J3854/60)/60)/24)+DATE(1970,1,1)+(-8/24)</f>
        <v>42064.857361111113</v>
      </c>
      <c r="U3854" s="8">
        <f t="shared" si="61"/>
        <v>24.958333333328483</v>
      </c>
    </row>
    <row r="3855" spans="1:21" ht="11.75" customHeight="1" x14ac:dyDescent="0.4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E3855/D3855*100%</f>
        <v>2.5999999999999998E-4</v>
      </c>
      <c r="P3855" s="9" t="str">
        <f>IFERROR(ROUND(E3855/L3855,0),0)&amp;" "&amp;H3855</f>
        <v>13 USD</v>
      </c>
      <c r="Q3855" t="s">
        <v>8317</v>
      </c>
      <c r="R3855" t="s">
        <v>8318</v>
      </c>
      <c r="S3855" s="12">
        <f>(((I3855/60)/60)/24)+DATE(1970,1,1)+(-8/24)</f>
        <v>41883.506689814814</v>
      </c>
      <c r="T3855" s="12">
        <f>(((J3855/60)/60)/24)+DATE(1970,1,1)+(-8/24)</f>
        <v>41848.506689814814</v>
      </c>
      <c r="U3855" s="8">
        <f t="shared" si="61"/>
        <v>35</v>
      </c>
    </row>
    <row r="3856" spans="1:21" ht="11.75" customHeight="1" x14ac:dyDescent="0.4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E3856/D3856*100%</f>
        <v>0.16254545454545455</v>
      </c>
      <c r="P3856" s="9" t="str">
        <f>IFERROR(ROUND(E3856/L3856,0),0)&amp;" "&amp;H3856</f>
        <v>89 USD</v>
      </c>
      <c r="Q3856" t="s">
        <v>8317</v>
      </c>
      <c r="R3856" t="s">
        <v>8318</v>
      </c>
      <c r="S3856" s="12">
        <f>(((I3856/60)/60)/24)+DATE(1970,1,1)+(-8/24)</f>
        <v>42133.55159722222</v>
      </c>
      <c r="T3856" s="12">
        <f>(((J3856/60)/60)/24)+DATE(1970,1,1)+(-8/24)</f>
        <v>42103.55159722222</v>
      </c>
      <c r="U3856" s="8">
        <f t="shared" si="61"/>
        <v>30</v>
      </c>
    </row>
    <row r="3857" spans="1:21" ht="11.75" customHeight="1" x14ac:dyDescent="0.4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E3857/D3857*100%</f>
        <v>2.5000000000000001E-2</v>
      </c>
      <c r="P3857" s="9" t="str">
        <f>IFERROR(ROUND(E3857/L3857,0),0)&amp;" "&amp;H3857</f>
        <v>25 USD</v>
      </c>
      <c r="Q3857" t="s">
        <v>8317</v>
      </c>
      <c r="R3857" t="s">
        <v>8318</v>
      </c>
      <c r="S3857" s="12">
        <f>(((I3857/60)/60)/24)+DATE(1970,1,1)+(-8/24)</f>
        <v>42089.595729166664</v>
      </c>
      <c r="T3857" s="12">
        <f>(((J3857/60)/60)/24)+DATE(1970,1,1)+(-8/24)</f>
        <v>42059.637395833335</v>
      </c>
      <c r="U3857" s="8">
        <f t="shared" si="61"/>
        <v>29.958333333328483</v>
      </c>
    </row>
    <row r="3858" spans="1:21" ht="11.75" customHeight="1" x14ac:dyDescent="0.4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E3858/D3858*100%</f>
        <v>2.0000000000000001E-4</v>
      </c>
      <c r="P3858" s="9" t="str">
        <f>IFERROR(ROUND(E3858/L3858,0),0)&amp;" "&amp;H3858</f>
        <v>1 USD</v>
      </c>
      <c r="Q3858" t="s">
        <v>8317</v>
      </c>
      <c r="R3858" t="s">
        <v>8318</v>
      </c>
      <c r="S3858" s="12">
        <f>(((I3858/60)/60)/24)+DATE(1970,1,1)+(-8/24)</f>
        <v>42071.368090277778</v>
      </c>
      <c r="T3858" s="12">
        <f>(((J3858/60)/60)/24)+DATE(1970,1,1)+(-8/24)</f>
        <v>42041.409756944442</v>
      </c>
      <c r="U3858" s="8">
        <f t="shared" si="61"/>
        <v>29.958333333335759</v>
      </c>
    </row>
    <row r="3859" spans="1:21" ht="11.75" customHeight="1" x14ac:dyDescent="0.4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E3859/D3859*100%</f>
        <v>5.1999999999999998E-2</v>
      </c>
      <c r="P3859" s="9" t="str">
        <f>IFERROR(ROUND(E3859/L3859,0),0)&amp;" "&amp;H3859</f>
        <v>65 USD</v>
      </c>
      <c r="Q3859" t="s">
        <v>8317</v>
      </c>
      <c r="R3859" t="s">
        <v>8318</v>
      </c>
      <c r="S3859" s="12">
        <f>(((I3859/60)/60)/24)+DATE(1970,1,1)+(-8/24)</f>
        <v>41852.383333333331</v>
      </c>
      <c r="T3859" s="12">
        <f>(((J3859/60)/60)/24)+DATE(1970,1,1)+(-8/24)</f>
        <v>41829.403819444444</v>
      </c>
      <c r="U3859" s="8">
        <f t="shared" si="61"/>
        <v>22.979513888887595</v>
      </c>
    </row>
    <row r="3860" spans="1:21" ht="11.75" customHeight="1" x14ac:dyDescent="0.4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E3860/D3860*100%</f>
        <v>0.02</v>
      </c>
      <c r="P3860" s="9" t="str">
        <f>IFERROR(ROUND(E3860/L3860,0),0)&amp;" "&amp;H3860</f>
        <v>10 GBP</v>
      </c>
      <c r="Q3860" t="s">
        <v>8317</v>
      </c>
      <c r="R3860" t="s">
        <v>8318</v>
      </c>
      <c r="S3860" s="12">
        <f>(((I3860/60)/60)/24)+DATE(1970,1,1)+(-8/24)</f>
        <v>42146.541666666664</v>
      </c>
      <c r="T3860" s="12">
        <f>(((J3860/60)/60)/24)+DATE(1970,1,1)+(-8/24)</f>
        <v>42128.097731481481</v>
      </c>
      <c r="U3860" s="8">
        <f t="shared" si="61"/>
        <v>18.443935185183364</v>
      </c>
    </row>
    <row r="3861" spans="1:21" ht="11.75" customHeight="1" x14ac:dyDescent="0.4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E3861/D3861*100%</f>
        <v>4.0000000000000002E-4</v>
      </c>
      <c r="P3861" s="9" t="str">
        <f>IFERROR(ROUND(E3861/L3861,0),0)&amp;" "&amp;H3861</f>
        <v>1 USD</v>
      </c>
      <c r="Q3861" t="s">
        <v>8317</v>
      </c>
      <c r="R3861" t="s">
        <v>8318</v>
      </c>
      <c r="S3861" s="12">
        <f>(((I3861/60)/60)/24)+DATE(1970,1,1)+(-8/24)</f>
        <v>41815.541666666664</v>
      </c>
      <c r="T3861" s="12">
        <f>(((J3861/60)/60)/24)+DATE(1970,1,1)+(-8/24)</f>
        <v>41789.560266203705</v>
      </c>
      <c r="U3861" s="8">
        <f t="shared" si="61"/>
        <v>25.981400462958845</v>
      </c>
    </row>
    <row r="3862" spans="1:21" ht="11.75" customHeight="1" x14ac:dyDescent="0.4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E3862/D3862*100%</f>
        <v>0.17666666666666667</v>
      </c>
      <c r="P3862" s="9" t="str">
        <f>IFERROR(ROUND(E3862/L3862,0),0)&amp;" "&amp;H3862</f>
        <v>82 USD</v>
      </c>
      <c r="Q3862" t="s">
        <v>8317</v>
      </c>
      <c r="R3862" t="s">
        <v>8318</v>
      </c>
      <c r="S3862" s="12">
        <f>(((I3862/60)/60)/24)+DATE(1970,1,1)+(-8/24)</f>
        <v>41863.327662037031</v>
      </c>
      <c r="T3862" s="12">
        <f>(((J3862/60)/60)/24)+DATE(1970,1,1)+(-8/24)</f>
        <v>41833.327662037031</v>
      </c>
      <c r="U3862" s="8">
        <f t="shared" si="61"/>
        <v>30</v>
      </c>
    </row>
    <row r="3863" spans="1:21" ht="11.75" customHeight="1" x14ac:dyDescent="0.4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E3863/D3863*100%</f>
        <v>0.05</v>
      </c>
      <c r="P3863" s="9" t="str">
        <f>IFERROR(ROUND(E3863/L3863,0),0)&amp;" "&amp;H3863</f>
        <v>100 USD</v>
      </c>
      <c r="Q3863" t="s">
        <v>8317</v>
      </c>
      <c r="R3863" t="s">
        <v>8318</v>
      </c>
      <c r="S3863" s="12">
        <f>(((I3863/60)/60)/24)+DATE(1970,1,1)+(-8/24)</f>
        <v>41955.574305555558</v>
      </c>
      <c r="T3863" s="12">
        <f>(((J3863/60)/60)/24)+DATE(1970,1,1)+(-8/24)</f>
        <v>41914.256678240738</v>
      </c>
      <c r="U3863" s="8">
        <f t="shared" si="61"/>
        <v>41.317627314820129</v>
      </c>
    </row>
    <row r="3864" spans="1:21" ht="11.75" customHeight="1" x14ac:dyDescent="0.4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E3864/D3864*100%</f>
        <v>1.3333333333333334E-4</v>
      </c>
      <c r="P3864" s="9" t="str">
        <f>IFERROR(ROUND(E3864/L3864,0),0)&amp;" "&amp;H3864</f>
        <v>1 USD</v>
      </c>
      <c r="Q3864" t="s">
        <v>8317</v>
      </c>
      <c r="R3864" t="s">
        <v>8318</v>
      </c>
      <c r="S3864" s="12">
        <f>(((I3864/60)/60)/24)+DATE(1970,1,1)+(-8/24)</f>
        <v>42625.374305555553</v>
      </c>
      <c r="T3864" s="12">
        <f>(((J3864/60)/60)/24)+DATE(1970,1,1)+(-8/24)</f>
        <v>42610.927731481475</v>
      </c>
      <c r="U3864" s="8">
        <f t="shared" si="61"/>
        <v>14.446574074077944</v>
      </c>
    </row>
    <row r="3865" spans="1:21" ht="11.75" customHeight="1" x14ac:dyDescent="0.4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E3865/D3865*100%</f>
        <v>0</v>
      </c>
      <c r="P3865" s="9" t="str">
        <f>IFERROR(ROUND(E3865/L3865,0),0)&amp;" "&amp;H3865</f>
        <v>0 USD</v>
      </c>
      <c r="Q3865" t="s">
        <v>8317</v>
      </c>
      <c r="R3865" t="s">
        <v>8318</v>
      </c>
      <c r="S3865" s="12">
        <f>(((I3865/60)/60)/24)+DATE(1970,1,1)+(-8/24)</f>
        <v>42313.341493055552</v>
      </c>
      <c r="T3865" s="12">
        <f>(((J3865/60)/60)/24)+DATE(1970,1,1)+(-8/24)</f>
        <v>42253.299826388888</v>
      </c>
      <c r="U3865" s="8">
        <f t="shared" si="61"/>
        <v>60.041666666664241</v>
      </c>
    </row>
    <row r="3866" spans="1:21" ht="11.75" customHeight="1" x14ac:dyDescent="0.4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E3866/D3866*100%</f>
        <v>1.2E-2</v>
      </c>
      <c r="P3866" s="9" t="str">
        <f>IFERROR(ROUND(E3866/L3866,0),0)&amp;" "&amp;H3866</f>
        <v>20 USD</v>
      </c>
      <c r="Q3866" t="s">
        <v>8317</v>
      </c>
      <c r="R3866" t="s">
        <v>8318</v>
      </c>
      <c r="S3866" s="12">
        <f>(((I3866/60)/60)/24)+DATE(1970,1,1)+(-8/24)</f>
        <v>42325.60016203703</v>
      </c>
      <c r="T3866" s="12">
        <f>(((J3866/60)/60)/24)+DATE(1970,1,1)+(-8/24)</f>
        <v>42295.558495370373</v>
      </c>
      <c r="U3866" s="8">
        <f t="shared" si="61"/>
        <v>30.041666666656965</v>
      </c>
    </row>
    <row r="3867" spans="1:21" ht="11.75" customHeight="1" x14ac:dyDescent="0.4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E3867/D3867*100%</f>
        <v>0.26937422295897223</v>
      </c>
      <c r="P3867" s="9" t="str">
        <f>IFERROR(ROUND(E3867/L3867,0),0)&amp;" "&amp;H3867</f>
        <v>46 CAD</v>
      </c>
      <c r="Q3867" t="s">
        <v>8317</v>
      </c>
      <c r="R3867" t="s">
        <v>8318</v>
      </c>
      <c r="S3867" s="12">
        <f>(((I3867/60)/60)/24)+DATE(1970,1,1)+(-8/24)</f>
        <v>41880.895833333328</v>
      </c>
      <c r="T3867" s="12">
        <f>(((J3867/60)/60)/24)+DATE(1970,1,1)+(-8/24)</f>
        <v>41841.31826388889</v>
      </c>
      <c r="U3867" s="8">
        <f t="shared" si="61"/>
        <v>39.577569444438268</v>
      </c>
    </row>
    <row r="3868" spans="1:21" ht="11.75" customHeight="1" x14ac:dyDescent="0.4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E3868/D3868*100%</f>
        <v>5.4999999999999997E-3</v>
      </c>
      <c r="P3868" s="9" t="str">
        <f>IFERROR(ROUND(E3868/L3868,0),0)&amp;" "&amp;H3868</f>
        <v>6 USD</v>
      </c>
      <c r="Q3868" t="s">
        <v>8317</v>
      </c>
      <c r="R3868" t="s">
        <v>8318</v>
      </c>
      <c r="S3868" s="12">
        <f>(((I3868/60)/60)/24)+DATE(1970,1,1)+(-8/24)</f>
        <v>42451.811805555553</v>
      </c>
      <c r="T3868" s="12">
        <f>(((J3868/60)/60)/24)+DATE(1970,1,1)+(-8/24)</f>
        <v>42402.613668981481</v>
      </c>
      <c r="U3868" s="8">
        <f t="shared" si="61"/>
        <v>49.198136574072123</v>
      </c>
    </row>
    <row r="3869" spans="1:21" ht="11.75" customHeight="1" x14ac:dyDescent="0.4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E3869/D3869*100%</f>
        <v>0.1255</v>
      </c>
      <c r="P3869" s="9" t="str">
        <f>IFERROR(ROUND(E3869/L3869,0),0)&amp;" "&amp;H3869</f>
        <v>50 USD</v>
      </c>
      <c r="Q3869" t="s">
        <v>8317</v>
      </c>
      <c r="R3869" t="s">
        <v>8318</v>
      </c>
      <c r="S3869" s="12">
        <f>(((I3869/60)/60)/24)+DATE(1970,1,1)+(-8/24)</f>
        <v>42539.480775462966</v>
      </c>
      <c r="T3869" s="12">
        <f>(((J3869/60)/60)/24)+DATE(1970,1,1)+(-8/24)</f>
        <v>42509.480775462966</v>
      </c>
      <c r="U3869" s="8">
        <f t="shared" si="61"/>
        <v>30</v>
      </c>
    </row>
    <row r="3870" spans="1:21" ht="11.75" customHeight="1" x14ac:dyDescent="0.4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E3870/D3870*100%</f>
        <v>2E-3</v>
      </c>
      <c r="P3870" s="9" t="str">
        <f>IFERROR(ROUND(E3870/L3870,0),0)&amp;" "&amp;H3870</f>
        <v>10 GBP</v>
      </c>
      <c r="Q3870" t="s">
        <v>8317</v>
      </c>
      <c r="R3870" t="s">
        <v>8359</v>
      </c>
      <c r="S3870" s="12">
        <f>(((I3870/60)/60)/24)+DATE(1970,1,1)+(-8/24)</f>
        <v>41890.326446759253</v>
      </c>
      <c r="T3870" s="12">
        <f>(((J3870/60)/60)/24)+DATE(1970,1,1)+(-8/24)</f>
        <v>41865.326446759253</v>
      </c>
      <c r="U3870" s="8">
        <f t="shared" si="61"/>
        <v>25</v>
      </c>
    </row>
    <row r="3871" spans="1:21" ht="11.75" customHeight="1" x14ac:dyDescent="0.4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E3871/D3871*100%</f>
        <v>3.44748684310884E-2</v>
      </c>
      <c r="P3871" s="9" t="str">
        <f>IFERROR(ROUND(E3871/L3871,0),0)&amp;" "&amp;H3871</f>
        <v>30 USD</v>
      </c>
      <c r="Q3871" t="s">
        <v>8317</v>
      </c>
      <c r="R3871" t="s">
        <v>8359</v>
      </c>
      <c r="S3871" s="12">
        <f>(((I3871/60)/60)/24)+DATE(1970,1,1)+(-8/24)</f>
        <v>42076.799305555549</v>
      </c>
      <c r="T3871" s="12">
        <f>(((J3871/60)/60)/24)+DATE(1970,1,1)+(-8/24)</f>
        <v>42047.391111111108</v>
      </c>
      <c r="U3871" s="8">
        <f t="shared" si="61"/>
        <v>29.408194444440596</v>
      </c>
    </row>
    <row r="3872" spans="1:21" ht="11.75" customHeight="1" x14ac:dyDescent="0.4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E3872/D3872*100%</f>
        <v>0.15</v>
      </c>
      <c r="P3872" s="9" t="str">
        <f>IFERROR(ROUND(E3872/L3872,0),0)&amp;" "&amp;H3872</f>
        <v>150 USD</v>
      </c>
      <c r="Q3872" t="s">
        <v>8317</v>
      </c>
      <c r="R3872" t="s">
        <v>8359</v>
      </c>
      <c r="S3872" s="12">
        <f>(((I3872/60)/60)/24)+DATE(1970,1,1)+(-8/24)</f>
        <v>41822.838865740734</v>
      </c>
      <c r="T3872" s="12">
        <f>(((J3872/60)/60)/24)+DATE(1970,1,1)+(-8/24)</f>
        <v>41792.838865740734</v>
      </c>
      <c r="U3872" s="8">
        <f t="shared" si="61"/>
        <v>30</v>
      </c>
    </row>
    <row r="3873" spans="1:21" ht="11.75" customHeight="1" x14ac:dyDescent="0.4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E3873/D3873*100%</f>
        <v>2.6666666666666668E-2</v>
      </c>
      <c r="P3873" s="9" t="str">
        <f>IFERROR(ROUND(E3873/L3873,0),0)&amp;" "&amp;H3873</f>
        <v>13 USD</v>
      </c>
      <c r="Q3873" t="s">
        <v>8317</v>
      </c>
      <c r="R3873" t="s">
        <v>8359</v>
      </c>
      <c r="S3873" s="12">
        <f>(((I3873/60)/60)/24)+DATE(1970,1,1)+(-8/24)</f>
        <v>42823.405671296299</v>
      </c>
      <c r="T3873" s="12">
        <f>(((J3873/60)/60)/24)+DATE(1970,1,1)+(-8/24)</f>
        <v>42763.447337962956</v>
      </c>
      <c r="U3873" s="8">
        <f t="shared" si="61"/>
        <v>59.958333333343035</v>
      </c>
    </row>
    <row r="3874" spans="1:21" ht="11.75" customHeight="1" x14ac:dyDescent="0.4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E3874/D3874*100%</f>
        <v>0</v>
      </c>
      <c r="P3874" s="9" t="str">
        <f>IFERROR(ROUND(E3874/L3874,0),0)&amp;" "&amp;H3874</f>
        <v>0 USD</v>
      </c>
      <c r="Q3874" t="s">
        <v>8317</v>
      </c>
      <c r="R3874" t="s">
        <v>8359</v>
      </c>
      <c r="S3874" s="12">
        <f>(((I3874/60)/60)/24)+DATE(1970,1,1)+(-8/24)</f>
        <v>42229.8124537037</v>
      </c>
      <c r="T3874" s="12">
        <f>(((J3874/60)/60)/24)+DATE(1970,1,1)+(-8/24)</f>
        <v>42179.8124537037</v>
      </c>
      <c r="U3874" s="8">
        <f t="shared" si="61"/>
        <v>50</v>
      </c>
    </row>
    <row r="3875" spans="1:21" ht="11.75" customHeight="1" x14ac:dyDescent="0.4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E3875/D3875*100%</f>
        <v>0</v>
      </c>
      <c r="P3875" s="9" t="str">
        <f>IFERROR(ROUND(E3875/L3875,0),0)&amp;" "&amp;H3875</f>
        <v>0 USD</v>
      </c>
      <c r="Q3875" t="s">
        <v>8317</v>
      </c>
      <c r="R3875" t="s">
        <v>8359</v>
      </c>
      <c r="S3875" s="12">
        <f>(((I3875/60)/60)/24)+DATE(1970,1,1)+(-8/24)</f>
        <v>42285.362673611111</v>
      </c>
      <c r="T3875" s="12">
        <f>(((J3875/60)/60)/24)+DATE(1970,1,1)+(-8/24)</f>
        <v>42255.362673611111</v>
      </c>
      <c r="U3875" s="8">
        <f t="shared" si="61"/>
        <v>30</v>
      </c>
    </row>
    <row r="3876" spans="1:21" ht="11.75" customHeight="1" x14ac:dyDescent="0.4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E3876/D3876*100%</f>
        <v>0</v>
      </c>
      <c r="P3876" s="9" t="str">
        <f>IFERROR(ROUND(E3876/L3876,0),0)&amp;" "&amp;H3876</f>
        <v>0 NZD</v>
      </c>
      <c r="Q3876" t="s">
        <v>8317</v>
      </c>
      <c r="R3876" t="s">
        <v>8359</v>
      </c>
      <c r="S3876" s="12">
        <f>(((I3876/60)/60)/24)+DATE(1970,1,1)+(-8/24)</f>
        <v>42027.708333333336</v>
      </c>
      <c r="T3876" s="12">
        <f>(((J3876/60)/60)/24)+DATE(1970,1,1)+(-8/24)</f>
        <v>42006.683124999996</v>
      </c>
      <c r="U3876" s="8">
        <f t="shared" si="61"/>
        <v>21.025208333339833</v>
      </c>
    </row>
    <row r="3877" spans="1:21" ht="11.75" customHeight="1" x14ac:dyDescent="0.4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E3877/D3877*100%</f>
        <v>0</v>
      </c>
      <c r="P3877" s="9" t="str">
        <f>IFERROR(ROUND(E3877/L3877,0),0)&amp;" "&amp;H3877</f>
        <v>0 DKK</v>
      </c>
      <c r="Q3877" t="s">
        <v>8317</v>
      </c>
      <c r="R3877" t="s">
        <v>8359</v>
      </c>
      <c r="S3877" s="12">
        <f>(((I3877/60)/60)/24)+DATE(1970,1,1)+(-8/24)</f>
        <v>42616.083333333336</v>
      </c>
      <c r="T3877" s="12">
        <f>(((J3877/60)/60)/24)+DATE(1970,1,1)+(-8/24)</f>
        <v>42615.013483796291</v>
      </c>
      <c r="U3877" s="8">
        <f t="shared" si="61"/>
        <v>1.0698495370452292</v>
      </c>
    </row>
    <row r="3878" spans="1:21" ht="11.75" customHeight="1" x14ac:dyDescent="0.4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E3878/D3878*100%</f>
        <v>0.52794871794871789</v>
      </c>
      <c r="P3878" s="9" t="str">
        <f>IFERROR(ROUND(E3878/L3878,0),0)&amp;" "&amp;H3878</f>
        <v>45 GBP</v>
      </c>
      <c r="Q3878" t="s">
        <v>8317</v>
      </c>
      <c r="R3878" t="s">
        <v>8359</v>
      </c>
      <c r="S3878" s="12">
        <f>(((I3878/60)/60)/24)+DATE(1970,1,1)+(-8/24)</f>
        <v>42402.290833333333</v>
      </c>
      <c r="T3878" s="12">
        <f>(((J3878/60)/60)/24)+DATE(1970,1,1)+(-8/24)</f>
        <v>42372.290833333333</v>
      </c>
      <c r="U3878" s="8">
        <f t="shared" si="61"/>
        <v>30</v>
      </c>
    </row>
    <row r="3879" spans="1:21" ht="11.75" customHeight="1" x14ac:dyDescent="0.4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E3879/D3879*100%</f>
        <v>4.9639999999999997E-2</v>
      </c>
      <c r="P3879" s="9" t="str">
        <f>IFERROR(ROUND(E3879/L3879,0),0)&amp;" "&amp;H3879</f>
        <v>89 USD</v>
      </c>
      <c r="Q3879" t="s">
        <v>8317</v>
      </c>
      <c r="R3879" t="s">
        <v>8359</v>
      </c>
      <c r="S3879" s="12">
        <f>(((I3879/60)/60)/24)+DATE(1970,1,1)+(-8/24)</f>
        <v>42712.344351851854</v>
      </c>
      <c r="T3879" s="12">
        <f>(((J3879/60)/60)/24)+DATE(1970,1,1)+(-8/24)</f>
        <v>42682.344351851854</v>
      </c>
      <c r="U3879" s="8">
        <f t="shared" si="61"/>
        <v>30</v>
      </c>
    </row>
    <row r="3880" spans="1:21" ht="11.75" customHeight="1" x14ac:dyDescent="0.4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E3880/D3880*100%</f>
        <v>5.5555555555555556E-4</v>
      </c>
      <c r="P3880" s="9" t="str">
        <f>IFERROR(ROUND(E3880/L3880,0),0)&amp;" "&amp;H3880</f>
        <v>10 USD</v>
      </c>
      <c r="Q3880" t="s">
        <v>8317</v>
      </c>
      <c r="R3880" t="s">
        <v>8359</v>
      </c>
      <c r="S3880" s="12">
        <f>(((I3880/60)/60)/24)+DATE(1970,1,1)+(-8/24)</f>
        <v>42184.832638888889</v>
      </c>
      <c r="T3880" s="12">
        <f>(((J3880/60)/60)/24)+DATE(1970,1,1)+(-8/24)</f>
        <v>42154.485486111109</v>
      </c>
      <c r="U3880" s="8">
        <f t="shared" si="61"/>
        <v>30.347152777780138</v>
      </c>
    </row>
    <row r="3881" spans="1:21" ht="11.75" customHeight="1" x14ac:dyDescent="0.4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E3881/D3881*100%</f>
        <v>0</v>
      </c>
      <c r="P3881" s="9" t="str">
        <f>IFERROR(ROUND(E3881/L3881,0),0)&amp;" "&amp;H3881</f>
        <v>0 GBP</v>
      </c>
      <c r="Q3881" t="s">
        <v>8317</v>
      </c>
      <c r="R3881" t="s">
        <v>8359</v>
      </c>
      <c r="S3881" s="12">
        <f>(((I3881/60)/60)/24)+DATE(1970,1,1)+(-8/24)</f>
        <v>42029.527731481481</v>
      </c>
      <c r="T3881" s="12">
        <f>(((J3881/60)/60)/24)+DATE(1970,1,1)+(-8/24)</f>
        <v>41999.527731481481</v>
      </c>
      <c r="U3881" s="8">
        <f t="shared" si="61"/>
        <v>30</v>
      </c>
    </row>
    <row r="3882" spans="1:21" ht="11.75" customHeight="1" x14ac:dyDescent="0.4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E3882/D3882*100%</f>
        <v>0.13066666666666665</v>
      </c>
      <c r="P3882" s="9" t="str">
        <f>IFERROR(ROUND(E3882/L3882,0),0)&amp;" "&amp;H3882</f>
        <v>58 GBP</v>
      </c>
      <c r="Q3882" t="s">
        <v>8317</v>
      </c>
      <c r="R3882" t="s">
        <v>8359</v>
      </c>
      <c r="S3882" s="12">
        <f>(((I3882/60)/60)/24)+DATE(1970,1,1)+(-8/24)</f>
        <v>41850.625</v>
      </c>
      <c r="T3882" s="12">
        <f>(((J3882/60)/60)/24)+DATE(1970,1,1)+(-8/24)</f>
        <v>41815.481712962959</v>
      </c>
      <c r="U3882" s="8">
        <f t="shared" si="61"/>
        <v>35.143287037040864</v>
      </c>
    </row>
    <row r="3883" spans="1:21" ht="11.75" customHeight="1" x14ac:dyDescent="0.4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E3883/D3883*100%</f>
        <v>0.05</v>
      </c>
      <c r="P3883" s="9" t="str">
        <f>IFERROR(ROUND(E3883/L3883,0),0)&amp;" "&amp;H3883</f>
        <v>25 USD</v>
      </c>
      <c r="Q3883" t="s">
        <v>8317</v>
      </c>
      <c r="R3883" t="s">
        <v>8359</v>
      </c>
      <c r="S3883" s="12">
        <f>(((I3883/60)/60)/24)+DATE(1970,1,1)+(-8/24)</f>
        <v>42785.685173611106</v>
      </c>
      <c r="T3883" s="12">
        <f>(((J3883/60)/60)/24)+DATE(1970,1,1)+(-8/24)</f>
        <v>42755.685173611106</v>
      </c>
      <c r="U3883" s="8">
        <f t="shared" si="61"/>
        <v>30</v>
      </c>
    </row>
    <row r="3884" spans="1:21" ht="11.75" customHeight="1" x14ac:dyDescent="0.4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E3884/D3884*100%</f>
        <v>0</v>
      </c>
      <c r="P3884" s="9" t="str">
        <f>IFERROR(ROUND(E3884/L3884,0),0)&amp;" "&amp;H3884</f>
        <v>0 AUD</v>
      </c>
      <c r="Q3884" t="s">
        <v>8317</v>
      </c>
      <c r="R3884" t="s">
        <v>8359</v>
      </c>
      <c r="S3884" s="12">
        <f>(((I3884/60)/60)/24)+DATE(1970,1,1)+(-8/24)</f>
        <v>42400.627083333333</v>
      </c>
      <c r="T3884" s="12">
        <f>(((J3884/60)/60)/24)+DATE(1970,1,1)+(-8/24)</f>
        <v>42373.65011574074</v>
      </c>
      <c r="U3884" s="8">
        <f t="shared" si="61"/>
        <v>26.9769675925927</v>
      </c>
    </row>
    <row r="3885" spans="1:21" ht="11.75" customHeight="1" x14ac:dyDescent="0.4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E3885/D3885*100%</f>
        <v>0</v>
      </c>
      <c r="P3885" s="9" t="str">
        <f>IFERROR(ROUND(E3885/L3885,0),0)&amp;" "&amp;H3885</f>
        <v>0 GBP</v>
      </c>
      <c r="Q3885" t="s">
        <v>8317</v>
      </c>
      <c r="R3885" t="s">
        <v>8359</v>
      </c>
      <c r="S3885" s="12">
        <f>(((I3885/60)/60)/24)+DATE(1970,1,1)+(-8/24)</f>
        <v>41884.269317129627</v>
      </c>
      <c r="T3885" s="12">
        <f>(((J3885/60)/60)/24)+DATE(1970,1,1)+(-8/24)</f>
        <v>41854.269317129627</v>
      </c>
      <c r="U3885" s="8">
        <f t="shared" si="61"/>
        <v>30</v>
      </c>
    </row>
    <row r="3886" spans="1:21" ht="11.75" customHeight="1" x14ac:dyDescent="0.4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E3886/D3886*100%</f>
        <v>0</v>
      </c>
      <c r="P3886" s="9" t="str">
        <f>IFERROR(ROUND(E3886/L3886,0),0)&amp;" "&amp;H3886</f>
        <v>0 USD</v>
      </c>
      <c r="Q3886" t="s">
        <v>8317</v>
      </c>
      <c r="R3886" t="s">
        <v>8359</v>
      </c>
      <c r="S3886" s="12">
        <f>(((I3886/60)/60)/24)+DATE(1970,1,1)+(-8/24)</f>
        <v>42090.416574074072</v>
      </c>
      <c r="T3886" s="12">
        <f>(((J3886/60)/60)/24)+DATE(1970,1,1)+(-8/24)</f>
        <v>42065.458240740736</v>
      </c>
      <c r="U3886" s="8">
        <f t="shared" si="61"/>
        <v>24.958333333335759</v>
      </c>
    </row>
    <row r="3887" spans="1:21" ht="11.75" customHeight="1" x14ac:dyDescent="0.4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E3887/D3887*100%</f>
        <v>0</v>
      </c>
      <c r="P3887" s="9" t="str">
        <f>IFERROR(ROUND(E3887/L3887,0),0)&amp;" "&amp;H3887</f>
        <v>0 USD</v>
      </c>
      <c r="Q3887" t="s">
        <v>8317</v>
      </c>
      <c r="R3887" t="s">
        <v>8359</v>
      </c>
      <c r="S3887" s="12">
        <f>(((I3887/60)/60)/24)+DATE(1970,1,1)+(-8/24)</f>
        <v>42499.617951388886</v>
      </c>
      <c r="T3887" s="12">
        <f>(((J3887/60)/60)/24)+DATE(1970,1,1)+(-8/24)</f>
        <v>42469.617951388886</v>
      </c>
      <c r="U3887" s="8">
        <f t="shared" si="61"/>
        <v>30</v>
      </c>
    </row>
    <row r="3888" spans="1:21" ht="11.75" customHeight="1" x14ac:dyDescent="0.4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E3888/D3888*100%</f>
        <v>0</v>
      </c>
      <c r="P3888" s="9" t="str">
        <f>IFERROR(ROUND(E3888/L3888,0),0)&amp;" "&amp;H3888</f>
        <v>0 AUD</v>
      </c>
      <c r="Q3888" t="s">
        <v>8317</v>
      </c>
      <c r="R3888" t="s">
        <v>8359</v>
      </c>
      <c r="S3888" s="12">
        <f>(((I3888/60)/60)/24)+DATE(1970,1,1)+(-8/24)</f>
        <v>41983.894699074073</v>
      </c>
      <c r="T3888" s="12">
        <f>(((J3888/60)/60)/24)+DATE(1970,1,1)+(-8/24)</f>
        <v>41953.894699074073</v>
      </c>
      <c r="U3888" s="8">
        <f t="shared" si="61"/>
        <v>30</v>
      </c>
    </row>
    <row r="3889" spans="1:21" ht="11.75" customHeight="1" x14ac:dyDescent="0.4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E3889/D3889*100%</f>
        <v>1.7500000000000002E-2</v>
      </c>
      <c r="P3889" s="9" t="str">
        <f>IFERROR(ROUND(E3889/L3889,0),0)&amp;" "&amp;H3889</f>
        <v>18 USD</v>
      </c>
      <c r="Q3889" t="s">
        <v>8317</v>
      </c>
      <c r="R3889" t="s">
        <v>8359</v>
      </c>
      <c r="S3889" s="12">
        <f>(((I3889/60)/60)/24)+DATE(1970,1,1)+(-8/24)</f>
        <v>42125.583333333336</v>
      </c>
      <c r="T3889" s="12">
        <f>(((J3889/60)/60)/24)+DATE(1970,1,1)+(-8/24)</f>
        <v>42079.524641203701</v>
      </c>
      <c r="U3889" s="8">
        <f t="shared" si="61"/>
        <v>46.058692129634437</v>
      </c>
    </row>
    <row r="3890" spans="1:21" ht="11.75" customHeight="1" x14ac:dyDescent="0.4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E3890/D3890*100%</f>
        <v>0.27100000000000002</v>
      </c>
      <c r="P3890" s="9" t="str">
        <f>IFERROR(ROUND(E3890/L3890,0),0)&amp;" "&amp;H3890</f>
        <v>39 GBP</v>
      </c>
      <c r="Q3890" t="s">
        <v>8317</v>
      </c>
      <c r="R3890" t="s">
        <v>8318</v>
      </c>
      <c r="S3890" s="12">
        <f>(((I3890/60)/60)/24)+DATE(1970,1,1)+(-8/24)</f>
        <v>42792.212476851848</v>
      </c>
      <c r="T3890" s="12">
        <f>(((J3890/60)/60)/24)+DATE(1970,1,1)+(-8/24)</f>
        <v>42762.212476851848</v>
      </c>
      <c r="U3890" s="8">
        <f t="shared" si="61"/>
        <v>30</v>
      </c>
    </row>
    <row r="3891" spans="1:21" ht="11.75" customHeight="1" x14ac:dyDescent="0.4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E3891/D3891*100%</f>
        <v>1.4749999999999999E-2</v>
      </c>
      <c r="P3891" s="9" t="str">
        <f>IFERROR(ROUND(E3891/L3891,0),0)&amp;" "&amp;H3891</f>
        <v>13 USD</v>
      </c>
      <c r="Q3891" t="s">
        <v>8317</v>
      </c>
      <c r="R3891" t="s">
        <v>8318</v>
      </c>
      <c r="S3891" s="12">
        <f>(((I3891/60)/60)/24)+DATE(1970,1,1)+(-8/24)</f>
        <v>42008.643055555549</v>
      </c>
      <c r="T3891" s="12">
        <f>(((J3891/60)/60)/24)+DATE(1970,1,1)+(-8/24)</f>
        <v>41976.671643518515</v>
      </c>
      <c r="U3891" s="8">
        <f t="shared" si="61"/>
        <v>31.971412037033588</v>
      </c>
    </row>
    <row r="3892" spans="1:21" ht="11.75" customHeight="1" x14ac:dyDescent="0.4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E3892/D3892*100%</f>
        <v>0.16826666666666668</v>
      </c>
      <c r="P3892" s="9" t="str">
        <f>IFERROR(ROUND(E3892/L3892,0),0)&amp;" "&amp;H3892</f>
        <v>316 USD</v>
      </c>
      <c r="Q3892" t="s">
        <v>8317</v>
      </c>
      <c r="R3892" t="s">
        <v>8318</v>
      </c>
      <c r="S3892" s="12">
        <f>(((I3892/60)/60)/24)+DATE(1970,1,1)+(-8/24)</f>
        <v>42231.42527777778</v>
      </c>
      <c r="T3892" s="12">
        <f>(((J3892/60)/60)/24)+DATE(1970,1,1)+(-8/24)</f>
        <v>42171.42527777778</v>
      </c>
      <c r="U3892" s="8">
        <f t="shared" si="61"/>
        <v>60</v>
      </c>
    </row>
    <row r="3893" spans="1:21" ht="11.75" customHeight="1" x14ac:dyDescent="0.4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E3893/D3893*100%</f>
        <v>0.32500000000000001</v>
      </c>
      <c r="P3893" s="9" t="str">
        <f>IFERROR(ROUND(E3893/L3893,0),0)&amp;" "&amp;H3893</f>
        <v>37 USD</v>
      </c>
      <c r="Q3893" t="s">
        <v>8317</v>
      </c>
      <c r="R3893" t="s">
        <v>8318</v>
      </c>
      <c r="S3893" s="12">
        <f>(((I3893/60)/60)/24)+DATE(1970,1,1)+(-8/24)</f>
        <v>42085.874305555553</v>
      </c>
      <c r="T3893" s="12">
        <f>(((J3893/60)/60)/24)+DATE(1970,1,1)+(-8/24)</f>
        <v>42055.799120370364</v>
      </c>
      <c r="U3893" s="8">
        <f t="shared" si="61"/>
        <v>30.075185185189184</v>
      </c>
    </row>
    <row r="3894" spans="1:21" ht="11.75" customHeight="1" x14ac:dyDescent="0.4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E3894/D3894*100%</f>
        <v>0</v>
      </c>
      <c r="P3894" s="9" t="str">
        <f>IFERROR(ROUND(E3894/L3894,0),0)&amp;" "&amp;H3894</f>
        <v>0 USD</v>
      </c>
      <c r="Q3894" t="s">
        <v>8317</v>
      </c>
      <c r="R3894" t="s">
        <v>8318</v>
      </c>
      <c r="S3894" s="12">
        <f>(((I3894/60)/60)/24)+DATE(1970,1,1)+(-8/24)</f>
        <v>41874.958333333328</v>
      </c>
      <c r="T3894" s="12">
        <f>(((J3894/60)/60)/24)+DATE(1970,1,1)+(-8/24)</f>
        <v>41867.31894675926</v>
      </c>
      <c r="U3894" s="8">
        <f t="shared" si="61"/>
        <v>7.6393865740683395</v>
      </c>
    </row>
    <row r="3895" spans="1:21" ht="11.75" customHeight="1" x14ac:dyDescent="0.4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E3895/D3895*100%</f>
        <v>0.2155</v>
      </c>
      <c r="P3895" s="9" t="str">
        <f>IFERROR(ROUND(E3895/L3895,0),0)&amp;" "&amp;H3895</f>
        <v>128 USD</v>
      </c>
      <c r="Q3895" t="s">
        <v>8317</v>
      </c>
      <c r="R3895" t="s">
        <v>8318</v>
      </c>
      <c r="S3895" s="12">
        <f>(((I3895/60)/60)/24)+DATE(1970,1,1)+(-8/24)</f>
        <v>41820.916666666664</v>
      </c>
      <c r="T3895" s="12">
        <f>(((J3895/60)/60)/24)+DATE(1970,1,1)+(-8/24)</f>
        <v>41779.324537037035</v>
      </c>
      <c r="U3895" s="8">
        <f t="shared" si="61"/>
        <v>41.592129629629198</v>
      </c>
    </row>
    <row r="3896" spans="1:21" ht="11.75" customHeight="1" x14ac:dyDescent="0.4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E3896/D3896*100%</f>
        <v>3.4666666666666665E-2</v>
      </c>
      <c r="P3896" s="9" t="str">
        <f>IFERROR(ROUND(E3896/L3896,0),0)&amp;" "&amp;H3896</f>
        <v>47 USD</v>
      </c>
      <c r="Q3896" t="s">
        <v>8317</v>
      </c>
      <c r="R3896" t="s">
        <v>8318</v>
      </c>
      <c r="S3896" s="12">
        <f>(((I3896/60)/60)/24)+DATE(1970,1,1)+(-8/24)</f>
        <v>42709.874305555553</v>
      </c>
      <c r="T3896" s="12">
        <f>(((J3896/60)/60)/24)+DATE(1970,1,1)+(-8/24)</f>
        <v>42679.625138888885</v>
      </c>
      <c r="U3896" s="8">
        <f t="shared" si="61"/>
        <v>30.249166666668316</v>
      </c>
    </row>
    <row r="3897" spans="1:21" ht="11.75" customHeight="1" x14ac:dyDescent="0.4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E3897/D3897*100%</f>
        <v>0.05</v>
      </c>
      <c r="P3897" s="9" t="str">
        <f>IFERROR(ROUND(E3897/L3897,0),0)&amp;" "&amp;H3897</f>
        <v>50 USD</v>
      </c>
      <c r="Q3897" t="s">
        <v>8317</v>
      </c>
      <c r="R3897" t="s">
        <v>8318</v>
      </c>
      <c r="S3897" s="12">
        <f>(((I3897/60)/60)/24)+DATE(1970,1,1)+(-8/24)</f>
        <v>42062.916875000003</v>
      </c>
      <c r="T3897" s="12">
        <f>(((J3897/60)/60)/24)+DATE(1970,1,1)+(-8/24)</f>
        <v>42031.916875000003</v>
      </c>
      <c r="U3897" s="8">
        <f t="shared" si="61"/>
        <v>31</v>
      </c>
    </row>
    <row r="3898" spans="1:21" ht="11.75" customHeight="1" x14ac:dyDescent="0.4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E3898/D3898*100%</f>
        <v>0.10625</v>
      </c>
      <c r="P3898" s="9" t="str">
        <f>IFERROR(ROUND(E3898/L3898,0),0)&amp;" "&amp;H3898</f>
        <v>43 USD</v>
      </c>
      <c r="Q3898" t="s">
        <v>8317</v>
      </c>
      <c r="R3898" t="s">
        <v>8318</v>
      </c>
      <c r="S3898" s="12">
        <f>(((I3898/60)/60)/24)+DATE(1970,1,1)+(-8/24)</f>
        <v>41806.858541666668</v>
      </c>
      <c r="T3898" s="12">
        <f>(((J3898/60)/60)/24)+DATE(1970,1,1)+(-8/24)</f>
        <v>41792.858541666668</v>
      </c>
      <c r="U3898" s="8">
        <f t="shared" si="61"/>
        <v>14</v>
      </c>
    </row>
    <row r="3899" spans="1:21" ht="11.75" customHeight="1" x14ac:dyDescent="0.4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E3899/D3899*100%</f>
        <v>0.17599999999999999</v>
      </c>
      <c r="P3899" s="9" t="str">
        <f>IFERROR(ROUND(E3899/L3899,0),0)&amp;" "&amp;H3899</f>
        <v>44 NZD</v>
      </c>
      <c r="Q3899" t="s">
        <v>8317</v>
      </c>
      <c r="R3899" t="s">
        <v>8318</v>
      </c>
      <c r="S3899" s="12">
        <f>(((I3899/60)/60)/24)+DATE(1970,1,1)+(-8/24)</f>
        <v>42012.540312499994</v>
      </c>
      <c r="T3899" s="12">
        <f>(((J3899/60)/60)/24)+DATE(1970,1,1)+(-8/24)</f>
        <v>41982.540312499994</v>
      </c>
      <c r="U3899" s="8">
        <f t="shared" si="61"/>
        <v>30</v>
      </c>
    </row>
    <row r="3900" spans="1:21" ht="11.75" customHeight="1" x14ac:dyDescent="0.4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E3900/D3900*100%</f>
        <v>0.3256</v>
      </c>
      <c r="P3900" s="9" t="str">
        <f>IFERROR(ROUND(E3900/L3900,0),0)&amp;" "&amp;H3900</f>
        <v>51 GBP</v>
      </c>
      <c r="Q3900" t="s">
        <v>8317</v>
      </c>
      <c r="R3900" t="s">
        <v>8318</v>
      </c>
      <c r="S3900" s="12">
        <f>(((I3900/60)/60)/24)+DATE(1970,1,1)+(-8/24)</f>
        <v>42233.333333333336</v>
      </c>
      <c r="T3900" s="12">
        <f>(((J3900/60)/60)/24)+DATE(1970,1,1)+(-8/24)</f>
        <v>42193.148958333331</v>
      </c>
      <c r="U3900" s="8">
        <f t="shared" si="61"/>
        <v>40.184375000004366</v>
      </c>
    </row>
    <row r="3901" spans="1:21" ht="11.75" customHeight="1" x14ac:dyDescent="0.4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E3901/D3901*100%</f>
        <v>1.2500000000000001E-2</v>
      </c>
      <c r="P3901" s="9" t="str">
        <f>IFERROR(ROUND(E3901/L3901,0),0)&amp;" "&amp;H3901</f>
        <v>63 USD</v>
      </c>
      <c r="Q3901" t="s">
        <v>8317</v>
      </c>
      <c r="R3901" t="s">
        <v>8318</v>
      </c>
      <c r="S3901" s="12">
        <f>(((I3901/60)/60)/24)+DATE(1970,1,1)+(-8/24)</f>
        <v>41863.441678240735</v>
      </c>
      <c r="T3901" s="12">
        <f>(((J3901/60)/60)/24)+DATE(1970,1,1)+(-8/24)</f>
        <v>41843.441678240735</v>
      </c>
      <c r="U3901" s="8">
        <f t="shared" si="61"/>
        <v>20</v>
      </c>
    </row>
    <row r="3902" spans="1:21" ht="11.75" customHeight="1" x14ac:dyDescent="0.4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E3902/D3902*100%</f>
        <v>5.3999999999999999E-2</v>
      </c>
      <c r="P3902" s="9" t="str">
        <f>IFERROR(ROUND(E3902/L3902,0),0)&amp;" "&amp;H3902</f>
        <v>27 USD</v>
      </c>
      <c r="Q3902" t="s">
        <v>8317</v>
      </c>
      <c r="R3902" t="s">
        <v>8318</v>
      </c>
      <c r="S3902" s="12">
        <f>(((I3902/60)/60)/24)+DATE(1970,1,1)+(-8/24)</f>
        <v>42165.759155092594</v>
      </c>
      <c r="T3902" s="12">
        <f>(((J3902/60)/60)/24)+DATE(1970,1,1)+(-8/24)</f>
        <v>42135.759155092594</v>
      </c>
      <c r="U3902" s="8">
        <f t="shared" si="61"/>
        <v>30</v>
      </c>
    </row>
    <row r="3903" spans="1:21" ht="11.75" customHeight="1" x14ac:dyDescent="0.4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E3903/D3903*100%</f>
        <v>8.3333333333333332E-3</v>
      </c>
      <c r="P3903" s="9" t="str">
        <f>IFERROR(ROUND(E3903/L3903,0),0)&amp;" "&amp;H3903</f>
        <v>25 USD</v>
      </c>
      <c r="Q3903" t="s">
        <v>8317</v>
      </c>
      <c r="R3903" t="s">
        <v>8318</v>
      </c>
      <c r="S3903" s="12">
        <f>(((I3903/60)/60)/24)+DATE(1970,1,1)+(-8/24)</f>
        <v>42357.493043981485</v>
      </c>
      <c r="T3903" s="12">
        <f>(((J3903/60)/60)/24)+DATE(1970,1,1)+(-8/24)</f>
        <v>42317.493043981485</v>
      </c>
      <c r="U3903" s="8">
        <f t="shared" si="61"/>
        <v>40</v>
      </c>
    </row>
    <row r="3904" spans="1:21" ht="11.75" customHeight="1" x14ac:dyDescent="0.4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E3904/D3904*100%</f>
        <v>0.48833333333333334</v>
      </c>
      <c r="P3904" s="9" t="str">
        <f>IFERROR(ROUND(E3904/L3904,0),0)&amp;" "&amp;H3904</f>
        <v>47 GBP</v>
      </c>
      <c r="Q3904" t="s">
        <v>8317</v>
      </c>
      <c r="R3904" t="s">
        <v>8318</v>
      </c>
      <c r="S3904" s="12">
        <f>(((I3904/60)/60)/24)+DATE(1970,1,1)+(-8/24)</f>
        <v>42688.176412037035</v>
      </c>
      <c r="T3904" s="12">
        <f>(((J3904/60)/60)/24)+DATE(1970,1,1)+(-8/24)</f>
        <v>42663.134745370371</v>
      </c>
      <c r="U3904" s="8">
        <f t="shared" si="61"/>
        <v>25.041666666664241</v>
      </c>
    </row>
    <row r="3905" spans="1:21" ht="11.75" customHeight="1" x14ac:dyDescent="0.4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E3905/D3905*100%</f>
        <v>0</v>
      </c>
      <c r="P3905" s="9" t="str">
        <f>IFERROR(ROUND(E3905/L3905,0),0)&amp;" "&amp;H3905</f>
        <v>0 USD</v>
      </c>
      <c r="Q3905" t="s">
        <v>8317</v>
      </c>
      <c r="R3905" t="s">
        <v>8318</v>
      </c>
      <c r="S3905" s="12">
        <f>(((I3905/60)/60)/24)+DATE(1970,1,1)+(-8/24)</f>
        <v>42230.484722222223</v>
      </c>
      <c r="T3905" s="12">
        <f>(((J3905/60)/60)/24)+DATE(1970,1,1)+(-8/24)</f>
        <v>42185.677835648145</v>
      </c>
      <c r="U3905" s="8">
        <f t="shared" si="61"/>
        <v>44.806886574078817</v>
      </c>
    </row>
    <row r="3906" spans="1:21" ht="11.75" customHeight="1" x14ac:dyDescent="0.4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E3906/D3906*100%</f>
        <v>2.9999999999999997E-4</v>
      </c>
      <c r="P3906" s="9" t="str">
        <f>IFERROR(ROUND(E3906/L3906,0),0)&amp;" "&amp;H3906</f>
        <v>2 USD</v>
      </c>
      <c r="Q3906" t="s">
        <v>8317</v>
      </c>
      <c r="R3906" t="s">
        <v>8318</v>
      </c>
      <c r="S3906" s="12">
        <f>(((I3906/60)/60)/24)+DATE(1970,1,1)+(-8/24)</f>
        <v>42108.87777777778</v>
      </c>
      <c r="T3906" s="12">
        <f>(((J3906/60)/60)/24)+DATE(1970,1,1)+(-8/24)</f>
        <v>42094.895833333336</v>
      </c>
      <c r="U3906" s="8">
        <f t="shared" si="61"/>
        <v>13.981944444443798</v>
      </c>
    </row>
    <row r="3907" spans="1:21" ht="11.75" customHeight="1" x14ac:dyDescent="0.4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E3907/D3907*100%</f>
        <v>0.11533333333333333</v>
      </c>
      <c r="P3907" s="9" t="str">
        <f>IFERROR(ROUND(E3907/L3907,0),0)&amp;" "&amp;H3907</f>
        <v>25 GBP</v>
      </c>
      <c r="Q3907" t="s">
        <v>8317</v>
      </c>
      <c r="R3907" t="s">
        <v>8318</v>
      </c>
      <c r="S3907" s="12">
        <f>(((I3907/60)/60)/24)+DATE(1970,1,1)+(-8/24)</f>
        <v>42166.624999999993</v>
      </c>
      <c r="T3907" s="12">
        <f>(((J3907/60)/60)/24)+DATE(1970,1,1)+(-8/24)</f>
        <v>42124.290543981479</v>
      </c>
      <c r="U3907" s="8">
        <f t="shared" si="61"/>
        <v>42.334456018514175</v>
      </c>
    </row>
    <row r="3908" spans="1:21" ht="11.75" customHeight="1" x14ac:dyDescent="0.4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E3908/D3908*100%</f>
        <v>0.67333333333333334</v>
      </c>
      <c r="P3908" s="9" t="str">
        <f>IFERROR(ROUND(E3908/L3908,0),0)&amp;" "&amp;H3908</f>
        <v>63 GBP</v>
      </c>
      <c r="Q3908" t="s">
        <v>8317</v>
      </c>
      <c r="R3908" t="s">
        <v>8318</v>
      </c>
      <c r="S3908" s="12">
        <f>(((I3908/60)/60)/24)+DATE(1970,1,1)+(-8/24)</f>
        <v>42181.225694444445</v>
      </c>
      <c r="T3908" s="12">
        <f>(((J3908/60)/60)/24)+DATE(1970,1,1)+(-8/24)</f>
        <v>42143.584409722222</v>
      </c>
      <c r="U3908" s="8">
        <f t="shared" si="61"/>
        <v>37.641284722223645</v>
      </c>
    </row>
    <row r="3909" spans="1:21" ht="11.75" customHeight="1" x14ac:dyDescent="0.4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E3909/D3909*100%</f>
        <v>0.153</v>
      </c>
      <c r="P3909" s="9" t="str">
        <f>IFERROR(ROUND(E3909/L3909,0),0)&amp;" "&amp;H3909</f>
        <v>38 USD</v>
      </c>
      <c r="Q3909" t="s">
        <v>8317</v>
      </c>
      <c r="R3909" t="s">
        <v>8318</v>
      </c>
      <c r="S3909" s="12">
        <f>(((I3909/60)/60)/24)+DATE(1970,1,1)+(-8/24)</f>
        <v>41938.505555555552</v>
      </c>
      <c r="T3909" s="12">
        <f>(((J3909/60)/60)/24)+DATE(1970,1,1)+(-8/24)</f>
        <v>41906.486180555556</v>
      </c>
      <c r="U3909" s="8">
        <f t="shared" si="61"/>
        <v>32.019374999996217</v>
      </c>
    </row>
    <row r="3910" spans="1:21" ht="11.75" customHeight="1" x14ac:dyDescent="0.4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E3910/D3910*100%</f>
        <v>8.666666666666667E-2</v>
      </c>
      <c r="P3910" s="9" t="str">
        <f>IFERROR(ROUND(E3910/L3910,0),0)&amp;" "&amp;H3910</f>
        <v>16 USD</v>
      </c>
      <c r="Q3910" t="s">
        <v>8317</v>
      </c>
      <c r="R3910" t="s">
        <v>8318</v>
      </c>
      <c r="S3910" s="12">
        <f>(((I3910/60)/60)/24)+DATE(1970,1,1)+(-8/24)</f>
        <v>41848.802037037036</v>
      </c>
      <c r="T3910" s="12">
        <f>(((J3910/60)/60)/24)+DATE(1970,1,1)+(-8/24)</f>
        <v>41833.802037037036</v>
      </c>
      <c r="U3910" s="8">
        <f t="shared" si="61"/>
        <v>15</v>
      </c>
    </row>
    <row r="3911" spans="1:21" ht="11.75" customHeight="1" x14ac:dyDescent="0.4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E3911/D3911*100%</f>
        <v>2.2499999999999998E-3</v>
      </c>
      <c r="P3911" s="9" t="str">
        <f>IFERROR(ROUND(E3911/L3911,0),0)&amp;" "&amp;H3911</f>
        <v>34 USD</v>
      </c>
      <c r="Q3911" t="s">
        <v>8317</v>
      </c>
      <c r="R3911" t="s">
        <v>8318</v>
      </c>
      <c r="S3911" s="12">
        <f>(((I3911/60)/60)/24)+DATE(1970,1,1)+(-8/24)</f>
        <v>41893.025949074072</v>
      </c>
      <c r="T3911" s="12">
        <f>(((J3911/60)/60)/24)+DATE(1970,1,1)+(-8/24)</f>
        <v>41863.025949074072</v>
      </c>
      <c r="U3911" s="8">
        <f t="shared" si="61"/>
        <v>30</v>
      </c>
    </row>
    <row r="3912" spans="1:21" ht="11.75" customHeight="1" x14ac:dyDescent="0.4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E3912/D3912*100%</f>
        <v>3.0833333333333334E-2</v>
      </c>
      <c r="P3912" s="9" t="str">
        <f>IFERROR(ROUND(E3912/L3912,0),0)&amp;" "&amp;H3912</f>
        <v>62 USD</v>
      </c>
      <c r="Q3912" t="s">
        <v>8317</v>
      </c>
      <c r="R3912" t="s">
        <v>8318</v>
      </c>
      <c r="S3912" s="12">
        <f>(((I3912/60)/60)/24)+DATE(1970,1,1)+(-8/24)</f>
        <v>42254.423576388886</v>
      </c>
      <c r="T3912" s="12">
        <f>(((J3912/60)/60)/24)+DATE(1970,1,1)+(-8/24)</f>
        <v>42224.423576388886</v>
      </c>
      <c r="U3912" s="8">
        <f t="shared" si="61"/>
        <v>30</v>
      </c>
    </row>
    <row r="3913" spans="1:21" ht="11.75" customHeight="1" x14ac:dyDescent="0.4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E3913/D3913*100%</f>
        <v>0.37412499999999999</v>
      </c>
      <c r="P3913" s="9" t="str">
        <f>IFERROR(ROUND(E3913/L3913,0),0)&amp;" "&amp;H3913</f>
        <v>83 USD</v>
      </c>
      <c r="Q3913" t="s">
        <v>8317</v>
      </c>
      <c r="R3913" t="s">
        <v>8318</v>
      </c>
      <c r="S3913" s="12">
        <f>(((I3913/60)/60)/24)+DATE(1970,1,1)+(-8/24)</f>
        <v>41969.520567129628</v>
      </c>
      <c r="T3913" s="12">
        <f>(((J3913/60)/60)/24)+DATE(1970,1,1)+(-8/24)</f>
        <v>41939.478900462964</v>
      </c>
      <c r="U3913" s="8">
        <f t="shared" si="61"/>
        <v>30.041666666664241</v>
      </c>
    </row>
    <row r="3914" spans="1:21" ht="11.75" customHeight="1" x14ac:dyDescent="0.4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E3914/D3914*100%</f>
        <v>6.666666666666667E-5</v>
      </c>
      <c r="P3914" s="9" t="str">
        <f>IFERROR(ROUND(E3914/L3914,0),0)&amp;" "&amp;H3914</f>
        <v>1 USD</v>
      </c>
      <c r="Q3914" t="s">
        <v>8317</v>
      </c>
      <c r="R3914" t="s">
        <v>8318</v>
      </c>
      <c r="S3914" s="12">
        <f>(((I3914/60)/60)/24)+DATE(1970,1,1)+(-8/24)</f>
        <v>42118.857638888883</v>
      </c>
      <c r="T3914" s="12">
        <f>(((J3914/60)/60)/24)+DATE(1970,1,1)+(-8/24)</f>
        <v>42058.936689814807</v>
      </c>
      <c r="U3914" s="8">
        <f t="shared" si="61"/>
        <v>59.920949074075907</v>
      </c>
    </row>
    <row r="3915" spans="1:21" ht="11.75" customHeight="1" x14ac:dyDescent="0.4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E3915/D3915*100%</f>
        <v>0.1</v>
      </c>
      <c r="P3915" s="9" t="str">
        <f>IFERROR(ROUND(E3915/L3915,0),0)&amp;" "&amp;H3915</f>
        <v>143 USD</v>
      </c>
      <c r="Q3915" t="s">
        <v>8317</v>
      </c>
      <c r="R3915" t="s">
        <v>8318</v>
      </c>
      <c r="S3915" s="12">
        <f>(((I3915/60)/60)/24)+DATE(1970,1,1)+(-8/24)</f>
        <v>42337.919548611106</v>
      </c>
      <c r="T3915" s="12">
        <f>(((J3915/60)/60)/24)+DATE(1970,1,1)+(-8/24)</f>
        <v>42307.877881944441</v>
      </c>
      <c r="U3915" s="8">
        <f t="shared" si="61"/>
        <v>30.041666666664241</v>
      </c>
    </row>
    <row r="3916" spans="1:21" ht="11.75" customHeight="1" x14ac:dyDescent="0.4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E3916/D3916*100%</f>
        <v>0.36359999999999998</v>
      </c>
      <c r="P3916" s="9" t="str">
        <f>IFERROR(ROUND(E3916/L3916,0),0)&amp;" "&amp;H3916</f>
        <v>34 GBP</v>
      </c>
      <c r="Q3916" t="s">
        <v>8317</v>
      </c>
      <c r="R3916" t="s">
        <v>8318</v>
      </c>
      <c r="S3916" s="12">
        <f>(((I3916/60)/60)/24)+DATE(1970,1,1)+(-8/24)</f>
        <v>42134.624305555553</v>
      </c>
      <c r="T3916" s="12">
        <f>(((J3916/60)/60)/24)+DATE(1970,1,1)+(-8/24)</f>
        <v>42114.485601851848</v>
      </c>
      <c r="U3916" s="8">
        <f t="shared" si="61"/>
        <v>20.138703703705687</v>
      </c>
    </row>
    <row r="3917" spans="1:21" ht="11.75" customHeight="1" x14ac:dyDescent="0.4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E3917/D3917*100%</f>
        <v>3.3333333333333335E-3</v>
      </c>
      <c r="P3917" s="9" t="str">
        <f>IFERROR(ROUND(E3917/L3917,0),0)&amp;" "&amp;H3917</f>
        <v>5 GBP</v>
      </c>
      <c r="Q3917" t="s">
        <v>8317</v>
      </c>
      <c r="R3917" t="s">
        <v>8318</v>
      </c>
      <c r="S3917" s="12">
        <f>(((I3917/60)/60)/24)+DATE(1970,1,1)+(-8/24)</f>
        <v>42522.651724537034</v>
      </c>
      <c r="T3917" s="12">
        <f>(((J3917/60)/60)/24)+DATE(1970,1,1)+(-8/24)</f>
        <v>42492.651724537034</v>
      </c>
      <c r="U3917" s="8">
        <f t="shared" ref="U3917:U3980" si="62">S3917-T3917</f>
        <v>30</v>
      </c>
    </row>
    <row r="3918" spans="1:21" ht="11.75" customHeight="1" x14ac:dyDescent="0.4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E3918/D3918*100%</f>
        <v>0</v>
      </c>
      <c r="P3918" s="9" t="str">
        <f>IFERROR(ROUND(E3918/L3918,0),0)&amp;" "&amp;H3918</f>
        <v>0 DKK</v>
      </c>
      <c r="Q3918" t="s">
        <v>8317</v>
      </c>
      <c r="R3918" t="s">
        <v>8318</v>
      </c>
      <c r="S3918" s="12">
        <f>(((I3918/60)/60)/24)+DATE(1970,1,1)+(-8/24)</f>
        <v>42524.138333333329</v>
      </c>
      <c r="T3918" s="12">
        <f>(((J3918/60)/60)/24)+DATE(1970,1,1)+(-8/24)</f>
        <v>42494.138333333329</v>
      </c>
      <c r="U3918" s="8">
        <f t="shared" si="62"/>
        <v>30</v>
      </c>
    </row>
    <row r="3919" spans="1:21" ht="11.75" customHeight="1" x14ac:dyDescent="0.4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E3919/D3919*100%</f>
        <v>2.8571428571428571E-3</v>
      </c>
      <c r="P3919" s="9" t="str">
        <f>IFERROR(ROUND(E3919/L3919,0),0)&amp;" "&amp;H3919</f>
        <v>10 GBP</v>
      </c>
      <c r="Q3919" t="s">
        <v>8317</v>
      </c>
      <c r="R3919" t="s">
        <v>8318</v>
      </c>
      <c r="S3919" s="12">
        <f>(((I3919/60)/60)/24)+DATE(1970,1,1)+(-8/24)</f>
        <v>41893.193993055553</v>
      </c>
      <c r="T3919" s="12">
        <f>(((J3919/60)/60)/24)+DATE(1970,1,1)+(-8/24)</f>
        <v>41863.193993055553</v>
      </c>
      <c r="U3919" s="8">
        <f t="shared" si="62"/>
        <v>30</v>
      </c>
    </row>
    <row r="3920" spans="1:21" ht="11.75" customHeight="1" x14ac:dyDescent="0.4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E3920/D3920*100%</f>
        <v>2E-3</v>
      </c>
      <c r="P3920" s="9" t="str">
        <f>IFERROR(ROUND(E3920/L3920,0),0)&amp;" "&amp;H3920</f>
        <v>40 GBP</v>
      </c>
      <c r="Q3920" t="s">
        <v>8317</v>
      </c>
      <c r="R3920" t="s">
        <v>8318</v>
      </c>
      <c r="S3920" s="12">
        <f>(((I3920/60)/60)/24)+DATE(1970,1,1)+(-8/24)</f>
        <v>41855.333333333328</v>
      </c>
      <c r="T3920" s="12">
        <f>(((J3920/60)/60)/24)+DATE(1970,1,1)+(-8/24)</f>
        <v>41843.331284722219</v>
      </c>
      <c r="U3920" s="8">
        <f t="shared" si="62"/>
        <v>12.002048611109785</v>
      </c>
    </row>
    <row r="3921" spans="1:21" ht="11.75" customHeight="1" x14ac:dyDescent="0.4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E3921/D3921*100%</f>
        <v>1.7999999999999999E-2</v>
      </c>
      <c r="P3921" s="9" t="str">
        <f>IFERROR(ROUND(E3921/L3921,0),0)&amp;" "&amp;H3921</f>
        <v>30 GBP</v>
      </c>
      <c r="Q3921" t="s">
        <v>8317</v>
      </c>
      <c r="R3921" t="s">
        <v>8318</v>
      </c>
      <c r="S3921" s="12">
        <f>(((I3921/60)/60)/24)+DATE(1970,1,1)+(-8/24)</f>
        <v>42386.666666666664</v>
      </c>
      <c r="T3921" s="12">
        <f>(((J3921/60)/60)/24)+DATE(1970,1,1)+(-8/24)</f>
        <v>42358.351539351854</v>
      </c>
      <c r="U3921" s="8">
        <f t="shared" si="62"/>
        <v>28.315127314810525</v>
      </c>
    </row>
    <row r="3922" spans="1:21" ht="11.75" customHeight="1" x14ac:dyDescent="0.4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E3922/D3922*100%</f>
        <v>5.3999999999999999E-2</v>
      </c>
      <c r="P3922" s="9" t="str">
        <f>IFERROR(ROUND(E3922/L3922,0),0)&amp;" "&amp;H3922</f>
        <v>45 GBP</v>
      </c>
      <c r="Q3922" t="s">
        <v>8317</v>
      </c>
      <c r="R3922" t="s">
        <v>8318</v>
      </c>
      <c r="S3922" s="12">
        <f>(((I3922/60)/60)/24)+DATE(1970,1,1)+(-8/24)</f>
        <v>42687.095601851855</v>
      </c>
      <c r="T3922" s="12">
        <f>(((J3922/60)/60)/24)+DATE(1970,1,1)+(-8/24)</f>
        <v>42657.053935185184</v>
      </c>
      <c r="U3922" s="8">
        <f t="shared" si="62"/>
        <v>30.041666666671517</v>
      </c>
    </row>
    <row r="3923" spans="1:21" ht="11.75" customHeight="1" x14ac:dyDescent="0.4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E3923/D3923*100%</f>
        <v>0</v>
      </c>
      <c r="P3923" s="9" t="str">
        <f>IFERROR(ROUND(E3923/L3923,0),0)&amp;" "&amp;H3923</f>
        <v>0 GBP</v>
      </c>
      <c r="Q3923" t="s">
        <v>8317</v>
      </c>
      <c r="R3923" t="s">
        <v>8318</v>
      </c>
      <c r="S3923" s="12">
        <f>(((I3923/60)/60)/24)+DATE(1970,1,1)+(-8/24)</f>
        <v>41938.416666666664</v>
      </c>
      <c r="T3923" s="12">
        <f>(((J3923/60)/60)/24)+DATE(1970,1,1)+(-8/24)</f>
        <v>41926.208969907406</v>
      </c>
      <c r="U3923" s="8">
        <f t="shared" si="62"/>
        <v>12.207696759258397</v>
      </c>
    </row>
    <row r="3924" spans="1:21" ht="11.75" customHeight="1" x14ac:dyDescent="0.4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E3924/D3924*100%</f>
        <v>8.1333333333333327E-2</v>
      </c>
      <c r="P3924" s="9" t="str">
        <f>IFERROR(ROUND(E3924/L3924,0),0)&amp;" "&amp;H3924</f>
        <v>10 USD</v>
      </c>
      <c r="Q3924" t="s">
        <v>8317</v>
      </c>
      <c r="R3924" t="s">
        <v>8318</v>
      </c>
      <c r="S3924" s="12">
        <f>(((I3924/60)/60)/24)+DATE(1970,1,1)+(-8/24)</f>
        <v>42065.624999999993</v>
      </c>
      <c r="T3924" s="12">
        <f>(((J3924/60)/60)/24)+DATE(1970,1,1)+(-8/24)</f>
        <v>42020.435300925928</v>
      </c>
      <c r="U3924" s="8">
        <f t="shared" si="62"/>
        <v>45.189699074064265</v>
      </c>
    </row>
    <row r="3925" spans="1:21" ht="11.75" customHeight="1" x14ac:dyDescent="0.4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E3925/D3925*100%</f>
        <v>0.12034782608695652</v>
      </c>
      <c r="P3925" s="9" t="str">
        <f>IFERROR(ROUND(E3925/L3925,0),0)&amp;" "&amp;H3925</f>
        <v>81 GBP</v>
      </c>
      <c r="Q3925" t="s">
        <v>8317</v>
      </c>
      <c r="R3925" t="s">
        <v>8318</v>
      </c>
      <c r="S3925" s="12">
        <f>(((I3925/60)/60)/24)+DATE(1970,1,1)+(-8/24)</f>
        <v>42103.646655092591</v>
      </c>
      <c r="T3925" s="12">
        <f>(((J3925/60)/60)/24)+DATE(1970,1,1)+(-8/24)</f>
        <v>42075.646655092591</v>
      </c>
      <c r="U3925" s="8">
        <f t="shared" si="62"/>
        <v>28</v>
      </c>
    </row>
    <row r="3926" spans="1:21" ht="11.75" customHeight="1" x14ac:dyDescent="0.4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E3926/D3926*100%</f>
        <v>0.15266666666666667</v>
      </c>
      <c r="P3926" s="9" t="str">
        <f>IFERROR(ROUND(E3926/L3926,0),0)&amp;" "&amp;H3926</f>
        <v>57 USD</v>
      </c>
      <c r="Q3926" t="s">
        <v>8317</v>
      </c>
      <c r="R3926" t="s">
        <v>8318</v>
      </c>
      <c r="S3926" s="12">
        <f>(((I3926/60)/60)/24)+DATE(1970,1,1)+(-8/24)</f>
        <v>41816.626412037032</v>
      </c>
      <c r="T3926" s="12">
        <f>(((J3926/60)/60)/24)+DATE(1970,1,1)+(-8/24)</f>
        <v>41786.626412037032</v>
      </c>
      <c r="U3926" s="8">
        <f t="shared" si="62"/>
        <v>30</v>
      </c>
    </row>
    <row r="3927" spans="1:21" ht="11.75" customHeight="1" x14ac:dyDescent="0.4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E3927/D3927*100%</f>
        <v>0.1</v>
      </c>
      <c r="P3927" s="9" t="str">
        <f>IFERROR(ROUND(E3927/L3927,0),0)&amp;" "&amp;H3927</f>
        <v>5 USD</v>
      </c>
      <c r="Q3927" t="s">
        <v>8317</v>
      </c>
      <c r="R3927" t="s">
        <v>8318</v>
      </c>
      <c r="S3927" s="12">
        <f>(((I3927/60)/60)/24)+DATE(1970,1,1)+(-8/24)</f>
        <v>41850.537488425922</v>
      </c>
      <c r="T3927" s="12">
        <f>(((J3927/60)/60)/24)+DATE(1970,1,1)+(-8/24)</f>
        <v>41820.537488425922</v>
      </c>
      <c r="U3927" s="8">
        <f t="shared" si="62"/>
        <v>30</v>
      </c>
    </row>
    <row r="3928" spans="1:21" ht="11.75" customHeight="1" x14ac:dyDescent="0.4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E3928/D3928*100%</f>
        <v>3.0000000000000001E-3</v>
      </c>
      <c r="P3928" s="9" t="str">
        <f>IFERROR(ROUND(E3928/L3928,0),0)&amp;" "&amp;H3928</f>
        <v>15 AUD</v>
      </c>
      <c r="Q3928" t="s">
        <v>8317</v>
      </c>
      <c r="R3928" t="s">
        <v>8318</v>
      </c>
      <c r="S3928" s="12">
        <f>(((I3928/60)/60)/24)+DATE(1970,1,1)+(-8/24)</f>
        <v>41999.751712962963</v>
      </c>
      <c r="T3928" s="12">
        <f>(((J3928/60)/60)/24)+DATE(1970,1,1)+(-8/24)</f>
        <v>41969.751712962963</v>
      </c>
      <c r="U3928" s="8">
        <f t="shared" si="62"/>
        <v>30</v>
      </c>
    </row>
    <row r="3929" spans="1:21" ht="11.75" customHeight="1" x14ac:dyDescent="0.4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E3929/D3929*100%</f>
        <v>0.01</v>
      </c>
      <c r="P3929" s="9" t="str">
        <f>IFERROR(ROUND(E3929/L3929,0),0)&amp;" "&amp;H3929</f>
        <v>13 GBP</v>
      </c>
      <c r="Q3929" t="s">
        <v>8317</v>
      </c>
      <c r="R3929" t="s">
        <v>8318</v>
      </c>
      <c r="S3929" s="12">
        <f>(((I3929/60)/60)/24)+DATE(1970,1,1)+(-8/24)</f>
        <v>41859.934074074074</v>
      </c>
      <c r="T3929" s="12">
        <f>(((J3929/60)/60)/24)+DATE(1970,1,1)+(-8/24)</f>
        <v>41829.934074074074</v>
      </c>
      <c r="U3929" s="8">
        <f t="shared" si="62"/>
        <v>30</v>
      </c>
    </row>
    <row r="3930" spans="1:21" ht="11.75" customHeight="1" x14ac:dyDescent="0.4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E3930/D3930*100%</f>
        <v>0.13020000000000001</v>
      </c>
      <c r="P3930" s="9" t="str">
        <f>IFERROR(ROUND(E3930/L3930,0),0)&amp;" "&amp;H3930</f>
        <v>93 USD</v>
      </c>
      <c r="Q3930" t="s">
        <v>8317</v>
      </c>
      <c r="R3930" t="s">
        <v>8318</v>
      </c>
      <c r="S3930" s="12">
        <f>(((I3930/60)/60)/24)+DATE(1970,1,1)+(-8/24)</f>
        <v>42292.874305555553</v>
      </c>
      <c r="T3930" s="12">
        <f>(((J3930/60)/60)/24)+DATE(1970,1,1)+(-8/24)</f>
        <v>42265.349849537037</v>
      </c>
      <c r="U3930" s="8">
        <f t="shared" si="62"/>
        <v>27.524456018516503</v>
      </c>
    </row>
    <row r="3931" spans="1:21" ht="11.75" customHeight="1" x14ac:dyDescent="0.4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E3931/D3931*100%</f>
        <v>2.265E-2</v>
      </c>
      <c r="P3931" s="9" t="str">
        <f>IFERROR(ROUND(E3931/L3931,0),0)&amp;" "&amp;H3931</f>
        <v>32 USD</v>
      </c>
      <c r="Q3931" t="s">
        <v>8317</v>
      </c>
      <c r="R3931" t="s">
        <v>8318</v>
      </c>
      <c r="S3931" s="12">
        <f>(((I3931/60)/60)/24)+DATE(1970,1,1)+(-8/24)</f>
        <v>42631.493807870364</v>
      </c>
      <c r="T3931" s="12">
        <f>(((J3931/60)/60)/24)+DATE(1970,1,1)+(-8/24)</f>
        <v>42601.493807870364</v>
      </c>
      <c r="U3931" s="8">
        <f t="shared" si="62"/>
        <v>30</v>
      </c>
    </row>
    <row r="3932" spans="1:21" ht="11.75" customHeight="1" x14ac:dyDescent="0.4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E3932/D3932*100%</f>
        <v>0</v>
      </c>
      <c r="P3932" s="9" t="str">
        <f>IFERROR(ROUND(E3932/L3932,0),0)&amp;" "&amp;H3932</f>
        <v>0 AUD</v>
      </c>
      <c r="Q3932" t="s">
        <v>8317</v>
      </c>
      <c r="R3932" t="s">
        <v>8318</v>
      </c>
      <c r="S3932" s="12">
        <f>(((I3932/60)/60)/24)+DATE(1970,1,1)+(-8/24)</f>
        <v>42460.916666666664</v>
      </c>
      <c r="T3932" s="12">
        <f>(((J3932/60)/60)/24)+DATE(1970,1,1)+(-8/24)</f>
        <v>42433.00541666666</v>
      </c>
      <c r="U3932" s="8">
        <f t="shared" si="62"/>
        <v>27.911250000004657</v>
      </c>
    </row>
    <row r="3933" spans="1:21" ht="11.75" customHeight="1" x14ac:dyDescent="0.4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E3933/D3933*100%</f>
        <v>0</v>
      </c>
      <c r="P3933" s="9" t="str">
        <f>IFERROR(ROUND(E3933/L3933,0),0)&amp;" "&amp;H3933</f>
        <v>0 USD</v>
      </c>
      <c r="Q3933" t="s">
        <v>8317</v>
      </c>
      <c r="R3933" t="s">
        <v>8318</v>
      </c>
      <c r="S3933" s="12">
        <f>(((I3933/60)/60)/24)+DATE(1970,1,1)+(-8/24)</f>
        <v>42252.818368055552</v>
      </c>
      <c r="T3933" s="12">
        <f>(((J3933/60)/60)/24)+DATE(1970,1,1)+(-8/24)</f>
        <v>42227.818368055552</v>
      </c>
      <c r="U3933" s="8">
        <f t="shared" si="62"/>
        <v>25</v>
      </c>
    </row>
    <row r="3934" spans="1:21" ht="11.75" customHeight="1" x14ac:dyDescent="0.4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E3934/D3934*100%</f>
        <v>8.3333333333333331E-5</v>
      </c>
      <c r="P3934" s="9" t="str">
        <f>IFERROR(ROUND(E3934/L3934,0),0)&amp;" "&amp;H3934</f>
        <v>1 USD</v>
      </c>
      <c r="Q3934" t="s">
        <v>8317</v>
      </c>
      <c r="R3934" t="s">
        <v>8318</v>
      </c>
      <c r="S3934" s="12">
        <f>(((I3934/60)/60)/24)+DATE(1970,1,1)+(-8/24)</f>
        <v>42444.793564814812</v>
      </c>
      <c r="T3934" s="12">
        <f>(((J3934/60)/60)/24)+DATE(1970,1,1)+(-8/24)</f>
        <v>42414.835231481477</v>
      </c>
      <c r="U3934" s="8">
        <f t="shared" si="62"/>
        <v>29.958333333335759</v>
      </c>
    </row>
    <row r="3935" spans="1:21" ht="11.75" customHeight="1" x14ac:dyDescent="0.4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E3935/D3935*100%</f>
        <v>0.15742857142857142</v>
      </c>
      <c r="P3935" s="9" t="str">
        <f>IFERROR(ROUND(E3935/L3935,0),0)&amp;" "&amp;H3935</f>
        <v>92 USD</v>
      </c>
      <c r="Q3935" t="s">
        <v>8317</v>
      </c>
      <c r="R3935" t="s">
        <v>8318</v>
      </c>
      <c r="S3935" s="12">
        <f>(((I3935/60)/60)/24)+DATE(1970,1,1)+(-8/24)</f>
        <v>42567.696527777771</v>
      </c>
      <c r="T3935" s="12">
        <f>(((J3935/60)/60)/24)+DATE(1970,1,1)+(-8/24)</f>
        <v>42538.634976851848</v>
      </c>
      <c r="U3935" s="8">
        <f t="shared" si="62"/>
        <v>29.061550925922347</v>
      </c>
    </row>
    <row r="3936" spans="1:21" ht="11.75" customHeight="1" x14ac:dyDescent="0.4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E3936/D3936*100%</f>
        <v>0.11</v>
      </c>
      <c r="P3936" s="9" t="str">
        <f>IFERROR(ROUND(E3936/L3936,0),0)&amp;" "&amp;H3936</f>
        <v>46 USD</v>
      </c>
      <c r="Q3936" t="s">
        <v>8317</v>
      </c>
      <c r="R3936" t="s">
        <v>8318</v>
      </c>
      <c r="S3936" s="12">
        <f>(((I3936/60)/60)/24)+DATE(1970,1,1)+(-8/24)</f>
        <v>42278.208333333336</v>
      </c>
      <c r="T3936" s="12">
        <f>(((J3936/60)/60)/24)+DATE(1970,1,1)+(-8/24)</f>
        <v>42233.338414351849</v>
      </c>
      <c r="U3936" s="8">
        <f t="shared" si="62"/>
        <v>44.86991898148699</v>
      </c>
    </row>
    <row r="3937" spans="1:21" ht="11.75" customHeight="1" x14ac:dyDescent="0.4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E3937/D3937*100%</f>
        <v>0.43833333333333335</v>
      </c>
      <c r="P3937" s="9" t="str">
        <f>IFERROR(ROUND(E3937/L3937,0),0)&amp;" "&amp;H3937</f>
        <v>57 GBP</v>
      </c>
      <c r="Q3937" t="s">
        <v>8317</v>
      </c>
      <c r="R3937" t="s">
        <v>8318</v>
      </c>
      <c r="S3937" s="12">
        <f>(((I3937/60)/60)/24)+DATE(1970,1,1)+(-8/24)</f>
        <v>42281.323449074065</v>
      </c>
      <c r="T3937" s="12">
        <f>(((J3937/60)/60)/24)+DATE(1970,1,1)+(-8/24)</f>
        <v>42221.323449074065</v>
      </c>
      <c r="U3937" s="8">
        <f t="shared" si="62"/>
        <v>60</v>
      </c>
    </row>
    <row r="3938" spans="1:21" ht="11.75" customHeight="1" x14ac:dyDescent="0.4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E3938/D3938*100%</f>
        <v>0</v>
      </c>
      <c r="P3938" s="9" t="str">
        <f>IFERROR(ROUND(E3938/L3938,0),0)&amp;" "&amp;H3938</f>
        <v>0 USD</v>
      </c>
      <c r="Q3938" t="s">
        <v>8317</v>
      </c>
      <c r="R3938" t="s">
        <v>8318</v>
      </c>
      <c r="S3938" s="12">
        <f>(((I3938/60)/60)/24)+DATE(1970,1,1)+(-8/24)</f>
        <v>42704.971296296295</v>
      </c>
      <c r="T3938" s="12">
        <f>(((J3938/60)/60)/24)+DATE(1970,1,1)+(-8/24)</f>
        <v>42674.929629629631</v>
      </c>
      <c r="U3938" s="8">
        <f t="shared" si="62"/>
        <v>30.041666666664241</v>
      </c>
    </row>
    <row r="3939" spans="1:21" ht="11.75" customHeight="1" x14ac:dyDescent="0.4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E3939/D3939*100%</f>
        <v>0.86135181975736563</v>
      </c>
      <c r="P3939" s="9" t="str">
        <f>IFERROR(ROUND(E3939/L3939,0),0)&amp;" "&amp;H3939</f>
        <v>249 USD</v>
      </c>
      <c r="Q3939" t="s">
        <v>8317</v>
      </c>
      <c r="R3939" t="s">
        <v>8318</v>
      </c>
      <c r="S3939" s="12">
        <f>(((I3939/60)/60)/24)+DATE(1970,1,1)+(-8/24)</f>
        <v>42562.298148148147</v>
      </c>
      <c r="T3939" s="12">
        <f>(((J3939/60)/60)/24)+DATE(1970,1,1)+(-8/24)</f>
        <v>42534.298148148147</v>
      </c>
      <c r="U3939" s="8">
        <f t="shared" si="62"/>
        <v>28</v>
      </c>
    </row>
    <row r="3940" spans="1:21" ht="11.75" customHeight="1" x14ac:dyDescent="0.4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E3940/D3940*100%</f>
        <v>0.12196620583717357</v>
      </c>
      <c r="P3940" s="9" t="str">
        <f>IFERROR(ROUND(E3940/L3940,0),0)&amp;" "&amp;H3940</f>
        <v>79 USD</v>
      </c>
      <c r="Q3940" t="s">
        <v>8317</v>
      </c>
      <c r="R3940" t="s">
        <v>8318</v>
      </c>
      <c r="S3940" s="12">
        <f>(((I3940/60)/60)/24)+DATE(1970,1,1)+(-8/24)</f>
        <v>42182.572384259263</v>
      </c>
      <c r="T3940" s="12">
        <f>(((J3940/60)/60)/24)+DATE(1970,1,1)+(-8/24)</f>
        <v>42151.572384259263</v>
      </c>
      <c r="U3940" s="8">
        <f t="shared" si="62"/>
        <v>31</v>
      </c>
    </row>
    <row r="3941" spans="1:21" ht="11.75" customHeight="1" x14ac:dyDescent="0.4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E3941/D3941*100%</f>
        <v>1E-3</v>
      </c>
      <c r="P3941" s="9" t="str">
        <f>IFERROR(ROUND(E3941/L3941,0),0)&amp;" "&amp;H3941</f>
        <v>5 AUD</v>
      </c>
      <c r="Q3941" t="s">
        <v>8317</v>
      </c>
      <c r="R3941" t="s">
        <v>8318</v>
      </c>
      <c r="S3941" s="12">
        <f>(((I3941/60)/60)/24)+DATE(1970,1,1)+(-8/24)</f>
        <v>41918.854166666664</v>
      </c>
      <c r="T3941" s="12">
        <f>(((J3941/60)/60)/24)+DATE(1970,1,1)+(-8/24)</f>
        <v>41915.066886574074</v>
      </c>
      <c r="U3941" s="8">
        <f t="shared" si="62"/>
        <v>3.7872800925906631</v>
      </c>
    </row>
    <row r="3942" spans="1:21" ht="11.75" customHeight="1" x14ac:dyDescent="0.4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E3942/D3942*100%</f>
        <v>2.2000000000000001E-3</v>
      </c>
      <c r="P3942" s="9" t="str">
        <f>IFERROR(ROUND(E3942/L3942,0),0)&amp;" "&amp;H3942</f>
        <v>6 USD</v>
      </c>
      <c r="Q3942" t="s">
        <v>8317</v>
      </c>
      <c r="R3942" t="s">
        <v>8318</v>
      </c>
      <c r="S3942" s="12">
        <f>(((I3942/60)/60)/24)+DATE(1970,1,1)+(-8/24)</f>
        <v>42006.159155092588</v>
      </c>
      <c r="T3942" s="12">
        <f>(((J3942/60)/60)/24)+DATE(1970,1,1)+(-8/24)</f>
        <v>41961.159155092588</v>
      </c>
      <c r="U3942" s="8">
        <f t="shared" si="62"/>
        <v>45</v>
      </c>
    </row>
    <row r="3943" spans="1:21" ht="11.75" customHeight="1" x14ac:dyDescent="0.4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E3943/D3943*100%</f>
        <v>9.0909090909090905E-3</v>
      </c>
      <c r="P3943" s="9" t="str">
        <f>IFERROR(ROUND(E3943/L3943,0),0)&amp;" "&amp;H3943</f>
        <v>25 USD</v>
      </c>
      <c r="Q3943" t="s">
        <v>8317</v>
      </c>
      <c r="R3943" t="s">
        <v>8318</v>
      </c>
      <c r="S3943" s="12">
        <f>(((I3943/60)/60)/24)+DATE(1970,1,1)+(-8/24)</f>
        <v>41967.708333333336</v>
      </c>
      <c r="T3943" s="12">
        <f>(((J3943/60)/60)/24)+DATE(1970,1,1)+(-8/24)</f>
        <v>41940.253900462958</v>
      </c>
      <c r="U3943" s="8">
        <f t="shared" si="62"/>
        <v>27.454432870377786</v>
      </c>
    </row>
    <row r="3944" spans="1:21" ht="11.75" customHeight="1" x14ac:dyDescent="0.4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E3944/D3944*100%</f>
        <v>0</v>
      </c>
      <c r="P3944" s="9" t="str">
        <f>IFERROR(ROUND(E3944/L3944,0),0)&amp;" "&amp;H3944</f>
        <v>0 USD</v>
      </c>
      <c r="Q3944" t="s">
        <v>8317</v>
      </c>
      <c r="R3944" t="s">
        <v>8318</v>
      </c>
      <c r="S3944" s="12">
        <f>(((I3944/60)/60)/24)+DATE(1970,1,1)+(-8/24)</f>
        <v>42171.570763888885</v>
      </c>
      <c r="T3944" s="12">
        <f>(((J3944/60)/60)/24)+DATE(1970,1,1)+(-8/24)</f>
        <v>42111.570763888885</v>
      </c>
      <c r="U3944" s="8">
        <f t="shared" si="62"/>
        <v>60</v>
      </c>
    </row>
    <row r="3945" spans="1:21" ht="11.75" customHeight="1" x14ac:dyDescent="0.4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E3945/D3945*100%</f>
        <v>0.35639999999999999</v>
      </c>
      <c r="P3945" s="9" t="str">
        <f>IFERROR(ROUND(E3945/L3945,0),0)&amp;" "&amp;H3945</f>
        <v>137 USD</v>
      </c>
      <c r="Q3945" t="s">
        <v>8317</v>
      </c>
      <c r="R3945" t="s">
        <v>8318</v>
      </c>
      <c r="S3945" s="12">
        <f>(((I3945/60)/60)/24)+DATE(1970,1,1)+(-8/24)</f>
        <v>42310.368055555555</v>
      </c>
      <c r="T3945" s="12">
        <f>(((J3945/60)/60)/24)+DATE(1970,1,1)+(-8/24)</f>
        <v>42279.445231481477</v>
      </c>
      <c r="U3945" s="8">
        <f t="shared" si="62"/>
        <v>30.922824074077653</v>
      </c>
    </row>
    <row r="3946" spans="1:21" ht="11.75" customHeight="1" x14ac:dyDescent="0.4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E3946/D3946*100%</f>
        <v>0</v>
      </c>
      <c r="P3946" s="9" t="str">
        <f>IFERROR(ROUND(E3946/L3946,0),0)&amp;" "&amp;H3946</f>
        <v>0 USD</v>
      </c>
      <c r="Q3946" t="s">
        <v>8317</v>
      </c>
      <c r="R3946" t="s">
        <v>8318</v>
      </c>
      <c r="S3946" s="12">
        <f>(((I3946/60)/60)/24)+DATE(1970,1,1)+(-8/24)</f>
        <v>42243.329571759255</v>
      </c>
      <c r="T3946" s="12">
        <f>(((J3946/60)/60)/24)+DATE(1970,1,1)+(-8/24)</f>
        <v>42213.329571759255</v>
      </c>
      <c r="U3946" s="8">
        <f t="shared" si="62"/>
        <v>30</v>
      </c>
    </row>
    <row r="3947" spans="1:21" ht="11.75" customHeight="1" x14ac:dyDescent="0.4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E3947/D3947*100%</f>
        <v>2.5000000000000001E-3</v>
      </c>
      <c r="P3947" s="9" t="str">
        <f>IFERROR(ROUND(E3947/L3947,0),0)&amp;" "&amp;H3947</f>
        <v>5 USD</v>
      </c>
      <c r="Q3947" t="s">
        <v>8317</v>
      </c>
      <c r="R3947" t="s">
        <v>8318</v>
      </c>
      <c r="S3947" s="12">
        <f>(((I3947/60)/60)/24)+DATE(1970,1,1)+(-8/24)</f>
        <v>42139.468379629623</v>
      </c>
      <c r="T3947" s="12">
        <f>(((J3947/60)/60)/24)+DATE(1970,1,1)+(-8/24)</f>
        <v>42109.468379629623</v>
      </c>
      <c r="U3947" s="8">
        <f t="shared" si="62"/>
        <v>30</v>
      </c>
    </row>
    <row r="3948" spans="1:21" ht="11.75" customHeight="1" x14ac:dyDescent="0.4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E3948/D3948*100%</f>
        <v>3.2500000000000001E-2</v>
      </c>
      <c r="P3948" s="9" t="str">
        <f>IFERROR(ROUND(E3948/L3948,0),0)&amp;" "&amp;H3948</f>
        <v>39 USD</v>
      </c>
      <c r="Q3948" t="s">
        <v>8317</v>
      </c>
      <c r="R3948" t="s">
        <v>8318</v>
      </c>
      <c r="S3948" s="12">
        <f>(((I3948/60)/60)/24)+DATE(1970,1,1)+(-8/24)</f>
        <v>42062.999999999993</v>
      </c>
      <c r="T3948" s="12">
        <f>(((J3948/60)/60)/24)+DATE(1970,1,1)+(-8/24)</f>
        <v>42031.500254629624</v>
      </c>
      <c r="U3948" s="8">
        <f t="shared" si="62"/>
        <v>31.499745370369055</v>
      </c>
    </row>
    <row r="3949" spans="1:21" ht="11.75" customHeight="1" x14ac:dyDescent="0.4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E3949/D3949*100%</f>
        <v>3.3666666666666664E-2</v>
      </c>
      <c r="P3949" s="9" t="str">
        <f>IFERROR(ROUND(E3949/L3949,0),0)&amp;" "&amp;H3949</f>
        <v>51 USD</v>
      </c>
      <c r="Q3949" t="s">
        <v>8317</v>
      </c>
      <c r="R3949" t="s">
        <v>8318</v>
      </c>
      <c r="S3949" s="12">
        <f>(((I3949/60)/60)/24)+DATE(1970,1,1)+(-8/24)</f>
        <v>42644.809537037036</v>
      </c>
      <c r="T3949" s="12">
        <f>(((J3949/60)/60)/24)+DATE(1970,1,1)+(-8/24)</f>
        <v>42614.809537037036</v>
      </c>
      <c r="U3949" s="8">
        <f t="shared" si="62"/>
        <v>30</v>
      </c>
    </row>
    <row r="3950" spans="1:21" ht="11.75" customHeight="1" x14ac:dyDescent="0.4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E3950/D3950*100%</f>
        <v>0</v>
      </c>
      <c r="P3950" s="9" t="str">
        <f>IFERROR(ROUND(E3950/L3950,0),0)&amp;" "&amp;H3950</f>
        <v>0 AUD</v>
      </c>
      <c r="Q3950" t="s">
        <v>8317</v>
      </c>
      <c r="R3950" t="s">
        <v>8318</v>
      </c>
      <c r="S3950" s="12">
        <f>(((I3950/60)/60)/24)+DATE(1970,1,1)+(-8/24)</f>
        <v>41888.992164351846</v>
      </c>
      <c r="T3950" s="12">
        <f>(((J3950/60)/60)/24)+DATE(1970,1,1)+(-8/24)</f>
        <v>41828.992164351846</v>
      </c>
      <c r="U3950" s="8">
        <f t="shared" si="62"/>
        <v>60</v>
      </c>
    </row>
    <row r="3951" spans="1:21" ht="11.75" customHeight="1" x14ac:dyDescent="0.4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E3951/D3951*100%</f>
        <v>0.15770000000000001</v>
      </c>
      <c r="P3951" s="9" t="str">
        <f>IFERROR(ROUND(E3951/L3951,0),0)&amp;" "&amp;H3951</f>
        <v>49 AUD</v>
      </c>
      <c r="Q3951" t="s">
        <v>8317</v>
      </c>
      <c r="R3951" t="s">
        <v>8318</v>
      </c>
      <c r="S3951" s="12">
        <f>(((I3951/60)/60)/24)+DATE(1970,1,1)+(-8/24)</f>
        <v>42045.787280092591</v>
      </c>
      <c r="T3951" s="12">
        <f>(((J3951/60)/60)/24)+DATE(1970,1,1)+(-8/24)</f>
        <v>42015.787280092591</v>
      </c>
      <c r="U3951" s="8">
        <f t="shared" si="62"/>
        <v>30</v>
      </c>
    </row>
    <row r="3952" spans="1:21" ht="11.75" customHeight="1" x14ac:dyDescent="0.4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E3952/D3952*100%</f>
        <v>6.2500000000000003E-3</v>
      </c>
      <c r="P3952" s="9" t="str">
        <f>IFERROR(ROUND(E3952/L3952,0),0)&amp;" "&amp;H3952</f>
        <v>25 USD</v>
      </c>
      <c r="Q3952" t="s">
        <v>8317</v>
      </c>
      <c r="R3952" t="s">
        <v>8318</v>
      </c>
      <c r="S3952" s="12">
        <f>(((I3952/60)/60)/24)+DATE(1970,1,1)+(-8/24)</f>
        <v>42468.440972222219</v>
      </c>
      <c r="T3952" s="12">
        <f>(((J3952/60)/60)/24)+DATE(1970,1,1)+(-8/24)</f>
        <v>42439.368981481479</v>
      </c>
      <c r="U3952" s="8">
        <f t="shared" si="62"/>
        <v>29.071990740740148</v>
      </c>
    </row>
    <row r="3953" spans="1:21" ht="11.75" customHeight="1" x14ac:dyDescent="0.4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E3953/D3953*100%</f>
        <v>5.0000000000000004E-6</v>
      </c>
      <c r="P3953" s="9" t="str">
        <f>IFERROR(ROUND(E3953/L3953,0),0)&amp;" "&amp;H3953</f>
        <v>1 EUR</v>
      </c>
      <c r="Q3953" t="s">
        <v>8317</v>
      </c>
      <c r="R3953" t="s">
        <v>8318</v>
      </c>
      <c r="S3953" s="12">
        <f>(((I3953/60)/60)/24)+DATE(1970,1,1)+(-8/24)</f>
        <v>42493.45071759259</v>
      </c>
      <c r="T3953" s="12">
        <f>(((J3953/60)/60)/24)+DATE(1970,1,1)+(-8/24)</f>
        <v>42433.492384259262</v>
      </c>
      <c r="U3953" s="8">
        <f t="shared" si="62"/>
        <v>59.958333333328483</v>
      </c>
    </row>
    <row r="3954" spans="1:21" ht="11.75" customHeight="1" x14ac:dyDescent="0.4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E3954/D3954*100%</f>
        <v>9.6153846153846159E-4</v>
      </c>
      <c r="P3954" s="9" t="str">
        <f>IFERROR(ROUND(E3954/L3954,0),0)&amp;" "&amp;H3954</f>
        <v>25 USD</v>
      </c>
      <c r="Q3954" t="s">
        <v>8317</v>
      </c>
      <c r="R3954" t="s">
        <v>8318</v>
      </c>
      <c r="S3954" s="12">
        <f>(((I3954/60)/60)/24)+DATE(1970,1,1)+(-8/24)</f>
        <v>42303.457060185181</v>
      </c>
      <c r="T3954" s="12">
        <f>(((J3954/60)/60)/24)+DATE(1970,1,1)+(-8/24)</f>
        <v>42243.457060185181</v>
      </c>
      <c r="U3954" s="8">
        <f t="shared" si="62"/>
        <v>60</v>
      </c>
    </row>
    <row r="3955" spans="1:21" ht="11.75" customHeight="1" x14ac:dyDescent="0.4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E3955/D3955*100%</f>
        <v>0</v>
      </c>
      <c r="P3955" s="9" t="str">
        <f>IFERROR(ROUND(E3955/L3955,0),0)&amp;" "&amp;H3955</f>
        <v>0 USD</v>
      </c>
      <c r="Q3955" t="s">
        <v>8317</v>
      </c>
      <c r="R3955" t="s">
        <v>8318</v>
      </c>
      <c r="S3955" s="12">
        <f>(((I3955/60)/60)/24)+DATE(1970,1,1)+(-8/24)</f>
        <v>42580.645138888889</v>
      </c>
      <c r="T3955" s="12">
        <f>(((J3955/60)/60)/24)+DATE(1970,1,1)+(-8/24)</f>
        <v>42549.715115740742</v>
      </c>
      <c r="U3955" s="8">
        <f t="shared" si="62"/>
        <v>30.930023148146574</v>
      </c>
    </row>
    <row r="3956" spans="1:21" ht="11.75" customHeight="1" x14ac:dyDescent="0.4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E3956/D3956*100%</f>
        <v>0</v>
      </c>
      <c r="P3956" s="9" t="str">
        <f>IFERROR(ROUND(E3956/L3956,0),0)&amp;" "&amp;H3956</f>
        <v>0 CAD</v>
      </c>
      <c r="Q3956" t="s">
        <v>8317</v>
      </c>
      <c r="R3956" t="s">
        <v>8318</v>
      </c>
      <c r="S3956" s="12">
        <f>(((I3956/60)/60)/24)+DATE(1970,1,1)+(-8/24)</f>
        <v>41834.317870370367</v>
      </c>
      <c r="T3956" s="12">
        <f>(((J3956/60)/60)/24)+DATE(1970,1,1)+(-8/24)</f>
        <v>41774.317870370367</v>
      </c>
      <c r="U3956" s="8">
        <f t="shared" si="62"/>
        <v>60</v>
      </c>
    </row>
    <row r="3957" spans="1:21" ht="11.75" customHeight="1" x14ac:dyDescent="0.4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E3957/D3957*100%</f>
        <v>0.24285714285714285</v>
      </c>
      <c r="P3957" s="9" t="str">
        <f>IFERROR(ROUND(E3957/L3957,0),0)&amp;" "&amp;H3957</f>
        <v>53 USD</v>
      </c>
      <c r="Q3957" t="s">
        <v>8317</v>
      </c>
      <c r="R3957" t="s">
        <v>8318</v>
      </c>
      <c r="S3957" s="12">
        <f>(((I3957/60)/60)/24)+DATE(1970,1,1)+(-8/24)</f>
        <v>42336.557187499995</v>
      </c>
      <c r="T3957" s="12">
        <f>(((J3957/60)/60)/24)+DATE(1970,1,1)+(-8/24)</f>
        <v>42306.515520833331</v>
      </c>
      <c r="U3957" s="8">
        <f t="shared" si="62"/>
        <v>30.041666666664241</v>
      </c>
    </row>
    <row r="3958" spans="1:21" ht="11.75" customHeight="1" x14ac:dyDescent="0.4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E3958/D3958*100%</f>
        <v>0</v>
      </c>
      <c r="P3958" s="9" t="str">
        <f>IFERROR(ROUND(E3958/L3958,0),0)&amp;" "&amp;H3958</f>
        <v>0 USD</v>
      </c>
      <c r="Q3958" t="s">
        <v>8317</v>
      </c>
      <c r="R3958" t="s">
        <v>8318</v>
      </c>
      <c r="S3958" s="12">
        <f>(((I3958/60)/60)/24)+DATE(1970,1,1)+(-8/24)</f>
        <v>42484.680555555555</v>
      </c>
      <c r="T3958" s="12">
        <f>(((J3958/60)/60)/24)+DATE(1970,1,1)+(-8/24)</f>
        <v>42457.598692129628</v>
      </c>
      <c r="U3958" s="8">
        <f t="shared" si="62"/>
        <v>27.081863425926713</v>
      </c>
    </row>
    <row r="3959" spans="1:21" ht="11.75" customHeight="1" x14ac:dyDescent="0.4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E3959/D3959*100%</f>
        <v>2.5000000000000001E-4</v>
      </c>
      <c r="P3959" s="9" t="str">
        <f>IFERROR(ROUND(E3959/L3959,0),0)&amp;" "&amp;H3959</f>
        <v>7 USD</v>
      </c>
      <c r="Q3959" t="s">
        <v>8317</v>
      </c>
      <c r="R3959" t="s">
        <v>8318</v>
      </c>
      <c r="S3959" s="12">
        <f>(((I3959/60)/60)/24)+DATE(1970,1,1)+(-8/24)</f>
        <v>42559.642986111103</v>
      </c>
      <c r="T3959" s="12">
        <f>(((J3959/60)/60)/24)+DATE(1970,1,1)+(-8/24)</f>
        <v>42513.642986111103</v>
      </c>
      <c r="U3959" s="8">
        <f t="shared" si="62"/>
        <v>46</v>
      </c>
    </row>
    <row r="3960" spans="1:21" ht="11.75" customHeight="1" x14ac:dyDescent="0.4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E3960/D3960*100%</f>
        <v>0.32050000000000001</v>
      </c>
      <c r="P3960" s="9" t="str">
        <f>IFERROR(ROUND(E3960/L3960,0),0)&amp;" "&amp;H3960</f>
        <v>40 USD</v>
      </c>
      <c r="Q3960" t="s">
        <v>8317</v>
      </c>
      <c r="R3960" t="s">
        <v>8318</v>
      </c>
      <c r="S3960" s="12">
        <f>(((I3960/60)/60)/24)+DATE(1970,1,1)+(-8/24)</f>
        <v>41853.25</v>
      </c>
      <c r="T3960" s="12">
        <f>(((J3960/60)/60)/24)+DATE(1970,1,1)+(-8/24)</f>
        <v>41816.617037037038</v>
      </c>
      <c r="U3960" s="8">
        <f t="shared" si="62"/>
        <v>36.632962962961756</v>
      </c>
    </row>
    <row r="3961" spans="1:21" ht="11.75" customHeight="1" x14ac:dyDescent="0.4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E3961/D3961*100%</f>
        <v>0.24333333333333335</v>
      </c>
      <c r="P3961" s="9" t="str">
        <f>IFERROR(ROUND(E3961/L3961,0),0)&amp;" "&amp;H3961</f>
        <v>24 USD</v>
      </c>
      <c r="Q3961" t="s">
        <v>8317</v>
      </c>
      <c r="R3961" t="s">
        <v>8318</v>
      </c>
      <c r="S3961" s="12">
        <f>(((I3961/60)/60)/24)+DATE(1970,1,1)+(-8/24)</f>
        <v>41910.455509259256</v>
      </c>
      <c r="T3961" s="12">
        <f>(((J3961/60)/60)/24)+DATE(1970,1,1)+(-8/24)</f>
        <v>41880.455509259256</v>
      </c>
      <c r="U3961" s="8">
        <f t="shared" si="62"/>
        <v>30</v>
      </c>
    </row>
    <row r="3962" spans="1:21" ht="11.75" customHeight="1" x14ac:dyDescent="0.4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E3962/D3962*100%</f>
        <v>1.4999999999999999E-2</v>
      </c>
      <c r="P3962" s="9" t="str">
        <f>IFERROR(ROUND(E3962/L3962,0),0)&amp;" "&amp;H3962</f>
        <v>11 USD</v>
      </c>
      <c r="Q3962" t="s">
        <v>8317</v>
      </c>
      <c r="R3962" t="s">
        <v>8318</v>
      </c>
      <c r="S3962" s="12">
        <f>(((I3962/60)/60)/24)+DATE(1970,1,1)+(-8/24)</f>
        <v>42372.51222222222</v>
      </c>
      <c r="T3962" s="12">
        <f>(((J3962/60)/60)/24)+DATE(1970,1,1)+(-8/24)</f>
        <v>42342.51222222222</v>
      </c>
      <c r="U3962" s="8">
        <f t="shared" si="62"/>
        <v>30</v>
      </c>
    </row>
    <row r="3963" spans="1:21" ht="11.75" customHeight="1" x14ac:dyDescent="0.4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E3963/D3963*100%</f>
        <v>4.1999999999999997E-3</v>
      </c>
      <c r="P3963" s="9" t="str">
        <f>IFERROR(ROUND(E3963/L3963,0),0)&amp;" "&amp;H3963</f>
        <v>11 GBP</v>
      </c>
      <c r="Q3963" t="s">
        <v>8317</v>
      </c>
      <c r="R3963" t="s">
        <v>8318</v>
      </c>
      <c r="S3963" s="12">
        <f>(((I3963/60)/60)/24)+DATE(1970,1,1)+(-8/24)</f>
        <v>41767.557986111111</v>
      </c>
      <c r="T3963" s="12">
        <f>(((J3963/60)/60)/24)+DATE(1970,1,1)+(-8/24)</f>
        <v>41745.557986111111</v>
      </c>
      <c r="U3963" s="8">
        <f t="shared" si="62"/>
        <v>22</v>
      </c>
    </row>
    <row r="3964" spans="1:21" ht="11.75" customHeight="1" x14ac:dyDescent="0.4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E3964/D3964*100%</f>
        <v>3.214285714285714E-2</v>
      </c>
      <c r="P3964" s="9" t="str">
        <f>IFERROR(ROUND(E3964/L3964,0),0)&amp;" "&amp;H3964</f>
        <v>15 GBP</v>
      </c>
      <c r="Q3964" t="s">
        <v>8317</v>
      </c>
      <c r="R3964" t="s">
        <v>8318</v>
      </c>
      <c r="S3964" s="12">
        <f>(((I3964/60)/60)/24)+DATE(1970,1,1)+(-8/24)</f>
        <v>42336.288124999999</v>
      </c>
      <c r="T3964" s="12">
        <f>(((J3964/60)/60)/24)+DATE(1970,1,1)+(-8/24)</f>
        <v>42311.288124999999</v>
      </c>
      <c r="U3964" s="8">
        <f t="shared" si="62"/>
        <v>25</v>
      </c>
    </row>
    <row r="3965" spans="1:21" ht="11.75" customHeight="1" x14ac:dyDescent="0.4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E3965/D3965*100%</f>
        <v>0</v>
      </c>
      <c r="P3965" s="9" t="str">
        <f>IFERROR(ROUND(E3965/L3965,0),0)&amp;" "&amp;H3965</f>
        <v>0 CAD</v>
      </c>
      <c r="Q3965" t="s">
        <v>8317</v>
      </c>
      <c r="R3965" t="s">
        <v>8318</v>
      </c>
      <c r="S3965" s="12">
        <f>(((I3965/60)/60)/24)+DATE(1970,1,1)+(-8/24)</f>
        <v>42325.862465277773</v>
      </c>
      <c r="T3965" s="12">
        <f>(((J3965/60)/60)/24)+DATE(1970,1,1)+(-8/24)</f>
        <v>42295.820798611108</v>
      </c>
      <c r="U3965" s="8">
        <f t="shared" si="62"/>
        <v>30.041666666664241</v>
      </c>
    </row>
    <row r="3966" spans="1:21" ht="11.75" customHeight="1" x14ac:dyDescent="0.4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E3966/D3966*100%</f>
        <v>6.3E-2</v>
      </c>
      <c r="P3966" s="9" t="str">
        <f>IFERROR(ROUND(E3966/L3966,0),0)&amp;" "&amp;H3966</f>
        <v>42 USD</v>
      </c>
      <c r="Q3966" t="s">
        <v>8317</v>
      </c>
      <c r="R3966" t="s">
        <v>8318</v>
      </c>
      <c r="S3966" s="12">
        <f>(((I3966/60)/60)/24)+DATE(1970,1,1)+(-8/24)</f>
        <v>42113.34706018518</v>
      </c>
      <c r="T3966" s="12">
        <f>(((J3966/60)/60)/24)+DATE(1970,1,1)+(-8/24)</f>
        <v>42053.388726851852</v>
      </c>
      <c r="U3966" s="8">
        <f t="shared" si="62"/>
        <v>59.958333333328483</v>
      </c>
    </row>
    <row r="3967" spans="1:21" ht="11.75" customHeight="1" x14ac:dyDescent="0.4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E3967/D3967*100%</f>
        <v>0.14249999999999999</v>
      </c>
      <c r="P3967" s="9" t="str">
        <f>IFERROR(ROUND(E3967/L3967,0),0)&amp;" "&amp;H3967</f>
        <v>71 USD</v>
      </c>
      <c r="Q3967" t="s">
        <v>8317</v>
      </c>
      <c r="R3967" t="s">
        <v>8318</v>
      </c>
      <c r="S3967" s="12">
        <f>(((I3967/60)/60)/24)+DATE(1970,1,1)+(-8/24)</f>
        <v>42473.860879629625</v>
      </c>
      <c r="T3967" s="12">
        <f>(((J3967/60)/60)/24)+DATE(1970,1,1)+(-8/24)</f>
        <v>42413.902546296296</v>
      </c>
      <c r="U3967" s="8">
        <f t="shared" si="62"/>
        <v>59.958333333328483</v>
      </c>
    </row>
    <row r="3968" spans="1:21" ht="11.75" customHeight="1" x14ac:dyDescent="0.4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E3968/D3968*100%</f>
        <v>6.0000000000000001E-3</v>
      </c>
      <c r="P3968" s="9" t="str">
        <f>IFERROR(ROUND(E3968/L3968,0),0)&amp;" "&amp;H3968</f>
        <v>23 USD</v>
      </c>
      <c r="Q3968" t="s">
        <v>8317</v>
      </c>
      <c r="R3968" t="s">
        <v>8318</v>
      </c>
      <c r="S3968" s="12">
        <f>(((I3968/60)/60)/24)+DATE(1970,1,1)+(-8/24)</f>
        <v>41843.790972222218</v>
      </c>
      <c r="T3968" s="12">
        <f>(((J3968/60)/60)/24)+DATE(1970,1,1)+(-8/24)</f>
        <v>41801.378217592588</v>
      </c>
      <c r="U3968" s="8">
        <f t="shared" si="62"/>
        <v>42.41275462962949</v>
      </c>
    </row>
    <row r="3969" spans="1:21" ht="11.75" customHeight="1" x14ac:dyDescent="0.4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E3969/D3969*100%</f>
        <v>0.2411764705882353</v>
      </c>
      <c r="P3969" s="9" t="str">
        <f>IFERROR(ROUND(E3969/L3969,0),0)&amp;" "&amp;H3969</f>
        <v>41 USD</v>
      </c>
      <c r="Q3969" t="s">
        <v>8317</v>
      </c>
      <c r="R3969" t="s">
        <v>8318</v>
      </c>
      <c r="S3969" s="12">
        <f>(((I3969/60)/60)/24)+DATE(1970,1,1)+(-8/24)</f>
        <v>42799.957256944443</v>
      </c>
      <c r="T3969" s="12">
        <f>(((J3969/60)/60)/24)+DATE(1970,1,1)+(-8/24)</f>
        <v>42769.957256944443</v>
      </c>
      <c r="U3969" s="8">
        <f t="shared" si="62"/>
        <v>30</v>
      </c>
    </row>
    <row r="3970" spans="1:21" ht="11.75" customHeight="1" x14ac:dyDescent="0.4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E3970/D3970*100%</f>
        <v>0.10539999999999999</v>
      </c>
      <c r="P3970" s="9" t="str">
        <f>IFERROR(ROUND(E3970/L3970,0),0)&amp;" "&amp;H3970</f>
        <v>48 USD</v>
      </c>
      <c r="Q3970" t="s">
        <v>8317</v>
      </c>
      <c r="R3970" t="s">
        <v>8318</v>
      </c>
      <c r="S3970" s="12">
        <f>(((I3970/60)/60)/24)+DATE(1970,1,1)+(-8/24)</f>
        <v>42512.48232638889</v>
      </c>
      <c r="T3970" s="12">
        <f>(((J3970/60)/60)/24)+DATE(1970,1,1)+(-8/24)</f>
        <v>42452.48232638889</v>
      </c>
      <c r="U3970" s="8">
        <f t="shared" si="62"/>
        <v>60</v>
      </c>
    </row>
    <row r="3971" spans="1:21" ht="11.75" customHeight="1" x14ac:dyDescent="0.4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E3971/D3971*100%</f>
        <v>7.4690265486725665E-2</v>
      </c>
      <c r="P3971" s="9" t="str">
        <f>IFERROR(ROUND(E3971/L3971,0),0)&amp;" "&amp;H3971</f>
        <v>35 USD</v>
      </c>
      <c r="Q3971" t="s">
        <v>8317</v>
      </c>
      <c r="R3971" t="s">
        <v>8318</v>
      </c>
      <c r="S3971" s="12">
        <f>(((I3971/60)/60)/24)+DATE(1970,1,1)+(-8/24)</f>
        <v>42610.829861111109</v>
      </c>
      <c r="T3971" s="12">
        <f>(((J3971/60)/60)/24)+DATE(1970,1,1)+(-8/24)</f>
        <v>42601.521365740737</v>
      </c>
      <c r="U3971" s="8">
        <f t="shared" si="62"/>
        <v>9.3084953703728388</v>
      </c>
    </row>
    <row r="3972" spans="1:21" ht="11.75" customHeight="1" x14ac:dyDescent="0.4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E3972/D3972*100%</f>
        <v>7.3333333333333334E-4</v>
      </c>
      <c r="P3972" s="9" t="str">
        <f>IFERROR(ROUND(E3972/L3972,0),0)&amp;" "&amp;H3972</f>
        <v>6 USD</v>
      </c>
      <c r="Q3972" t="s">
        <v>8317</v>
      </c>
      <c r="R3972" t="s">
        <v>8318</v>
      </c>
      <c r="S3972" s="12">
        <f>(((I3972/60)/60)/24)+DATE(1970,1,1)+(-8/24)</f>
        <v>42477.530219907399</v>
      </c>
      <c r="T3972" s="12">
        <f>(((J3972/60)/60)/24)+DATE(1970,1,1)+(-8/24)</f>
        <v>42447.530219907399</v>
      </c>
      <c r="U3972" s="8">
        <f t="shared" si="62"/>
        <v>30</v>
      </c>
    </row>
    <row r="3973" spans="1:21" ht="11.75" customHeight="1" x14ac:dyDescent="0.4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E3973/D3973*100%</f>
        <v>9.7142857142857135E-3</v>
      </c>
      <c r="P3973" s="9" t="str">
        <f>IFERROR(ROUND(E3973/L3973,0),0)&amp;" "&amp;H3973</f>
        <v>23 USD</v>
      </c>
      <c r="Q3973" t="s">
        <v>8317</v>
      </c>
      <c r="R3973" t="s">
        <v>8318</v>
      </c>
      <c r="S3973" s="12">
        <f>(((I3973/60)/60)/24)+DATE(1970,1,1)+(-8/24)</f>
        <v>41841.202847222223</v>
      </c>
      <c r="T3973" s="12">
        <f>(((J3973/60)/60)/24)+DATE(1970,1,1)+(-8/24)</f>
        <v>41811.202847222223</v>
      </c>
      <c r="U3973" s="8">
        <f t="shared" si="62"/>
        <v>30</v>
      </c>
    </row>
    <row r="3974" spans="1:21" ht="11.75" customHeight="1" x14ac:dyDescent="0.4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E3974/D3974*100%</f>
        <v>0.21099999999999999</v>
      </c>
      <c r="P3974" s="9" t="str">
        <f>IFERROR(ROUND(E3974/L3974,0),0)&amp;" "&amp;H3974</f>
        <v>26 USD</v>
      </c>
      <c r="Q3974" t="s">
        <v>8317</v>
      </c>
      <c r="R3974" t="s">
        <v>8318</v>
      </c>
      <c r="S3974" s="12">
        <f>(((I3974/60)/60)/24)+DATE(1970,1,1)+(-8/24)</f>
        <v>42040.734189814808</v>
      </c>
      <c r="T3974" s="12">
        <f>(((J3974/60)/60)/24)+DATE(1970,1,1)+(-8/24)</f>
        <v>41980.734189814808</v>
      </c>
      <c r="U3974" s="8">
        <f t="shared" si="62"/>
        <v>60</v>
      </c>
    </row>
    <row r="3975" spans="1:21" ht="11.75" customHeight="1" x14ac:dyDescent="0.4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E3975/D3975*100%</f>
        <v>0.78100000000000003</v>
      </c>
      <c r="P3975" s="9" t="str">
        <f>IFERROR(ROUND(E3975/L3975,0),0)&amp;" "&amp;H3975</f>
        <v>106 USD</v>
      </c>
      <c r="Q3975" t="s">
        <v>8317</v>
      </c>
      <c r="R3975" t="s">
        <v>8318</v>
      </c>
      <c r="S3975" s="12">
        <f>(((I3975/60)/60)/24)+DATE(1970,1,1)+(-8/24)</f>
        <v>42498.833333333336</v>
      </c>
      <c r="T3975" s="12">
        <f>(((J3975/60)/60)/24)+DATE(1970,1,1)+(-8/24)</f>
        <v>42469.350810185184</v>
      </c>
      <c r="U3975" s="8">
        <f t="shared" si="62"/>
        <v>29.482523148151813</v>
      </c>
    </row>
    <row r="3976" spans="1:21" ht="11.75" customHeight="1" x14ac:dyDescent="0.4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E3976/D3976*100%</f>
        <v>0.32</v>
      </c>
      <c r="P3976" s="9" t="str">
        <f>IFERROR(ROUND(E3976/L3976,0),0)&amp;" "&amp;H3976</f>
        <v>29 GBP</v>
      </c>
      <c r="Q3976" t="s">
        <v>8317</v>
      </c>
      <c r="R3976" t="s">
        <v>8318</v>
      </c>
      <c r="S3976" s="12">
        <f>(((I3976/60)/60)/24)+DATE(1970,1,1)+(-8/24)</f>
        <v>42523.213518518511</v>
      </c>
      <c r="T3976" s="12">
        <f>(((J3976/60)/60)/24)+DATE(1970,1,1)+(-8/24)</f>
        <v>42493.213518518511</v>
      </c>
      <c r="U3976" s="8">
        <f t="shared" si="62"/>
        <v>30</v>
      </c>
    </row>
    <row r="3977" spans="1:21" ht="11.75" customHeight="1" x14ac:dyDescent="0.4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E3977/D3977*100%</f>
        <v>0</v>
      </c>
      <c r="P3977" s="9" t="str">
        <f>IFERROR(ROUND(E3977/L3977,0),0)&amp;" "&amp;H3977</f>
        <v>0 USD</v>
      </c>
      <c r="Q3977" t="s">
        <v>8317</v>
      </c>
      <c r="R3977" t="s">
        <v>8318</v>
      </c>
      <c r="S3977" s="12">
        <f>(((I3977/60)/60)/24)+DATE(1970,1,1)+(-8/24)</f>
        <v>42564.533541666664</v>
      </c>
      <c r="T3977" s="12">
        <f>(((J3977/60)/60)/24)+DATE(1970,1,1)+(-8/24)</f>
        <v>42534.533541666664</v>
      </c>
      <c r="U3977" s="8">
        <f t="shared" si="62"/>
        <v>30</v>
      </c>
    </row>
    <row r="3978" spans="1:21" ht="11.75" customHeight="1" x14ac:dyDescent="0.4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E3978/D3978*100%</f>
        <v>0.47692307692307695</v>
      </c>
      <c r="P3978" s="9" t="str">
        <f>IFERROR(ROUND(E3978/L3978,0),0)&amp;" "&amp;H3978</f>
        <v>62 USD</v>
      </c>
      <c r="Q3978" t="s">
        <v>8317</v>
      </c>
      <c r="R3978" t="s">
        <v>8318</v>
      </c>
      <c r="S3978" s="12">
        <f>(((I3978/60)/60)/24)+DATE(1970,1,1)+(-8/24)</f>
        <v>41851.958333333328</v>
      </c>
      <c r="T3978" s="12">
        <f>(((J3978/60)/60)/24)+DATE(1970,1,1)+(-8/24)</f>
        <v>41830.525011574071</v>
      </c>
      <c r="U3978" s="8">
        <f t="shared" si="62"/>
        <v>21.433321759257524</v>
      </c>
    </row>
    <row r="3979" spans="1:21" ht="11.75" customHeight="1" x14ac:dyDescent="0.4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E3979/D3979*100%</f>
        <v>1.4500000000000001E-2</v>
      </c>
      <c r="P3979" s="9" t="str">
        <f>IFERROR(ROUND(E3979/L3979,0),0)&amp;" "&amp;H3979</f>
        <v>218 USD</v>
      </c>
      <c r="Q3979" t="s">
        <v>8317</v>
      </c>
      <c r="R3979" t="s">
        <v>8318</v>
      </c>
      <c r="S3979" s="12">
        <f>(((I3979/60)/60)/24)+DATE(1970,1,1)+(-8/24)</f>
        <v>42573.455231481479</v>
      </c>
      <c r="T3979" s="12">
        <f>(((J3979/60)/60)/24)+DATE(1970,1,1)+(-8/24)</f>
        <v>42543.455231481479</v>
      </c>
      <c r="U3979" s="8">
        <f t="shared" si="62"/>
        <v>30</v>
      </c>
    </row>
    <row r="3980" spans="1:21" ht="11.75" customHeight="1" x14ac:dyDescent="0.4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E3980/D3980*100%</f>
        <v>0.107</v>
      </c>
      <c r="P3980" s="9" t="str">
        <f>IFERROR(ROUND(E3980/L3980,0),0)&amp;" "&amp;H3980</f>
        <v>27 USD</v>
      </c>
      <c r="Q3980" t="s">
        <v>8317</v>
      </c>
      <c r="R3980" t="s">
        <v>8318</v>
      </c>
      <c r="S3980" s="12">
        <f>(((I3980/60)/60)/24)+DATE(1970,1,1)+(-8/24)</f>
        <v>42035.309641203705</v>
      </c>
      <c r="T3980" s="12">
        <f>(((J3980/60)/60)/24)+DATE(1970,1,1)+(-8/24)</f>
        <v>41975.309641203705</v>
      </c>
      <c r="U3980" s="8">
        <f t="shared" si="62"/>
        <v>60</v>
      </c>
    </row>
    <row r="3981" spans="1:21" ht="11.75" customHeight="1" x14ac:dyDescent="0.4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E3981/D3981*100%</f>
        <v>1.8333333333333333E-2</v>
      </c>
      <c r="P3981" s="9" t="str">
        <f>IFERROR(ROUND(E3981/L3981,0),0)&amp;" "&amp;H3981</f>
        <v>18 GBP</v>
      </c>
      <c r="Q3981" t="s">
        <v>8317</v>
      </c>
      <c r="R3981" t="s">
        <v>8318</v>
      </c>
      <c r="S3981" s="12">
        <f>(((I3981/60)/60)/24)+DATE(1970,1,1)+(-8/24)</f>
        <v>42092.499999999993</v>
      </c>
      <c r="T3981" s="12">
        <f>(((J3981/60)/60)/24)+DATE(1970,1,1)+(-8/24)</f>
        <v>42069.570104166669</v>
      </c>
      <c r="U3981" s="8">
        <f t="shared" ref="U3981:U4044" si="63">S3981-T3981</f>
        <v>22.929895833323826</v>
      </c>
    </row>
    <row r="3982" spans="1:21" ht="11.75" customHeight="1" x14ac:dyDescent="0.4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E3982/D3982*100%</f>
        <v>0.18</v>
      </c>
      <c r="P3982" s="9" t="str">
        <f>IFERROR(ROUND(E3982/L3982,0),0)&amp;" "&amp;H3982</f>
        <v>64 USD</v>
      </c>
      <c r="Q3982" t="s">
        <v>8317</v>
      </c>
      <c r="R3982" t="s">
        <v>8318</v>
      </c>
      <c r="S3982" s="12">
        <f>(((I3982/60)/60)/24)+DATE(1970,1,1)+(-8/24)</f>
        <v>41825.265590277777</v>
      </c>
      <c r="T3982" s="12">
        <f>(((J3982/60)/60)/24)+DATE(1970,1,1)+(-8/24)</f>
        <v>41795.265590277777</v>
      </c>
      <c r="U3982" s="8">
        <f t="shared" si="63"/>
        <v>30</v>
      </c>
    </row>
    <row r="3983" spans="1:21" ht="11.75" customHeight="1" x14ac:dyDescent="0.4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E3983/D3983*100%</f>
        <v>4.0833333333333333E-2</v>
      </c>
      <c r="P3983" s="9" t="str">
        <f>IFERROR(ROUND(E3983/L3983,0),0)&amp;" "&amp;H3983</f>
        <v>175 USD</v>
      </c>
      <c r="Q3983" t="s">
        <v>8317</v>
      </c>
      <c r="R3983" t="s">
        <v>8318</v>
      </c>
      <c r="S3983" s="12">
        <f>(((I3983/60)/60)/24)+DATE(1970,1,1)+(-8/24)</f>
        <v>42567.846631944441</v>
      </c>
      <c r="T3983" s="12">
        <f>(((J3983/60)/60)/24)+DATE(1970,1,1)+(-8/24)</f>
        <v>42507.846631944441</v>
      </c>
      <c r="U3983" s="8">
        <f t="shared" si="63"/>
        <v>60</v>
      </c>
    </row>
    <row r="3984" spans="1:21" ht="11.75" customHeight="1" x14ac:dyDescent="0.4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E3984/D3984*100%</f>
        <v>0.2</v>
      </c>
      <c r="P3984" s="9" t="str">
        <f>IFERROR(ROUND(E3984/L3984,0),0)&amp;" "&amp;H3984</f>
        <v>34 GBP</v>
      </c>
      <c r="Q3984" t="s">
        <v>8317</v>
      </c>
      <c r="R3984" t="s">
        <v>8318</v>
      </c>
      <c r="S3984" s="12">
        <f>(((I3984/60)/60)/24)+DATE(1970,1,1)+(-8/24)</f>
        <v>42192.476620370369</v>
      </c>
      <c r="T3984" s="12">
        <f>(((J3984/60)/60)/24)+DATE(1970,1,1)+(-8/24)</f>
        <v>42132.476620370369</v>
      </c>
      <c r="U3984" s="8">
        <f t="shared" si="63"/>
        <v>60</v>
      </c>
    </row>
    <row r="3985" spans="1:21" ht="11.75" customHeight="1" x14ac:dyDescent="0.4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E3985/D3985*100%</f>
        <v>0.34802513464991025</v>
      </c>
      <c r="P3985" s="9" t="str">
        <f>IFERROR(ROUND(E3985/L3985,0),0)&amp;" "&amp;H3985</f>
        <v>84 USD</v>
      </c>
      <c r="Q3985" t="s">
        <v>8317</v>
      </c>
      <c r="R3985" t="s">
        <v>8318</v>
      </c>
      <c r="S3985" s="12">
        <f>(((I3985/60)/60)/24)+DATE(1970,1,1)+(-8/24)</f>
        <v>41778.957638888889</v>
      </c>
      <c r="T3985" s="12">
        <f>(((J3985/60)/60)/24)+DATE(1970,1,1)+(-8/24)</f>
        <v>41747.536527777775</v>
      </c>
      <c r="U3985" s="8">
        <f t="shared" si="63"/>
        <v>31.421111111114442</v>
      </c>
    </row>
    <row r="3986" spans="1:21" ht="11.75" customHeight="1" x14ac:dyDescent="0.4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E3986/D3986*100%</f>
        <v>6.3333333333333339E-2</v>
      </c>
      <c r="P3986" s="9" t="str">
        <f>IFERROR(ROUND(E3986/L3986,0),0)&amp;" "&amp;H3986</f>
        <v>10 GBP</v>
      </c>
      <c r="Q3986" t="s">
        <v>8317</v>
      </c>
      <c r="R3986" t="s">
        <v>8318</v>
      </c>
      <c r="S3986" s="12">
        <f>(((I3986/60)/60)/24)+DATE(1970,1,1)+(-8/24)</f>
        <v>41950.666666666664</v>
      </c>
      <c r="T3986" s="12">
        <f>(((J3986/60)/60)/24)+DATE(1970,1,1)+(-8/24)</f>
        <v>41920.630138888882</v>
      </c>
      <c r="U3986" s="8">
        <f t="shared" si="63"/>
        <v>30.036527777781885</v>
      </c>
    </row>
    <row r="3987" spans="1:21" ht="11.75" customHeight="1" x14ac:dyDescent="0.4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E3987/D3987*100%</f>
        <v>0.32050000000000001</v>
      </c>
      <c r="P3987" s="9" t="str">
        <f>IFERROR(ROUND(E3987/L3987,0),0)&amp;" "&amp;H3987</f>
        <v>34 USD</v>
      </c>
      <c r="Q3987" t="s">
        <v>8317</v>
      </c>
      <c r="R3987" t="s">
        <v>8318</v>
      </c>
      <c r="S3987" s="12">
        <f>(((I3987/60)/60)/24)+DATE(1970,1,1)+(-8/24)</f>
        <v>42420.545138888883</v>
      </c>
      <c r="T3987" s="12">
        <f>(((J3987/60)/60)/24)+DATE(1970,1,1)+(-8/24)</f>
        <v>42399.374074074069</v>
      </c>
      <c r="U3987" s="8">
        <f t="shared" si="63"/>
        <v>21.171064814814599</v>
      </c>
    </row>
    <row r="3988" spans="1:21" ht="11.75" customHeight="1" x14ac:dyDescent="0.4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E3988/D3988*100%</f>
        <v>9.7600000000000006E-2</v>
      </c>
      <c r="P3988" s="9" t="str">
        <f>IFERROR(ROUND(E3988/L3988,0),0)&amp;" "&amp;H3988</f>
        <v>38 GBP</v>
      </c>
      <c r="Q3988" t="s">
        <v>8317</v>
      </c>
      <c r="R3988" t="s">
        <v>8318</v>
      </c>
      <c r="S3988" s="12">
        <f>(((I3988/60)/60)/24)+DATE(1970,1,1)+(-8/24)</f>
        <v>42496.211111111108</v>
      </c>
      <c r="T3988" s="12">
        <f>(((J3988/60)/60)/24)+DATE(1970,1,1)+(-8/24)</f>
        <v>42467.215208333328</v>
      </c>
      <c r="U3988" s="8">
        <f t="shared" si="63"/>
        <v>28.995902777780429</v>
      </c>
    </row>
    <row r="3989" spans="1:21" ht="11.75" customHeight="1" x14ac:dyDescent="0.4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E3989/D3989*100%</f>
        <v>0.3775</v>
      </c>
      <c r="P3989" s="9" t="str">
        <f>IFERROR(ROUND(E3989/L3989,0),0)&amp;" "&amp;H3989</f>
        <v>12 GBP</v>
      </c>
      <c r="Q3989" t="s">
        <v>8317</v>
      </c>
      <c r="R3989" t="s">
        <v>8318</v>
      </c>
      <c r="S3989" s="12">
        <f>(((I3989/60)/60)/24)+DATE(1970,1,1)+(-8/24)</f>
        <v>41775.591319444444</v>
      </c>
      <c r="T3989" s="12">
        <f>(((J3989/60)/60)/24)+DATE(1970,1,1)+(-8/24)</f>
        <v>41765.591319444444</v>
      </c>
      <c r="U3989" s="8">
        <f t="shared" si="63"/>
        <v>10</v>
      </c>
    </row>
    <row r="3990" spans="1:21" ht="11.75" customHeight="1" x14ac:dyDescent="0.4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E3990/D3990*100%</f>
        <v>2.1333333333333333E-2</v>
      </c>
      <c r="P3990" s="9" t="str">
        <f>IFERROR(ROUND(E3990/L3990,0),0)&amp;" "&amp;H3990</f>
        <v>8 USD</v>
      </c>
      <c r="Q3990" t="s">
        <v>8317</v>
      </c>
      <c r="R3990" t="s">
        <v>8318</v>
      </c>
      <c r="S3990" s="12">
        <f>(((I3990/60)/60)/24)+DATE(1970,1,1)+(-8/24)</f>
        <v>42244.747835648144</v>
      </c>
      <c r="T3990" s="12">
        <f>(((J3990/60)/60)/24)+DATE(1970,1,1)+(-8/24)</f>
        <v>42229.747835648144</v>
      </c>
      <c r="U3990" s="8">
        <f t="shared" si="63"/>
        <v>15</v>
      </c>
    </row>
    <row r="3991" spans="1:21" ht="11.75" customHeight="1" x14ac:dyDescent="0.4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E3991/D3991*100%</f>
        <v>0</v>
      </c>
      <c r="P3991" s="9" t="str">
        <f>IFERROR(ROUND(E3991/L3991,0),0)&amp;" "&amp;H3991</f>
        <v>0 USD</v>
      </c>
      <c r="Q3991" t="s">
        <v>8317</v>
      </c>
      <c r="R3991" t="s">
        <v>8318</v>
      </c>
      <c r="S3991" s="12">
        <f>(((I3991/60)/60)/24)+DATE(1970,1,1)+(-8/24)</f>
        <v>42316.458113425928</v>
      </c>
      <c r="T3991" s="12">
        <f>(((J3991/60)/60)/24)+DATE(1970,1,1)+(-8/24)</f>
        <v>42286.416446759256</v>
      </c>
      <c r="U3991" s="8">
        <f t="shared" si="63"/>
        <v>30.041666666671517</v>
      </c>
    </row>
    <row r="3992" spans="1:21" ht="11.75" customHeight="1" x14ac:dyDescent="0.4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E3992/D3992*100%</f>
        <v>4.1818181818181817E-2</v>
      </c>
      <c r="P3992" s="9" t="str">
        <f>IFERROR(ROUND(E3992/L3992,0),0)&amp;" "&amp;H3992</f>
        <v>23 GBP</v>
      </c>
      <c r="Q3992" t="s">
        <v>8317</v>
      </c>
      <c r="R3992" t="s">
        <v>8318</v>
      </c>
      <c r="S3992" s="12">
        <f>(((I3992/60)/60)/24)+DATE(1970,1,1)+(-8/24)</f>
        <v>42431.339039351849</v>
      </c>
      <c r="T3992" s="12">
        <f>(((J3992/60)/60)/24)+DATE(1970,1,1)+(-8/24)</f>
        <v>42401.339039351849</v>
      </c>
      <c r="U3992" s="8">
        <f t="shared" si="63"/>
        <v>30</v>
      </c>
    </row>
    <row r="3993" spans="1:21" ht="11.75" customHeight="1" x14ac:dyDescent="0.4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E3993/D3993*100%</f>
        <v>0.2</v>
      </c>
      <c r="P3993" s="9" t="str">
        <f>IFERROR(ROUND(E3993/L3993,0),0)&amp;" "&amp;H3993</f>
        <v>100 USD</v>
      </c>
      <c r="Q3993" t="s">
        <v>8317</v>
      </c>
      <c r="R3993" t="s">
        <v>8318</v>
      </c>
      <c r="S3993" s="12">
        <f>(((I3993/60)/60)/24)+DATE(1970,1,1)+(-8/24)</f>
        <v>42155.311134259253</v>
      </c>
      <c r="T3993" s="12">
        <f>(((J3993/60)/60)/24)+DATE(1970,1,1)+(-8/24)</f>
        <v>42125.311134259253</v>
      </c>
      <c r="U3993" s="8">
        <f t="shared" si="63"/>
        <v>30</v>
      </c>
    </row>
    <row r="3994" spans="1:21" ht="11.75" customHeight="1" x14ac:dyDescent="0.4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E3994/D3994*100%</f>
        <v>5.4100000000000002E-2</v>
      </c>
      <c r="P3994" s="9" t="str">
        <f>IFERROR(ROUND(E3994/L3994,0),0)&amp;" "&amp;H3994</f>
        <v>60 USD</v>
      </c>
      <c r="Q3994" t="s">
        <v>8317</v>
      </c>
      <c r="R3994" t="s">
        <v>8318</v>
      </c>
      <c r="S3994" s="12">
        <f>(((I3994/60)/60)/24)+DATE(1970,1,1)+(-8/24)</f>
        <v>42349.648831018516</v>
      </c>
      <c r="T3994" s="12">
        <f>(((J3994/60)/60)/24)+DATE(1970,1,1)+(-8/24)</f>
        <v>42289.607164351844</v>
      </c>
      <c r="U3994" s="8">
        <f t="shared" si="63"/>
        <v>60.041666666671517</v>
      </c>
    </row>
    <row r="3995" spans="1:21" ht="11.75" customHeight="1" x14ac:dyDescent="0.4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E3995/D3995*100%</f>
        <v>6.0000000000000002E-5</v>
      </c>
      <c r="P3995" s="9" t="str">
        <f>IFERROR(ROUND(E3995/L3995,0),0)&amp;" "&amp;H3995</f>
        <v>3 USD</v>
      </c>
      <c r="Q3995" t="s">
        <v>8317</v>
      </c>
      <c r="R3995" t="s">
        <v>8318</v>
      </c>
      <c r="S3995" s="12">
        <f>(((I3995/60)/60)/24)+DATE(1970,1,1)+(-8/24)</f>
        <v>42137.531388888885</v>
      </c>
      <c r="T3995" s="12">
        <f>(((J3995/60)/60)/24)+DATE(1970,1,1)+(-8/24)</f>
        <v>42107.531388888885</v>
      </c>
      <c r="U3995" s="8">
        <f t="shared" si="63"/>
        <v>30</v>
      </c>
    </row>
    <row r="3996" spans="1:21" ht="11.75" customHeight="1" x14ac:dyDescent="0.4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E3996/D3996*100%</f>
        <v>2.5000000000000001E-3</v>
      </c>
      <c r="P3996" s="9" t="str">
        <f>IFERROR(ROUND(E3996/L3996,0),0)&amp;" "&amp;H3996</f>
        <v>5 USD</v>
      </c>
      <c r="Q3996" t="s">
        <v>8317</v>
      </c>
      <c r="R3996" t="s">
        <v>8318</v>
      </c>
      <c r="S3996" s="12">
        <f>(((I3996/60)/60)/24)+DATE(1970,1,1)+(-8/24)</f>
        <v>41839.056597222218</v>
      </c>
      <c r="T3996" s="12">
        <f>(((J3996/60)/60)/24)+DATE(1970,1,1)+(-8/24)</f>
        <v>41809.056597222218</v>
      </c>
      <c r="U3996" s="8">
        <f t="shared" si="63"/>
        <v>30</v>
      </c>
    </row>
    <row r="3997" spans="1:21" ht="11.75" customHeight="1" x14ac:dyDescent="0.4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E3997/D3997*100%</f>
        <v>0.35</v>
      </c>
      <c r="P3997" s="9" t="str">
        <f>IFERROR(ROUND(E3997/L3997,0),0)&amp;" "&amp;H3997</f>
        <v>18 GBP</v>
      </c>
      <c r="Q3997" t="s">
        <v>8317</v>
      </c>
      <c r="R3997" t="s">
        <v>8318</v>
      </c>
      <c r="S3997" s="12">
        <f>(((I3997/60)/60)/24)+DATE(1970,1,1)+(-8/24)</f>
        <v>42049.143749999996</v>
      </c>
      <c r="T3997" s="12">
        <f>(((J3997/60)/60)/24)+DATE(1970,1,1)+(-8/24)</f>
        <v>42019.350428240738</v>
      </c>
      <c r="U3997" s="8">
        <f t="shared" si="63"/>
        <v>29.793321759258106</v>
      </c>
    </row>
    <row r="3998" spans="1:21" ht="11.75" customHeight="1" x14ac:dyDescent="0.4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E3998/D3998*100%</f>
        <v>0.16566666666666666</v>
      </c>
      <c r="P3998" s="9" t="str">
        <f>IFERROR(ROUND(E3998/L3998,0),0)&amp;" "&amp;H3998</f>
        <v>29 USD</v>
      </c>
      <c r="Q3998" t="s">
        <v>8317</v>
      </c>
      <c r="R3998" t="s">
        <v>8318</v>
      </c>
      <c r="S3998" s="12">
        <f>(((I3998/60)/60)/24)+DATE(1970,1,1)+(-8/24)</f>
        <v>41963.336111111108</v>
      </c>
      <c r="T3998" s="12">
        <f>(((J3998/60)/60)/24)+DATE(1970,1,1)+(-8/24)</f>
        <v>41949.933611111104</v>
      </c>
      <c r="U3998" s="8">
        <f t="shared" si="63"/>
        <v>13.402500000003783</v>
      </c>
    </row>
    <row r="3999" spans="1:21" ht="11.75" customHeight="1" x14ac:dyDescent="0.4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E3999/D3999*100%</f>
        <v>0</v>
      </c>
      <c r="P3999" s="9" t="str">
        <f>IFERROR(ROUND(E3999/L3999,0),0)&amp;" "&amp;H3999</f>
        <v>0 GBP</v>
      </c>
      <c r="Q3999" t="s">
        <v>8317</v>
      </c>
      <c r="R3999" t="s">
        <v>8318</v>
      </c>
      <c r="S3999" s="12">
        <f>(((I3999/60)/60)/24)+DATE(1970,1,1)+(-8/24)</f>
        <v>42099.016446759262</v>
      </c>
      <c r="T3999" s="12">
        <f>(((J3999/60)/60)/24)+DATE(1970,1,1)+(-8/24)</f>
        <v>42069.058113425919</v>
      </c>
      <c r="U3999" s="8">
        <f t="shared" si="63"/>
        <v>29.958333333343035</v>
      </c>
    </row>
    <row r="4000" spans="1:21" ht="11.75" customHeight="1" x14ac:dyDescent="0.4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E4000/D4000*100%</f>
        <v>0.57199999999999995</v>
      </c>
      <c r="P4000" s="9" t="str">
        <f>IFERROR(ROUND(E4000/L4000,0),0)&amp;" "&amp;H4000</f>
        <v>60 USD</v>
      </c>
      <c r="Q4000" t="s">
        <v>8317</v>
      </c>
      <c r="R4000" t="s">
        <v>8318</v>
      </c>
      <c r="S4000" s="12">
        <f>(((I4000/60)/60)/24)+DATE(1970,1,1)+(-8/24)</f>
        <v>42091.588263888887</v>
      </c>
      <c r="T4000" s="12">
        <f>(((J4000/60)/60)/24)+DATE(1970,1,1)+(-8/24)</f>
        <v>42061.629930555551</v>
      </c>
      <c r="U4000" s="8">
        <f t="shared" si="63"/>
        <v>29.958333333335759</v>
      </c>
    </row>
    <row r="4001" spans="1:21" ht="11.75" customHeight="1" x14ac:dyDescent="0.4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E4001/D4001*100%</f>
        <v>0.16514285714285715</v>
      </c>
      <c r="P4001" s="9" t="str">
        <f>IFERROR(ROUND(E4001/L4001,0),0)&amp;" "&amp;H4001</f>
        <v>83 USD</v>
      </c>
      <c r="Q4001" t="s">
        <v>8317</v>
      </c>
      <c r="R4001" t="s">
        <v>8318</v>
      </c>
      <c r="S4001" s="12">
        <f>(((I4001/60)/60)/24)+DATE(1970,1,1)+(-8/24)</f>
        <v>41882.494317129625</v>
      </c>
      <c r="T4001" s="12">
        <f>(((J4001/60)/60)/24)+DATE(1970,1,1)+(-8/24)</f>
        <v>41842.495347222219</v>
      </c>
      <c r="U4001" s="8">
        <f t="shared" si="63"/>
        <v>39.998969907406718</v>
      </c>
    </row>
    <row r="4002" spans="1:21" ht="11.75" customHeight="1" x14ac:dyDescent="0.4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E4002/D4002*100%</f>
        <v>1.25E-3</v>
      </c>
      <c r="P4002" s="9" t="str">
        <f>IFERROR(ROUND(E4002/L4002,0),0)&amp;" "&amp;H4002</f>
        <v>10 USD</v>
      </c>
      <c r="Q4002" t="s">
        <v>8317</v>
      </c>
      <c r="R4002" t="s">
        <v>8318</v>
      </c>
      <c r="S4002" s="12">
        <f>(((I4002/60)/60)/24)+DATE(1970,1,1)+(-8/24)</f>
        <v>42497.27034722222</v>
      </c>
      <c r="T4002" s="12">
        <f>(((J4002/60)/60)/24)+DATE(1970,1,1)+(-8/24)</f>
        <v>42437.312013888884</v>
      </c>
      <c r="U4002" s="8">
        <f t="shared" si="63"/>
        <v>59.958333333335759</v>
      </c>
    </row>
    <row r="4003" spans="1:21" ht="11.75" customHeight="1" x14ac:dyDescent="0.4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E4003/D4003*100%</f>
        <v>0.3775</v>
      </c>
      <c r="P4003" s="9" t="str">
        <f>IFERROR(ROUND(E4003/L4003,0),0)&amp;" "&amp;H4003</f>
        <v>32 GBP</v>
      </c>
      <c r="Q4003" t="s">
        <v>8317</v>
      </c>
      <c r="R4003" t="s">
        <v>8318</v>
      </c>
      <c r="S4003" s="12">
        <f>(((I4003/60)/60)/24)+DATE(1970,1,1)+(-8/24)</f>
        <v>42795.458333333336</v>
      </c>
      <c r="T4003" s="12">
        <f>(((J4003/60)/60)/24)+DATE(1970,1,1)+(-8/24)</f>
        <v>42775.630879629629</v>
      </c>
      <c r="U4003" s="8">
        <f t="shared" si="63"/>
        <v>19.827453703706851</v>
      </c>
    </row>
    <row r="4004" spans="1:21" ht="11.75" customHeight="1" x14ac:dyDescent="0.4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E4004/D4004*100%</f>
        <v>1.84E-2</v>
      </c>
      <c r="P4004" s="9" t="str">
        <f>IFERROR(ROUND(E4004/L4004,0),0)&amp;" "&amp;H4004</f>
        <v>6 USD</v>
      </c>
      <c r="Q4004" t="s">
        <v>8317</v>
      </c>
      <c r="R4004" t="s">
        <v>8318</v>
      </c>
      <c r="S4004" s="12">
        <f>(((I4004/60)/60)/24)+DATE(1970,1,1)+(-8/24)</f>
        <v>41908.710196759253</v>
      </c>
      <c r="T4004" s="12">
        <f>(((J4004/60)/60)/24)+DATE(1970,1,1)+(-8/24)</f>
        <v>41878.710196759253</v>
      </c>
      <c r="U4004" s="8">
        <f t="shared" si="63"/>
        <v>30</v>
      </c>
    </row>
    <row r="4005" spans="1:21" ht="11.75" customHeight="1" x14ac:dyDescent="0.4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E4005/D4005*100%</f>
        <v>0.10050000000000001</v>
      </c>
      <c r="P4005" s="9" t="str">
        <f>IFERROR(ROUND(E4005/L4005,0),0)&amp;" "&amp;H4005</f>
        <v>101 USD</v>
      </c>
      <c r="Q4005" t="s">
        <v>8317</v>
      </c>
      <c r="R4005" t="s">
        <v>8318</v>
      </c>
      <c r="S4005" s="12">
        <f>(((I4005/60)/60)/24)+DATE(1970,1,1)+(-8/24)</f>
        <v>42050.254016203697</v>
      </c>
      <c r="T4005" s="12">
        <f>(((J4005/60)/60)/24)+DATE(1970,1,1)+(-8/24)</f>
        <v>42020.254016203697</v>
      </c>
      <c r="U4005" s="8">
        <f t="shared" si="63"/>
        <v>30</v>
      </c>
    </row>
    <row r="4006" spans="1:21" ht="11.75" customHeight="1" x14ac:dyDescent="0.4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E4006/D4006*100%</f>
        <v>2E-3</v>
      </c>
      <c r="P4006" s="9" t="str">
        <f>IFERROR(ROUND(E4006/L4006,0),0)&amp;" "&amp;H4006</f>
        <v>1 USD</v>
      </c>
      <c r="Q4006" t="s">
        <v>8317</v>
      </c>
      <c r="R4006" t="s">
        <v>8318</v>
      </c>
      <c r="S4006" s="12">
        <f>(((I4006/60)/60)/24)+DATE(1970,1,1)+(-8/24)</f>
        <v>41919.829363425924</v>
      </c>
      <c r="T4006" s="12">
        <f>(((J4006/60)/60)/24)+DATE(1970,1,1)+(-8/24)</f>
        <v>41889.829363425924</v>
      </c>
      <c r="U4006" s="8">
        <f t="shared" si="63"/>
        <v>30</v>
      </c>
    </row>
    <row r="4007" spans="1:21" ht="11.75" customHeight="1" x14ac:dyDescent="0.4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E4007/D4007*100%</f>
        <v>1.3333333333333334E-2</v>
      </c>
      <c r="P4007" s="9" t="str">
        <f>IFERROR(ROUND(E4007/L4007,0),0)&amp;" "&amp;H4007</f>
        <v>20 USD</v>
      </c>
      <c r="Q4007" t="s">
        <v>8317</v>
      </c>
      <c r="R4007" t="s">
        <v>8318</v>
      </c>
      <c r="S4007" s="12">
        <f>(((I4007/60)/60)/24)+DATE(1970,1,1)+(-8/24)</f>
        <v>41932.474363425921</v>
      </c>
      <c r="T4007" s="12">
        <f>(((J4007/60)/60)/24)+DATE(1970,1,1)+(-8/24)</f>
        <v>41872.474363425921</v>
      </c>
      <c r="U4007" s="8">
        <f t="shared" si="63"/>
        <v>60</v>
      </c>
    </row>
    <row r="4008" spans="1:21" ht="11.75" customHeight="1" x14ac:dyDescent="0.4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E4008/D4008*100%</f>
        <v>6.666666666666667E-5</v>
      </c>
      <c r="P4008" s="9" t="str">
        <f>IFERROR(ROUND(E4008/L4008,0),0)&amp;" "&amp;H4008</f>
        <v>2 USD</v>
      </c>
      <c r="Q4008" t="s">
        <v>8317</v>
      </c>
      <c r="R4008" t="s">
        <v>8318</v>
      </c>
      <c r="S4008" s="12">
        <f>(((I4008/60)/60)/24)+DATE(1970,1,1)+(-8/24)</f>
        <v>42416.439664351848</v>
      </c>
      <c r="T4008" s="12">
        <f>(((J4008/60)/60)/24)+DATE(1970,1,1)+(-8/24)</f>
        <v>42391.439664351848</v>
      </c>
      <c r="U4008" s="8">
        <f t="shared" si="63"/>
        <v>25</v>
      </c>
    </row>
    <row r="4009" spans="1:21" ht="11.75" customHeight="1" x14ac:dyDescent="0.4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E4009/D4009*100%</f>
        <v>2.5000000000000001E-3</v>
      </c>
      <c r="P4009" s="9" t="str">
        <f>IFERROR(ROUND(E4009/L4009,0),0)&amp;" "&amp;H4009</f>
        <v>5 USD</v>
      </c>
      <c r="Q4009" t="s">
        <v>8317</v>
      </c>
      <c r="R4009" t="s">
        <v>8318</v>
      </c>
      <c r="S4009" s="12">
        <f>(((I4009/60)/60)/24)+DATE(1970,1,1)+(-8/24)</f>
        <v>41877.352777777778</v>
      </c>
      <c r="T4009" s="12">
        <f>(((J4009/60)/60)/24)+DATE(1970,1,1)+(-8/24)</f>
        <v>41848.439594907402</v>
      </c>
      <c r="U4009" s="8">
        <f t="shared" si="63"/>
        <v>28.913182870375749</v>
      </c>
    </row>
    <row r="4010" spans="1:21" ht="11.75" customHeight="1" x14ac:dyDescent="0.4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E4010/D4010*100%</f>
        <v>0.06</v>
      </c>
      <c r="P4010" s="9" t="str">
        <f>IFERROR(ROUND(E4010/L4010,0),0)&amp;" "&amp;H4010</f>
        <v>15 GBP</v>
      </c>
      <c r="Q4010" t="s">
        <v>8317</v>
      </c>
      <c r="R4010" t="s">
        <v>8318</v>
      </c>
      <c r="S4010" s="12">
        <f>(((I4010/60)/60)/24)+DATE(1970,1,1)+(-8/24)</f>
        <v>42207.630868055552</v>
      </c>
      <c r="T4010" s="12">
        <f>(((J4010/60)/60)/24)+DATE(1970,1,1)+(-8/24)</f>
        <v>42177.630868055552</v>
      </c>
      <c r="U4010" s="8">
        <f t="shared" si="63"/>
        <v>30</v>
      </c>
    </row>
    <row r="4011" spans="1:21" ht="11.75" customHeight="1" x14ac:dyDescent="0.4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E4011/D4011*100%</f>
        <v>3.8860103626943004E-2</v>
      </c>
      <c r="P4011" s="9" t="str">
        <f>IFERROR(ROUND(E4011/L4011,0),0)&amp;" "&amp;H4011</f>
        <v>25 GBP</v>
      </c>
      <c r="Q4011" t="s">
        <v>8317</v>
      </c>
      <c r="R4011" t="s">
        <v>8318</v>
      </c>
      <c r="S4011" s="12">
        <f>(((I4011/60)/60)/24)+DATE(1970,1,1)+(-8/24)</f>
        <v>41891.367592592593</v>
      </c>
      <c r="T4011" s="12">
        <f>(((J4011/60)/60)/24)+DATE(1970,1,1)+(-8/24)</f>
        <v>41851.367592592593</v>
      </c>
      <c r="U4011" s="8">
        <f t="shared" si="63"/>
        <v>40</v>
      </c>
    </row>
    <row r="4012" spans="1:21" ht="11.75" customHeight="1" x14ac:dyDescent="0.4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E4012/D4012*100%</f>
        <v>0.24194444444444443</v>
      </c>
      <c r="P4012" s="9" t="str">
        <f>IFERROR(ROUND(E4012/L4012,0),0)&amp;" "&amp;H4012</f>
        <v>46 USD</v>
      </c>
      <c r="Q4012" t="s">
        <v>8317</v>
      </c>
      <c r="R4012" t="s">
        <v>8318</v>
      </c>
      <c r="S4012" s="12">
        <f>(((I4012/60)/60)/24)+DATE(1970,1,1)+(-8/24)</f>
        <v>41938.437106481477</v>
      </c>
      <c r="T4012" s="12">
        <f>(((J4012/60)/60)/24)+DATE(1970,1,1)+(-8/24)</f>
        <v>41921.437106481477</v>
      </c>
      <c r="U4012" s="8">
        <f t="shared" si="63"/>
        <v>17</v>
      </c>
    </row>
    <row r="4013" spans="1:21" ht="11.75" customHeight="1" x14ac:dyDescent="0.4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E4013/D4013*100%</f>
        <v>7.5999999999999998E-2</v>
      </c>
      <c r="P4013" s="9" t="str">
        <f>IFERROR(ROUND(E4013/L4013,0),0)&amp;" "&amp;H4013</f>
        <v>5 GBP</v>
      </c>
      <c r="Q4013" t="s">
        <v>8317</v>
      </c>
      <c r="R4013" t="s">
        <v>8318</v>
      </c>
      <c r="S4013" s="12">
        <f>(((I4013/60)/60)/24)+DATE(1970,1,1)+(-8/24)</f>
        <v>42032.211550925924</v>
      </c>
      <c r="T4013" s="12">
        <f>(((J4013/60)/60)/24)+DATE(1970,1,1)+(-8/24)</f>
        <v>42002.211550925924</v>
      </c>
      <c r="U4013" s="8">
        <f t="shared" si="63"/>
        <v>30</v>
      </c>
    </row>
    <row r="4014" spans="1:21" ht="11.75" customHeight="1" x14ac:dyDescent="0.4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E4014/D4014*100%</f>
        <v>0</v>
      </c>
      <c r="P4014" s="9" t="str">
        <f>IFERROR(ROUND(E4014/L4014,0),0)&amp;" "&amp;H4014</f>
        <v>0 GBP</v>
      </c>
      <c r="Q4014" t="s">
        <v>8317</v>
      </c>
      <c r="R4014" t="s">
        <v>8318</v>
      </c>
      <c r="S4014" s="12">
        <f>(((I4014/60)/60)/24)+DATE(1970,1,1)+(-8/24)</f>
        <v>42126.211215277777</v>
      </c>
      <c r="T4014" s="12">
        <f>(((J4014/60)/60)/24)+DATE(1970,1,1)+(-8/24)</f>
        <v>42096.211215277777</v>
      </c>
      <c r="U4014" s="8">
        <f t="shared" si="63"/>
        <v>30</v>
      </c>
    </row>
    <row r="4015" spans="1:21" ht="11.75" customHeight="1" x14ac:dyDescent="0.4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E4015/D4015*100%</f>
        <v>1.2999999999999999E-2</v>
      </c>
      <c r="P4015" s="9" t="str">
        <f>IFERROR(ROUND(E4015/L4015,0),0)&amp;" "&amp;H4015</f>
        <v>13 USD</v>
      </c>
      <c r="Q4015" t="s">
        <v>8317</v>
      </c>
      <c r="R4015" t="s">
        <v>8318</v>
      </c>
      <c r="S4015" s="12">
        <f>(((I4015/60)/60)/24)+DATE(1970,1,1)+(-8/24)</f>
        <v>42050.967858796292</v>
      </c>
      <c r="T4015" s="12">
        <f>(((J4015/60)/60)/24)+DATE(1970,1,1)+(-8/24)</f>
        <v>42020.967858796292</v>
      </c>
      <c r="U4015" s="8">
        <f t="shared" si="63"/>
        <v>30</v>
      </c>
    </row>
    <row r="4016" spans="1:21" ht="11.75" customHeight="1" x14ac:dyDescent="0.4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E4016/D4016*100%</f>
        <v>0</v>
      </c>
      <c r="P4016" s="9" t="str">
        <f>IFERROR(ROUND(E4016/L4016,0),0)&amp;" "&amp;H4016</f>
        <v>0 USD</v>
      </c>
      <c r="Q4016" t="s">
        <v>8317</v>
      </c>
      <c r="R4016" t="s">
        <v>8318</v>
      </c>
      <c r="S4016" s="12">
        <f>(((I4016/60)/60)/24)+DATE(1970,1,1)+(-8/24)</f>
        <v>42433.912835648145</v>
      </c>
      <c r="T4016" s="12">
        <f>(((J4016/60)/60)/24)+DATE(1970,1,1)+(-8/24)</f>
        <v>42418.912835648145</v>
      </c>
      <c r="U4016" s="8">
        <f t="shared" si="63"/>
        <v>15</v>
      </c>
    </row>
    <row r="4017" spans="1:21" ht="11.75" customHeight="1" x14ac:dyDescent="0.4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E4017/D4017*100%</f>
        <v>1.4285714285714287E-4</v>
      </c>
      <c r="P4017" s="9" t="str">
        <f>IFERROR(ROUND(E4017/L4017,0),0)&amp;" "&amp;H4017</f>
        <v>1 USD</v>
      </c>
      <c r="Q4017" t="s">
        <v>8317</v>
      </c>
      <c r="R4017" t="s">
        <v>8318</v>
      </c>
      <c r="S4017" s="12">
        <f>(((I4017/60)/60)/24)+DATE(1970,1,1)+(-8/24)</f>
        <v>42204.447488425918</v>
      </c>
      <c r="T4017" s="12">
        <f>(((J4017/60)/60)/24)+DATE(1970,1,1)+(-8/24)</f>
        <v>42174.447488425918</v>
      </c>
      <c r="U4017" s="8">
        <f t="shared" si="63"/>
        <v>30</v>
      </c>
    </row>
    <row r="4018" spans="1:21" ht="11.75" customHeight="1" x14ac:dyDescent="0.4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E4018/D4018*100%</f>
        <v>0.14000000000000001</v>
      </c>
      <c r="P4018" s="9" t="str">
        <f>IFERROR(ROUND(E4018/L4018,0),0)&amp;" "&amp;H4018</f>
        <v>10 GBP</v>
      </c>
      <c r="Q4018" t="s">
        <v>8317</v>
      </c>
      <c r="R4018" t="s">
        <v>8318</v>
      </c>
      <c r="S4018" s="12">
        <f>(((I4018/60)/60)/24)+DATE(1970,1,1)+(-8/24)</f>
        <v>41899.539351851847</v>
      </c>
      <c r="T4018" s="12">
        <f>(((J4018/60)/60)/24)+DATE(1970,1,1)+(-8/24)</f>
        <v>41869.539351851847</v>
      </c>
      <c r="U4018" s="8">
        <f t="shared" si="63"/>
        <v>30</v>
      </c>
    </row>
    <row r="4019" spans="1:21" ht="11.75" customHeight="1" x14ac:dyDescent="0.4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E4019/D4019*100%</f>
        <v>1.0500000000000001E-2</v>
      </c>
      <c r="P4019" s="9" t="str">
        <f>IFERROR(ROUND(E4019/L4019,0),0)&amp;" "&amp;H4019</f>
        <v>53 USD</v>
      </c>
      <c r="Q4019" t="s">
        <v>8317</v>
      </c>
      <c r="R4019" t="s">
        <v>8318</v>
      </c>
      <c r="S4019" s="12">
        <f>(((I4019/60)/60)/24)+DATE(1970,1,1)+(-8/24)</f>
        <v>41886.338819444441</v>
      </c>
      <c r="T4019" s="12">
        <f>(((J4019/60)/60)/24)+DATE(1970,1,1)+(-8/24)</f>
        <v>41856.338819444441</v>
      </c>
      <c r="U4019" s="8">
        <f t="shared" si="63"/>
        <v>30</v>
      </c>
    </row>
    <row r="4020" spans="1:21" ht="11.75" customHeight="1" x14ac:dyDescent="0.4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E4020/D4020*100%</f>
        <v>8.666666666666667E-2</v>
      </c>
      <c r="P4020" s="9" t="str">
        <f>IFERROR(ROUND(E4020/L4020,0),0)&amp;" "&amp;H4020</f>
        <v>33 GBP</v>
      </c>
      <c r="Q4020" t="s">
        <v>8317</v>
      </c>
      <c r="R4020" t="s">
        <v>8318</v>
      </c>
      <c r="S4020" s="12">
        <f>(((I4020/60)/60)/24)+DATE(1970,1,1)+(-8/24)</f>
        <v>42650.577638888884</v>
      </c>
      <c r="T4020" s="12">
        <f>(((J4020/60)/60)/24)+DATE(1970,1,1)+(-8/24)</f>
        <v>42620.577638888884</v>
      </c>
      <c r="U4020" s="8">
        <f t="shared" si="63"/>
        <v>30</v>
      </c>
    </row>
    <row r="4021" spans="1:21" ht="11.75" customHeight="1" x14ac:dyDescent="0.4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E4021/D4021*100%</f>
        <v>8.2857142857142851E-3</v>
      </c>
      <c r="P4021" s="9" t="str">
        <f>IFERROR(ROUND(E4021/L4021,0),0)&amp;" "&amp;H4021</f>
        <v>7 USD</v>
      </c>
      <c r="Q4021" t="s">
        <v>8317</v>
      </c>
      <c r="R4021" t="s">
        <v>8318</v>
      </c>
      <c r="S4021" s="12">
        <f>(((I4021/60)/60)/24)+DATE(1970,1,1)+(-8/24)</f>
        <v>42475.352777777771</v>
      </c>
      <c r="T4021" s="12">
        <f>(((J4021/60)/60)/24)+DATE(1970,1,1)+(-8/24)</f>
        <v>42417.342546296299</v>
      </c>
      <c r="U4021" s="8">
        <f t="shared" si="63"/>
        <v>58.010231481472147</v>
      </c>
    </row>
    <row r="4022" spans="1:21" ht="11.75" customHeight="1" x14ac:dyDescent="0.4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E4022/D4022*100%</f>
        <v>0.16666666666666666</v>
      </c>
      <c r="P4022" s="9" t="str">
        <f>IFERROR(ROUND(E4022/L4022,0),0)&amp;" "&amp;H4022</f>
        <v>33 USD</v>
      </c>
      <c r="Q4022" t="s">
        <v>8317</v>
      </c>
      <c r="R4022" t="s">
        <v>8318</v>
      </c>
      <c r="S4022" s="12">
        <f>(((I4022/60)/60)/24)+DATE(1970,1,1)+(-8/24)</f>
        <v>42086.815960648142</v>
      </c>
      <c r="T4022" s="12">
        <f>(((J4022/60)/60)/24)+DATE(1970,1,1)+(-8/24)</f>
        <v>42056.857627314814</v>
      </c>
      <c r="U4022" s="8">
        <f t="shared" si="63"/>
        <v>29.958333333328483</v>
      </c>
    </row>
    <row r="4023" spans="1:21" ht="11.75" customHeight="1" x14ac:dyDescent="0.4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E4023/D4023*100%</f>
        <v>8.3333333333333332E-3</v>
      </c>
      <c r="P4023" s="9" t="str">
        <f>IFERROR(ROUND(E4023/L4023,0),0)&amp;" "&amp;H4023</f>
        <v>63 USD</v>
      </c>
      <c r="Q4023" t="s">
        <v>8317</v>
      </c>
      <c r="R4023" t="s">
        <v>8318</v>
      </c>
      <c r="S4023" s="12">
        <f>(((I4023/60)/60)/24)+DATE(1970,1,1)+(-8/24)</f>
        <v>41938.578217592592</v>
      </c>
      <c r="T4023" s="12">
        <f>(((J4023/60)/60)/24)+DATE(1970,1,1)+(-8/24)</f>
        <v>41878.578217592592</v>
      </c>
      <c r="U4023" s="8">
        <f t="shared" si="63"/>
        <v>60</v>
      </c>
    </row>
    <row r="4024" spans="1:21" ht="11.75" customHeight="1" x14ac:dyDescent="0.4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E4024/D4024*100%</f>
        <v>0.69561111111111107</v>
      </c>
      <c r="P4024" s="9" t="str">
        <f>IFERROR(ROUND(E4024/L4024,0),0)&amp;" "&amp;H4024</f>
        <v>64 USD</v>
      </c>
      <c r="Q4024" t="s">
        <v>8317</v>
      </c>
      <c r="R4024" t="s">
        <v>8318</v>
      </c>
      <c r="S4024" s="12">
        <f>(((I4024/60)/60)/24)+DATE(1970,1,1)+(-8/24)</f>
        <v>42035.787499999999</v>
      </c>
      <c r="T4024" s="12">
        <f>(((J4024/60)/60)/24)+DATE(1970,1,1)+(-8/24)</f>
        <v>41990.250775462955</v>
      </c>
      <c r="U4024" s="8">
        <f t="shared" si="63"/>
        <v>45.536724537043483</v>
      </c>
    </row>
    <row r="4025" spans="1:21" ht="11.75" customHeight="1" x14ac:dyDescent="0.4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E4025/D4025*100%</f>
        <v>0</v>
      </c>
      <c r="P4025" s="9" t="str">
        <f>IFERROR(ROUND(E4025/L4025,0),0)&amp;" "&amp;H4025</f>
        <v>0 USD</v>
      </c>
      <c r="Q4025" t="s">
        <v>8317</v>
      </c>
      <c r="R4025" t="s">
        <v>8318</v>
      </c>
      <c r="S4025" s="12">
        <f>(((I4025/60)/60)/24)+DATE(1970,1,1)+(-8/24)</f>
        <v>42453.624571759261</v>
      </c>
      <c r="T4025" s="12">
        <f>(((J4025/60)/60)/24)+DATE(1970,1,1)+(-8/24)</f>
        <v>42408.666238425918</v>
      </c>
      <c r="U4025" s="8">
        <f t="shared" si="63"/>
        <v>44.958333333343035</v>
      </c>
    </row>
    <row r="4026" spans="1:21" ht="11.75" customHeight="1" x14ac:dyDescent="0.4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E4026/D4026*100%</f>
        <v>1.2500000000000001E-2</v>
      </c>
      <c r="P4026" s="9" t="str">
        <f>IFERROR(ROUND(E4026/L4026,0),0)&amp;" "&amp;H4026</f>
        <v>10 USD</v>
      </c>
      <c r="Q4026" t="s">
        <v>8317</v>
      </c>
      <c r="R4026" t="s">
        <v>8318</v>
      </c>
      <c r="S4026" s="12">
        <f>(((I4026/60)/60)/24)+DATE(1970,1,1)+(-8/24)</f>
        <v>42247.336770833332</v>
      </c>
      <c r="T4026" s="12">
        <f>(((J4026/60)/60)/24)+DATE(1970,1,1)+(-8/24)</f>
        <v>42217.336770833332</v>
      </c>
      <c r="U4026" s="8">
        <f t="shared" si="63"/>
        <v>30</v>
      </c>
    </row>
    <row r="4027" spans="1:21" ht="11.75" customHeight="1" x14ac:dyDescent="0.4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E4027/D4027*100%</f>
        <v>0.05</v>
      </c>
      <c r="P4027" s="9" t="str">
        <f>IFERROR(ROUND(E4027/L4027,0),0)&amp;" "&amp;H4027</f>
        <v>63 EUR</v>
      </c>
      <c r="Q4027" t="s">
        <v>8317</v>
      </c>
      <c r="R4027" t="s">
        <v>8318</v>
      </c>
      <c r="S4027" s="12">
        <f>(((I4027/60)/60)/24)+DATE(1970,1,1)+(-8/24)</f>
        <v>42210.904351851852</v>
      </c>
      <c r="T4027" s="12">
        <f>(((J4027/60)/60)/24)+DATE(1970,1,1)+(-8/24)</f>
        <v>42150.904351851852</v>
      </c>
      <c r="U4027" s="8">
        <f t="shared" si="63"/>
        <v>60</v>
      </c>
    </row>
    <row r="4028" spans="1:21" ht="11.75" customHeight="1" x14ac:dyDescent="0.4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E4028/D4028*100%</f>
        <v>0</v>
      </c>
      <c r="P4028" s="9" t="str">
        <f>IFERROR(ROUND(E4028/L4028,0),0)&amp;" "&amp;H4028</f>
        <v>0 USD</v>
      </c>
      <c r="Q4028" t="s">
        <v>8317</v>
      </c>
      <c r="R4028" t="s">
        <v>8318</v>
      </c>
      <c r="S4028" s="12">
        <f>(((I4028/60)/60)/24)+DATE(1970,1,1)+(-8/24)</f>
        <v>42342.363877314812</v>
      </c>
      <c r="T4028" s="12">
        <f>(((J4028/60)/60)/24)+DATE(1970,1,1)+(-8/24)</f>
        <v>42282.322210648148</v>
      </c>
      <c r="U4028" s="8">
        <f t="shared" si="63"/>
        <v>60.041666666664241</v>
      </c>
    </row>
    <row r="4029" spans="1:21" ht="11.75" customHeight="1" x14ac:dyDescent="0.4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E4029/D4029*100%</f>
        <v>7.166666666666667E-2</v>
      </c>
      <c r="P4029" s="9" t="str">
        <f>IFERROR(ROUND(E4029/L4029,0),0)&amp;" "&amp;H4029</f>
        <v>31 USD</v>
      </c>
      <c r="Q4029" t="s">
        <v>8317</v>
      </c>
      <c r="R4029" t="s">
        <v>8318</v>
      </c>
      <c r="S4029" s="12">
        <f>(((I4029/60)/60)/24)+DATE(1970,1,1)+(-8/24)</f>
        <v>42788.708333333336</v>
      </c>
      <c r="T4029" s="12">
        <f>(((J4029/60)/60)/24)+DATE(1970,1,1)+(-8/24)</f>
        <v>42768.637511574074</v>
      </c>
      <c r="U4029" s="8">
        <f t="shared" si="63"/>
        <v>20.070821759261889</v>
      </c>
    </row>
    <row r="4030" spans="1:21" ht="11.75" customHeight="1" x14ac:dyDescent="0.4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E4030/D4030*100%</f>
        <v>0.28050000000000003</v>
      </c>
      <c r="P4030" s="9" t="str">
        <f>IFERROR(ROUND(E4030/L4030,0),0)&amp;" "&amp;H4030</f>
        <v>51 USD</v>
      </c>
      <c r="Q4030" t="s">
        <v>8317</v>
      </c>
      <c r="R4030" t="s">
        <v>8318</v>
      </c>
      <c r="S4030" s="12">
        <f>(((I4030/60)/60)/24)+DATE(1970,1,1)+(-8/24)</f>
        <v>41795.605324074073</v>
      </c>
      <c r="T4030" s="12">
        <f>(((J4030/60)/60)/24)+DATE(1970,1,1)+(-8/24)</f>
        <v>41765.605324074073</v>
      </c>
      <c r="U4030" s="8">
        <f t="shared" si="63"/>
        <v>30</v>
      </c>
    </row>
    <row r="4031" spans="1:21" ht="11.75" customHeight="1" x14ac:dyDescent="0.4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E4031/D4031*100%</f>
        <v>0</v>
      </c>
      <c r="P4031" s="9" t="str">
        <f>IFERROR(ROUND(E4031/L4031,0),0)&amp;" "&amp;H4031</f>
        <v>0 USD</v>
      </c>
      <c r="Q4031" t="s">
        <v>8317</v>
      </c>
      <c r="R4031" t="s">
        <v>8318</v>
      </c>
      <c r="S4031" s="12">
        <f>(((I4031/60)/60)/24)+DATE(1970,1,1)+(-8/24)</f>
        <v>42351.691782407412</v>
      </c>
      <c r="T4031" s="12">
        <f>(((J4031/60)/60)/24)+DATE(1970,1,1)+(-8/24)</f>
        <v>42321.691782407412</v>
      </c>
      <c r="U4031" s="8">
        <f t="shared" si="63"/>
        <v>30</v>
      </c>
    </row>
    <row r="4032" spans="1:21" ht="11.75" customHeight="1" x14ac:dyDescent="0.4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E4032/D4032*100%</f>
        <v>0.16</v>
      </c>
      <c r="P4032" s="9" t="str">
        <f>IFERROR(ROUND(E4032/L4032,0),0)&amp;" "&amp;H4032</f>
        <v>67 USD</v>
      </c>
      <c r="Q4032" t="s">
        <v>8317</v>
      </c>
      <c r="R4032" t="s">
        <v>8318</v>
      </c>
      <c r="S4032" s="12">
        <f>(((I4032/60)/60)/24)+DATE(1970,1,1)+(-8/24)</f>
        <v>42403.450694444437</v>
      </c>
      <c r="T4032" s="12">
        <f>(((J4032/60)/60)/24)+DATE(1970,1,1)+(-8/24)</f>
        <v>42374.321747685179</v>
      </c>
      <c r="U4032" s="8">
        <f t="shared" si="63"/>
        <v>29.128946759257815</v>
      </c>
    </row>
    <row r="4033" spans="1:21" ht="11.75" customHeight="1" x14ac:dyDescent="0.4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E4033/D4033*100%</f>
        <v>0</v>
      </c>
      <c r="P4033" s="9" t="str">
        <f>IFERROR(ROUND(E4033/L4033,0),0)&amp;" "&amp;H4033</f>
        <v>0 USD</v>
      </c>
      <c r="Q4033" t="s">
        <v>8317</v>
      </c>
      <c r="R4033" t="s">
        <v>8318</v>
      </c>
      <c r="S4033" s="12">
        <f>(((I4033/60)/60)/24)+DATE(1970,1,1)+(-8/24)</f>
        <v>41991.293564814812</v>
      </c>
      <c r="T4033" s="12">
        <f>(((J4033/60)/60)/24)+DATE(1970,1,1)+(-8/24)</f>
        <v>41941.251898148148</v>
      </c>
      <c r="U4033" s="8">
        <f t="shared" si="63"/>
        <v>50.041666666664241</v>
      </c>
    </row>
    <row r="4034" spans="1:21" ht="11.75" customHeight="1" x14ac:dyDescent="0.4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E4034/D4034*100%</f>
        <v>6.8287037037037035E-2</v>
      </c>
      <c r="P4034" s="9" t="str">
        <f>IFERROR(ROUND(E4034/L4034,0),0)&amp;" "&amp;H4034</f>
        <v>59 USD</v>
      </c>
      <c r="Q4034" t="s">
        <v>8317</v>
      </c>
      <c r="R4034" t="s">
        <v>8318</v>
      </c>
      <c r="S4034" s="12">
        <f>(((I4034/60)/60)/24)+DATE(1970,1,1)+(-8/24)</f>
        <v>42353.517546296294</v>
      </c>
      <c r="T4034" s="12">
        <f>(((J4034/60)/60)/24)+DATE(1970,1,1)+(-8/24)</f>
        <v>42293.47587962963</v>
      </c>
      <c r="U4034" s="8">
        <f t="shared" si="63"/>
        <v>60.041666666664241</v>
      </c>
    </row>
    <row r="4035" spans="1:21" ht="11.75" customHeight="1" x14ac:dyDescent="0.4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E4035/D4035*100%</f>
        <v>0.25698702928870293</v>
      </c>
      <c r="P4035" s="9" t="str">
        <f>IFERROR(ROUND(E4035/L4035,0),0)&amp;" "&amp;H4035</f>
        <v>65 GBP</v>
      </c>
      <c r="Q4035" t="s">
        <v>8317</v>
      </c>
      <c r="R4035" t="s">
        <v>8318</v>
      </c>
      <c r="S4035" s="12">
        <f>(((I4035/60)/60)/24)+DATE(1970,1,1)+(-8/24)</f>
        <v>42645.041666666664</v>
      </c>
      <c r="T4035" s="12">
        <f>(((J4035/60)/60)/24)+DATE(1970,1,1)+(-8/24)</f>
        <v>42613.93546296296</v>
      </c>
      <c r="U4035" s="8">
        <f t="shared" si="63"/>
        <v>31.106203703704523</v>
      </c>
    </row>
    <row r="4036" spans="1:21" ht="11.75" customHeight="1" x14ac:dyDescent="0.4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E4036/D4036*100%</f>
        <v>1.4814814814814815E-2</v>
      </c>
      <c r="P4036" s="9" t="str">
        <f>IFERROR(ROUND(E4036/L4036,0),0)&amp;" "&amp;H4036</f>
        <v>100 USD</v>
      </c>
      <c r="Q4036" t="s">
        <v>8317</v>
      </c>
      <c r="R4036" t="s">
        <v>8318</v>
      </c>
      <c r="S4036" s="12">
        <f>(((I4036/60)/60)/24)+DATE(1970,1,1)+(-8/24)</f>
        <v>42097.572337962956</v>
      </c>
      <c r="T4036" s="12">
        <f>(((J4036/60)/60)/24)+DATE(1970,1,1)+(-8/24)</f>
        <v>42067.614004629628</v>
      </c>
      <c r="U4036" s="8">
        <f t="shared" si="63"/>
        <v>29.958333333328483</v>
      </c>
    </row>
    <row r="4037" spans="1:21" ht="11.75" customHeight="1" x14ac:dyDescent="0.4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E4037/D4037*100%</f>
        <v>0.36849999999999999</v>
      </c>
      <c r="P4037" s="9" t="str">
        <f>IFERROR(ROUND(E4037/L4037,0),0)&amp;" "&amp;H4037</f>
        <v>147 USD</v>
      </c>
      <c r="Q4037" t="s">
        <v>8317</v>
      </c>
      <c r="R4037" t="s">
        <v>8318</v>
      </c>
      <c r="S4037" s="12">
        <f>(((I4037/60)/60)/24)+DATE(1970,1,1)+(-8/24)</f>
        <v>41933.549618055549</v>
      </c>
      <c r="T4037" s="12">
        <f>(((J4037/60)/60)/24)+DATE(1970,1,1)+(-8/24)</f>
        <v>41903.549618055549</v>
      </c>
      <c r="U4037" s="8">
        <f t="shared" si="63"/>
        <v>30</v>
      </c>
    </row>
    <row r="4038" spans="1:21" ht="11.75" customHeight="1" x14ac:dyDescent="0.4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E4038/D4038*100%</f>
        <v>0.47049999999999997</v>
      </c>
      <c r="P4038" s="9" t="str">
        <f>IFERROR(ROUND(E4038/L4038,0),0)&amp;" "&amp;H4038</f>
        <v>166 USD</v>
      </c>
      <c r="Q4038" t="s">
        <v>8317</v>
      </c>
      <c r="R4038" t="s">
        <v>8318</v>
      </c>
      <c r="S4038" s="12">
        <f>(((I4038/60)/60)/24)+DATE(1970,1,1)+(-8/24)</f>
        <v>41821.604166666664</v>
      </c>
      <c r="T4038" s="12">
        <f>(((J4038/60)/60)/24)+DATE(1970,1,1)+(-8/24)</f>
        <v>41804.603749999995</v>
      </c>
      <c r="U4038" s="8">
        <f t="shared" si="63"/>
        <v>17.00041666666948</v>
      </c>
    </row>
    <row r="4039" spans="1:21" ht="11.75" customHeight="1" x14ac:dyDescent="0.4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E4039/D4039*100%</f>
        <v>0.11428571428571428</v>
      </c>
      <c r="P4039" s="9" t="str">
        <f>IFERROR(ROUND(E4039/L4039,0),0)&amp;" "&amp;H4039</f>
        <v>40 USD</v>
      </c>
      <c r="Q4039" t="s">
        <v>8317</v>
      </c>
      <c r="R4039" t="s">
        <v>8318</v>
      </c>
      <c r="S4039" s="12">
        <f>(((I4039/60)/60)/24)+DATE(1970,1,1)+(-8/24)</f>
        <v>42514.267361111109</v>
      </c>
      <c r="T4039" s="12">
        <f>(((J4039/60)/60)/24)+DATE(1970,1,1)+(-8/24)</f>
        <v>42496.737442129634</v>
      </c>
      <c r="U4039" s="8">
        <f t="shared" si="63"/>
        <v>17.52991898147593</v>
      </c>
    </row>
    <row r="4040" spans="1:21" ht="11.75" customHeight="1" x14ac:dyDescent="0.4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E4040/D4040*100%</f>
        <v>0.12039999999999999</v>
      </c>
      <c r="P4040" s="9" t="str">
        <f>IFERROR(ROUND(E4040/L4040,0),0)&amp;" "&amp;H4040</f>
        <v>75 USD</v>
      </c>
      <c r="Q4040" t="s">
        <v>8317</v>
      </c>
      <c r="R4040" t="s">
        <v>8318</v>
      </c>
      <c r="S4040" s="12">
        <f>(((I4040/60)/60)/24)+DATE(1970,1,1)+(-8/24)</f>
        <v>41929.46539351852</v>
      </c>
      <c r="T4040" s="12">
        <f>(((J4040/60)/60)/24)+DATE(1970,1,1)+(-8/24)</f>
        <v>41869.46539351852</v>
      </c>
      <c r="U4040" s="8">
        <f t="shared" si="63"/>
        <v>60</v>
      </c>
    </row>
    <row r="4041" spans="1:21" ht="11.75" customHeight="1" x14ac:dyDescent="0.4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E4041/D4041*100%</f>
        <v>0.6</v>
      </c>
      <c r="P4041" s="9" t="str">
        <f>IFERROR(ROUND(E4041/L4041,0),0)&amp;" "&amp;H4041</f>
        <v>60 USD</v>
      </c>
      <c r="Q4041" t="s">
        <v>8317</v>
      </c>
      <c r="R4041" t="s">
        <v>8318</v>
      </c>
      <c r="S4041" s="12">
        <f>(((I4041/60)/60)/24)+DATE(1970,1,1)+(-8/24)</f>
        <v>42338.915972222218</v>
      </c>
      <c r="T4041" s="12">
        <f>(((J4041/60)/60)/24)+DATE(1970,1,1)+(-8/24)</f>
        <v>42305.337581018517</v>
      </c>
      <c r="U4041" s="8">
        <f t="shared" si="63"/>
        <v>33.578391203700448</v>
      </c>
    </row>
    <row r="4042" spans="1:21" ht="11.75" customHeight="1" x14ac:dyDescent="0.4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E4042/D4042*100%</f>
        <v>0.3125</v>
      </c>
      <c r="P4042" s="9" t="str">
        <f>IFERROR(ROUND(E4042/L4042,0),0)&amp;" "&amp;H4042</f>
        <v>1250 USD</v>
      </c>
      <c r="Q4042" t="s">
        <v>8317</v>
      </c>
      <c r="R4042" t="s">
        <v>8318</v>
      </c>
      <c r="S4042" s="12">
        <f>(((I4042/60)/60)/24)+DATE(1970,1,1)+(-8/24)</f>
        <v>42202.791666666664</v>
      </c>
      <c r="T4042" s="12">
        <f>(((J4042/60)/60)/24)+DATE(1970,1,1)+(-8/24)</f>
        <v>42143.898194444446</v>
      </c>
      <c r="U4042" s="8">
        <f t="shared" si="63"/>
        <v>58.893472222218406</v>
      </c>
    </row>
    <row r="4043" spans="1:21" ht="11.75" customHeight="1" x14ac:dyDescent="0.4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E4043/D4043*100%</f>
        <v>4.1999999999999997E-3</v>
      </c>
      <c r="P4043" s="9" t="str">
        <f>IFERROR(ROUND(E4043/L4043,0),0)&amp;" "&amp;H4043</f>
        <v>11 GBP</v>
      </c>
      <c r="Q4043" t="s">
        <v>8317</v>
      </c>
      <c r="R4043" t="s">
        <v>8318</v>
      </c>
      <c r="S4043" s="12">
        <f>(((I4043/60)/60)/24)+DATE(1970,1,1)+(-8/24)</f>
        <v>42619.140671296293</v>
      </c>
      <c r="T4043" s="12">
        <f>(((J4043/60)/60)/24)+DATE(1970,1,1)+(-8/24)</f>
        <v>42559.140671296293</v>
      </c>
      <c r="U4043" s="8">
        <f t="shared" si="63"/>
        <v>60</v>
      </c>
    </row>
    <row r="4044" spans="1:21" ht="11.75" customHeight="1" x14ac:dyDescent="0.4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E4044/D4044*100%</f>
        <v>2.0999999999999999E-3</v>
      </c>
      <c r="P4044" s="9" t="str">
        <f>IFERROR(ROUND(E4044/L4044,0),0)&amp;" "&amp;H4044</f>
        <v>7 USD</v>
      </c>
      <c r="Q4044" t="s">
        <v>8317</v>
      </c>
      <c r="R4044" t="s">
        <v>8318</v>
      </c>
      <c r="S4044" s="12">
        <f>(((I4044/60)/60)/24)+DATE(1970,1,1)+(-8/24)</f>
        <v>42024.469444444439</v>
      </c>
      <c r="T4044" s="12">
        <f>(((J4044/60)/60)/24)+DATE(1970,1,1)+(-8/24)</f>
        <v>41994.750740740739</v>
      </c>
      <c r="U4044" s="8">
        <f t="shared" si="63"/>
        <v>29.718703703700157</v>
      </c>
    </row>
    <row r="4045" spans="1:21" ht="11.75" customHeight="1" x14ac:dyDescent="0.4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E4045/D4045*100%</f>
        <v>0</v>
      </c>
      <c r="P4045" s="9" t="str">
        <f>IFERROR(ROUND(E4045/L4045,0),0)&amp;" "&amp;H4045</f>
        <v>0 CAD</v>
      </c>
      <c r="Q4045" t="s">
        <v>8317</v>
      </c>
      <c r="R4045" t="s">
        <v>8318</v>
      </c>
      <c r="S4045" s="12">
        <f>(((I4045/60)/60)/24)+DATE(1970,1,1)+(-8/24)</f>
        <v>41963.624131944445</v>
      </c>
      <c r="T4045" s="12">
        <f>(((J4045/60)/60)/24)+DATE(1970,1,1)+(-8/24)</f>
        <v>41948.624131944445</v>
      </c>
      <c r="U4045" s="8">
        <f t="shared" ref="U4045:U4108" si="64">S4045-T4045</f>
        <v>15</v>
      </c>
    </row>
    <row r="4046" spans="1:21" ht="11.75" customHeight="1" x14ac:dyDescent="0.4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E4046/D4046*100%</f>
        <v>0.375</v>
      </c>
      <c r="P4046" s="9" t="str">
        <f>IFERROR(ROUND(E4046/L4046,0),0)&amp;" "&amp;H4046</f>
        <v>56 USD</v>
      </c>
      <c r="Q4046" t="s">
        <v>8317</v>
      </c>
      <c r="R4046" t="s">
        <v>8318</v>
      </c>
      <c r="S4046" s="12">
        <f>(((I4046/60)/60)/24)+DATE(1970,1,1)+(-8/24)</f>
        <v>42103.874999999993</v>
      </c>
      <c r="T4046" s="12">
        <f>(((J4046/60)/60)/24)+DATE(1970,1,1)+(-8/24)</f>
        <v>42073.886365740742</v>
      </c>
      <c r="U4046" s="8">
        <f t="shared" si="64"/>
        <v>29.98863425925083</v>
      </c>
    </row>
    <row r="4047" spans="1:21" ht="11.75" customHeight="1" x14ac:dyDescent="0.4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E4047/D4047*100%</f>
        <v>2.0000000000000001E-4</v>
      </c>
      <c r="P4047" s="9" t="str">
        <f>IFERROR(ROUND(E4047/L4047,0),0)&amp;" "&amp;H4047</f>
        <v>1 AUD</v>
      </c>
      <c r="Q4047" t="s">
        <v>8317</v>
      </c>
      <c r="R4047" t="s">
        <v>8318</v>
      </c>
      <c r="S4047" s="12">
        <f>(((I4047/60)/60)/24)+DATE(1970,1,1)+(-8/24)</f>
        <v>41871.867928240739</v>
      </c>
      <c r="T4047" s="12">
        <f>(((J4047/60)/60)/24)+DATE(1970,1,1)+(-8/24)</f>
        <v>41841.867928240739</v>
      </c>
      <c r="U4047" s="8">
        <f t="shared" si="64"/>
        <v>30</v>
      </c>
    </row>
    <row r="4048" spans="1:21" ht="11.75" customHeight="1" x14ac:dyDescent="0.4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E4048/D4048*100%</f>
        <v>8.2142857142857142E-2</v>
      </c>
      <c r="P4048" s="9" t="str">
        <f>IFERROR(ROUND(E4048/L4048,0),0)&amp;" "&amp;H4048</f>
        <v>38 USD</v>
      </c>
      <c r="Q4048" t="s">
        <v>8317</v>
      </c>
      <c r="R4048" t="s">
        <v>8318</v>
      </c>
      <c r="S4048" s="12">
        <f>(((I4048/60)/60)/24)+DATE(1970,1,1)+(-8/24)</f>
        <v>41934.317245370366</v>
      </c>
      <c r="T4048" s="12">
        <f>(((J4048/60)/60)/24)+DATE(1970,1,1)+(-8/24)</f>
        <v>41904.317245370366</v>
      </c>
      <c r="U4048" s="8">
        <f t="shared" si="64"/>
        <v>30</v>
      </c>
    </row>
    <row r="4049" spans="1:21" ht="11.75" customHeight="1" x14ac:dyDescent="0.4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E4049/D4049*100%</f>
        <v>2.1999999999999999E-2</v>
      </c>
      <c r="P4049" s="9" t="str">
        <f>IFERROR(ROUND(E4049/L4049,0),0)&amp;" "&amp;H4049</f>
        <v>28 USD</v>
      </c>
      <c r="Q4049" t="s">
        <v>8317</v>
      </c>
      <c r="R4049" t="s">
        <v>8318</v>
      </c>
      <c r="S4049" s="12">
        <f>(((I4049/60)/60)/24)+DATE(1970,1,1)+(-8/24)</f>
        <v>42014.708333333336</v>
      </c>
      <c r="T4049" s="12">
        <f>(((J4049/60)/60)/24)+DATE(1970,1,1)+(-8/24)</f>
        <v>41990.689155092587</v>
      </c>
      <c r="U4049" s="8">
        <f t="shared" si="64"/>
        <v>24.01917824074917</v>
      </c>
    </row>
    <row r="4050" spans="1:21" ht="11.75" customHeight="1" x14ac:dyDescent="0.4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E4050/D4050*100%</f>
        <v>0.17652941176470588</v>
      </c>
      <c r="P4050" s="9" t="str">
        <f>IFERROR(ROUND(E4050/L4050,0),0)&amp;" "&amp;H4050</f>
        <v>33 GBP</v>
      </c>
      <c r="Q4050" t="s">
        <v>8317</v>
      </c>
      <c r="R4050" t="s">
        <v>8318</v>
      </c>
      <c r="S4050" s="12">
        <f>(((I4050/60)/60)/24)+DATE(1970,1,1)+(-8/24)</f>
        <v>42471.134108796294</v>
      </c>
      <c r="T4050" s="12">
        <f>(((J4050/60)/60)/24)+DATE(1970,1,1)+(-8/24)</f>
        <v>42436.175775462958</v>
      </c>
      <c r="U4050" s="8">
        <f t="shared" si="64"/>
        <v>34.958333333335759</v>
      </c>
    </row>
    <row r="4051" spans="1:21" ht="11.75" customHeight="1" x14ac:dyDescent="0.4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E4051/D4051*100%</f>
        <v>8.0000000000000004E-4</v>
      </c>
      <c r="P4051" s="9" t="str">
        <f>IFERROR(ROUND(E4051/L4051,0),0)&amp;" "&amp;H4051</f>
        <v>16 USD</v>
      </c>
      <c r="Q4051" t="s">
        <v>8317</v>
      </c>
      <c r="R4051" t="s">
        <v>8318</v>
      </c>
      <c r="S4051" s="12">
        <f>(((I4051/60)/60)/24)+DATE(1970,1,1)+(-8/24)</f>
        <v>42199.625173611108</v>
      </c>
      <c r="T4051" s="12">
        <f>(((J4051/60)/60)/24)+DATE(1970,1,1)+(-8/24)</f>
        <v>42169.625173611108</v>
      </c>
      <c r="U4051" s="8">
        <f t="shared" si="64"/>
        <v>30</v>
      </c>
    </row>
    <row r="4052" spans="1:21" ht="11.75" customHeight="1" x14ac:dyDescent="0.4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E4052/D4052*100%</f>
        <v>6.6666666666666664E-4</v>
      </c>
      <c r="P4052" s="9" t="str">
        <f>IFERROR(ROUND(E4052/L4052,0),0)&amp;" "&amp;H4052</f>
        <v>1 USD</v>
      </c>
      <c r="Q4052" t="s">
        <v>8317</v>
      </c>
      <c r="R4052" t="s">
        <v>8318</v>
      </c>
      <c r="S4052" s="12">
        <f>(((I4052/60)/60)/24)+DATE(1970,1,1)+(-8/24)</f>
        <v>41935.303136574068</v>
      </c>
      <c r="T4052" s="12">
        <f>(((J4052/60)/60)/24)+DATE(1970,1,1)+(-8/24)</f>
        <v>41905.303136574068</v>
      </c>
      <c r="U4052" s="8">
        <f t="shared" si="64"/>
        <v>30</v>
      </c>
    </row>
    <row r="4053" spans="1:21" ht="11.75" customHeight="1" x14ac:dyDescent="0.4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E4053/D4053*100%</f>
        <v>0</v>
      </c>
      <c r="P4053" s="9" t="str">
        <f>IFERROR(ROUND(E4053/L4053,0),0)&amp;" "&amp;H4053</f>
        <v>0 USD</v>
      </c>
      <c r="Q4053" t="s">
        <v>8317</v>
      </c>
      <c r="R4053" t="s">
        <v>8318</v>
      </c>
      <c r="S4053" s="12">
        <f>(((I4053/60)/60)/24)+DATE(1970,1,1)+(-8/24)</f>
        <v>41767.953472222223</v>
      </c>
      <c r="T4053" s="12">
        <f>(((J4053/60)/60)/24)+DATE(1970,1,1)+(-8/24)</f>
        <v>41761.476817129631</v>
      </c>
      <c r="U4053" s="8">
        <f t="shared" si="64"/>
        <v>6.4766550925924093</v>
      </c>
    </row>
    <row r="4054" spans="1:21" ht="11.75" customHeight="1" x14ac:dyDescent="0.4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E4054/D4054*100%</f>
        <v>0.37533333333333335</v>
      </c>
      <c r="P4054" s="9" t="str">
        <f>IFERROR(ROUND(E4054/L4054,0),0)&amp;" "&amp;H4054</f>
        <v>87 USD</v>
      </c>
      <c r="Q4054" t="s">
        <v>8317</v>
      </c>
      <c r="R4054" t="s">
        <v>8318</v>
      </c>
      <c r="S4054" s="12">
        <f>(((I4054/60)/60)/24)+DATE(1970,1,1)+(-8/24)</f>
        <v>41925.545324074068</v>
      </c>
      <c r="T4054" s="12">
        <f>(((J4054/60)/60)/24)+DATE(1970,1,1)+(-8/24)</f>
        <v>41865.545324074068</v>
      </c>
      <c r="U4054" s="8">
        <f t="shared" si="64"/>
        <v>60</v>
      </c>
    </row>
    <row r="4055" spans="1:21" ht="11.75" customHeight="1" x14ac:dyDescent="0.4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E4055/D4055*100%</f>
        <v>0.22</v>
      </c>
      <c r="P4055" s="9" t="str">
        <f>IFERROR(ROUND(E4055/L4055,0),0)&amp;" "&amp;H4055</f>
        <v>55 GBP</v>
      </c>
      <c r="Q4055" t="s">
        <v>8317</v>
      </c>
      <c r="R4055" t="s">
        <v>8318</v>
      </c>
      <c r="S4055" s="12">
        <f>(((I4055/60)/60)/24)+DATE(1970,1,1)+(-8/24)</f>
        <v>41958.499999999993</v>
      </c>
      <c r="T4055" s="12">
        <f>(((J4055/60)/60)/24)+DATE(1970,1,1)+(-8/24)</f>
        <v>41928.356805555552</v>
      </c>
      <c r="U4055" s="8">
        <f t="shared" si="64"/>
        <v>30.143194444441178</v>
      </c>
    </row>
    <row r="4056" spans="1:21" ht="11.75" customHeight="1" x14ac:dyDescent="0.4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E4056/D4056*100%</f>
        <v>0</v>
      </c>
      <c r="P4056" s="9" t="str">
        <f>IFERROR(ROUND(E4056/L4056,0),0)&amp;" "&amp;H4056</f>
        <v>0 USD</v>
      </c>
      <c r="Q4056" t="s">
        <v>8317</v>
      </c>
      <c r="R4056" t="s">
        <v>8318</v>
      </c>
      <c r="S4056" s="12">
        <f>(((I4056/60)/60)/24)+DATE(1970,1,1)+(-8/24)</f>
        <v>42643.833333333336</v>
      </c>
      <c r="T4056" s="12">
        <f>(((J4056/60)/60)/24)+DATE(1970,1,1)+(-8/24)</f>
        <v>42613.507928240739</v>
      </c>
      <c r="U4056" s="8">
        <f t="shared" si="64"/>
        <v>30.325405092597066</v>
      </c>
    </row>
    <row r="4057" spans="1:21" ht="11.75" customHeight="1" x14ac:dyDescent="0.4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E4057/D4057*100%</f>
        <v>0.1762</v>
      </c>
      <c r="P4057" s="9" t="str">
        <f>IFERROR(ROUND(E4057/L4057,0),0)&amp;" "&amp;H4057</f>
        <v>42 GBP</v>
      </c>
      <c r="Q4057" t="s">
        <v>8317</v>
      </c>
      <c r="R4057" t="s">
        <v>8318</v>
      </c>
      <c r="S4057" s="12">
        <f>(((I4057/60)/60)/24)+DATE(1970,1,1)+(-8/24)</f>
        <v>41809.31517361111</v>
      </c>
      <c r="T4057" s="12">
        <f>(((J4057/60)/60)/24)+DATE(1970,1,1)+(-8/24)</f>
        <v>41779.31517361111</v>
      </c>
      <c r="U4057" s="8">
        <f t="shared" si="64"/>
        <v>30</v>
      </c>
    </row>
    <row r="4058" spans="1:21" ht="11.75" customHeight="1" x14ac:dyDescent="0.4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E4058/D4058*100%</f>
        <v>0.53</v>
      </c>
      <c r="P4058" s="9" t="str">
        <f>IFERROR(ROUND(E4058/L4058,0),0)&amp;" "&amp;H4058</f>
        <v>88 USD</v>
      </c>
      <c r="Q4058" t="s">
        <v>8317</v>
      </c>
      <c r="R4058" t="s">
        <v>8318</v>
      </c>
      <c r="S4058" s="12">
        <f>(((I4058/60)/60)/24)+DATE(1970,1,1)+(-8/24)</f>
        <v>42554.499305555553</v>
      </c>
      <c r="T4058" s="12">
        <f>(((J4058/60)/60)/24)+DATE(1970,1,1)+(-8/24)</f>
        <v>42534.599988425929</v>
      </c>
      <c r="U4058" s="8">
        <f t="shared" si="64"/>
        <v>19.899317129624251</v>
      </c>
    </row>
    <row r="4059" spans="1:21" ht="11.75" customHeight="1" x14ac:dyDescent="0.4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E4059/D4059*100%</f>
        <v>0.22142857142857142</v>
      </c>
      <c r="P4059" s="9" t="str">
        <f>IFERROR(ROUND(E4059/L4059,0),0)&amp;" "&amp;H4059</f>
        <v>129 GBP</v>
      </c>
      <c r="Q4059" t="s">
        <v>8317</v>
      </c>
      <c r="R4059" t="s">
        <v>8318</v>
      </c>
      <c r="S4059" s="12">
        <f>(((I4059/60)/60)/24)+DATE(1970,1,1)+(-8/24)</f>
        <v>42333.624999999993</v>
      </c>
      <c r="T4059" s="12">
        <f>(((J4059/60)/60)/24)+DATE(1970,1,1)+(-8/24)</f>
        <v>42310.635185185187</v>
      </c>
      <c r="U4059" s="8">
        <f t="shared" si="64"/>
        <v>22.989814814805868</v>
      </c>
    </row>
    <row r="4060" spans="1:21" ht="11.75" customHeight="1" x14ac:dyDescent="0.4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E4060/D4060*100%</f>
        <v>2.5333333333333333E-2</v>
      </c>
      <c r="P4060" s="9" t="str">
        <f>IFERROR(ROUND(E4060/L4060,0),0)&amp;" "&amp;H4060</f>
        <v>24 USD</v>
      </c>
      <c r="Q4060" t="s">
        <v>8317</v>
      </c>
      <c r="R4060" t="s">
        <v>8318</v>
      </c>
      <c r="S4060" s="12">
        <f>(((I4060/60)/60)/24)+DATE(1970,1,1)+(-8/24)</f>
        <v>42460.832638888889</v>
      </c>
      <c r="T4060" s="12">
        <f>(((J4060/60)/60)/24)+DATE(1970,1,1)+(-8/24)</f>
        <v>42445.727361111109</v>
      </c>
      <c r="U4060" s="8">
        <f t="shared" si="64"/>
        <v>15.105277777780429</v>
      </c>
    </row>
    <row r="4061" spans="1:21" ht="11.75" customHeight="1" x14ac:dyDescent="0.4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E4061/D4061*100%</f>
        <v>2.5000000000000001E-2</v>
      </c>
      <c r="P4061" s="9" t="str">
        <f>IFERROR(ROUND(E4061/L4061,0),0)&amp;" "&amp;H4061</f>
        <v>36 CAD</v>
      </c>
      <c r="Q4061" t="s">
        <v>8317</v>
      </c>
      <c r="R4061" t="s">
        <v>8318</v>
      </c>
      <c r="S4061" s="12">
        <f>(((I4061/60)/60)/24)+DATE(1970,1,1)+(-8/24)</f>
        <v>41897.791666666664</v>
      </c>
      <c r="T4061" s="12">
        <f>(((J4061/60)/60)/24)+DATE(1970,1,1)+(-8/24)</f>
        <v>41866.307314814811</v>
      </c>
      <c r="U4061" s="8">
        <f t="shared" si="64"/>
        <v>31.484351851853717</v>
      </c>
    </row>
    <row r="4062" spans="1:21" ht="11.75" customHeight="1" x14ac:dyDescent="0.4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E4062/D4062*100%</f>
        <v>2.8500000000000001E-2</v>
      </c>
      <c r="P4062" s="9" t="str">
        <f>IFERROR(ROUND(E4062/L4062,0),0)&amp;" "&amp;H4062</f>
        <v>57 CAD</v>
      </c>
      <c r="Q4062" t="s">
        <v>8317</v>
      </c>
      <c r="R4062" t="s">
        <v>8318</v>
      </c>
      <c r="S4062" s="12">
        <f>(((I4062/60)/60)/24)+DATE(1970,1,1)+(-8/24)</f>
        <v>41813.333333333328</v>
      </c>
      <c r="T4062" s="12">
        <f>(((J4062/60)/60)/24)+DATE(1970,1,1)+(-8/24)</f>
        <v>41779.361759259256</v>
      </c>
      <c r="U4062" s="8">
        <f t="shared" si="64"/>
        <v>33.971574074072123</v>
      </c>
    </row>
    <row r="4063" spans="1:21" ht="11.75" customHeight="1" x14ac:dyDescent="0.4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E4063/D4063*100%</f>
        <v>0</v>
      </c>
      <c r="P4063" s="9" t="str">
        <f>IFERROR(ROUND(E4063/L4063,0),0)&amp;" "&amp;H4063</f>
        <v>0 USD</v>
      </c>
      <c r="Q4063" t="s">
        <v>8317</v>
      </c>
      <c r="R4063" t="s">
        <v>8318</v>
      </c>
      <c r="S4063" s="12">
        <f>(((I4063/60)/60)/24)+DATE(1970,1,1)+(-8/24)</f>
        <v>42480.766469907401</v>
      </c>
      <c r="T4063" s="12">
        <f>(((J4063/60)/60)/24)+DATE(1970,1,1)+(-8/24)</f>
        <v>42420.808136574073</v>
      </c>
      <c r="U4063" s="8">
        <f t="shared" si="64"/>
        <v>59.958333333328483</v>
      </c>
    </row>
    <row r="4064" spans="1:21" ht="11.75" customHeight="1" x14ac:dyDescent="0.4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E4064/D4064*100%</f>
        <v>2.4500000000000001E-2</v>
      </c>
      <c r="P4064" s="9" t="str">
        <f>IFERROR(ROUND(E4064/L4064,0),0)&amp;" "&amp;H4064</f>
        <v>163 USD</v>
      </c>
      <c r="Q4064" t="s">
        <v>8317</v>
      </c>
      <c r="R4064" t="s">
        <v>8318</v>
      </c>
      <c r="S4064" s="12">
        <f>(((I4064/60)/60)/24)+DATE(1970,1,1)+(-8/24)</f>
        <v>42553.405879629623</v>
      </c>
      <c r="T4064" s="12">
        <f>(((J4064/60)/60)/24)+DATE(1970,1,1)+(-8/24)</f>
        <v>42523.405879629623</v>
      </c>
      <c r="U4064" s="8">
        <f t="shared" si="64"/>
        <v>30</v>
      </c>
    </row>
    <row r="4065" spans="1:21" ht="11.75" customHeight="1" x14ac:dyDescent="0.4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E4065/D4065*100%</f>
        <v>1.4210526315789474E-2</v>
      </c>
      <c r="P4065" s="9" t="str">
        <f>IFERROR(ROUND(E4065/L4065,0),0)&amp;" "&amp;H4065</f>
        <v>15 GBP</v>
      </c>
      <c r="Q4065" t="s">
        <v>8317</v>
      </c>
      <c r="R4065" t="s">
        <v>8318</v>
      </c>
      <c r="S4065" s="12">
        <f>(((I4065/60)/60)/24)+DATE(1970,1,1)+(-8/24)</f>
        <v>41817.348194444443</v>
      </c>
      <c r="T4065" s="12">
        <f>(((J4065/60)/60)/24)+DATE(1970,1,1)+(-8/24)</f>
        <v>41787.348194444443</v>
      </c>
      <c r="U4065" s="8">
        <f t="shared" si="64"/>
        <v>30</v>
      </c>
    </row>
    <row r="4066" spans="1:21" ht="11.75" customHeight="1" x14ac:dyDescent="0.4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E4066/D4066*100%</f>
        <v>0.1925</v>
      </c>
      <c r="P4066" s="9" t="str">
        <f>IFERROR(ROUND(E4066/L4066,0),0)&amp;" "&amp;H4066</f>
        <v>64 AUD</v>
      </c>
      <c r="Q4066" t="s">
        <v>8317</v>
      </c>
      <c r="R4066" t="s">
        <v>8318</v>
      </c>
      <c r="S4066" s="12">
        <f>(((I4066/60)/60)/24)+DATE(1970,1,1)+(-8/24)</f>
        <v>42123.254930555551</v>
      </c>
      <c r="T4066" s="12">
        <f>(((J4066/60)/60)/24)+DATE(1970,1,1)+(-8/24)</f>
        <v>42093.254930555551</v>
      </c>
      <c r="U4066" s="8">
        <f t="shared" si="64"/>
        <v>30</v>
      </c>
    </row>
    <row r="4067" spans="1:21" ht="11.75" customHeight="1" x14ac:dyDescent="0.4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E4067/D4067*100%</f>
        <v>6.7499999999999999E-3</v>
      </c>
      <c r="P4067" s="9" t="str">
        <f>IFERROR(ROUND(E4067/L4067,0),0)&amp;" "&amp;H4067</f>
        <v>7 USD</v>
      </c>
      <c r="Q4067" t="s">
        <v>8317</v>
      </c>
      <c r="R4067" t="s">
        <v>8318</v>
      </c>
      <c r="S4067" s="12">
        <f>(((I4067/60)/60)/24)+DATE(1970,1,1)+(-8/24)</f>
        <v>41863.61818287037</v>
      </c>
      <c r="T4067" s="12">
        <f>(((J4067/60)/60)/24)+DATE(1970,1,1)+(-8/24)</f>
        <v>41833.61818287037</v>
      </c>
      <c r="U4067" s="8">
        <f t="shared" si="64"/>
        <v>30</v>
      </c>
    </row>
    <row r="4068" spans="1:21" ht="11.75" customHeight="1" x14ac:dyDescent="0.4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E4068/D4068*100%</f>
        <v>1.6666666666666668E-3</v>
      </c>
      <c r="P4068" s="9" t="str">
        <f>IFERROR(ROUND(E4068/L4068,0),0)&amp;" "&amp;H4068</f>
        <v>25 USD</v>
      </c>
      <c r="Q4068" t="s">
        <v>8317</v>
      </c>
      <c r="R4068" t="s">
        <v>8318</v>
      </c>
      <c r="S4068" s="12">
        <f>(((I4068/60)/60)/24)+DATE(1970,1,1)+(-8/24)</f>
        <v>42508.705879629626</v>
      </c>
      <c r="T4068" s="12">
        <f>(((J4068/60)/60)/24)+DATE(1970,1,1)+(-8/24)</f>
        <v>42478.705879629626</v>
      </c>
      <c r="U4068" s="8">
        <f t="shared" si="64"/>
        <v>30</v>
      </c>
    </row>
    <row r="4069" spans="1:21" ht="11.75" customHeight="1" x14ac:dyDescent="0.4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E4069/D4069*100%</f>
        <v>0.60899999999999999</v>
      </c>
      <c r="P4069" s="9" t="str">
        <f>IFERROR(ROUND(E4069/L4069,0),0)&amp;" "&amp;H4069</f>
        <v>179 USD</v>
      </c>
      <c r="Q4069" t="s">
        <v>8317</v>
      </c>
      <c r="R4069" t="s">
        <v>8318</v>
      </c>
      <c r="S4069" s="12">
        <f>(((I4069/60)/60)/24)+DATE(1970,1,1)+(-8/24)</f>
        <v>42274.784143518518</v>
      </c>
      <c r="T4069" s="12">
        <f>(((J4069/60)/60)/24)+DATE(1970,1,1)+(-8/24)</f>
        <v>42234.784143518518</v>
      </c>
      <c r="U4069" s="8">
        <f t="shared" si="64"/>
        <v>40</v>
      </c>
    </row>
    <row r="4070" spans="1:21" ht="11.75" customHeight="1" x14ac:dyDescent="0.4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E4070/D4070*100%</f>
        <v>0.01</v>
      </c>
      <c r="P4070" s="9" t="str">
        <f>IFERROR(ROUND(E4070/L4070,0),0)&amp;" "&amp;H4070</f>
        <v>35 USD</v>
      </c>
      <c r="Q4070" t="s">
        <v>8317</v>
      </c>
      <c r="R4070" t="s">
        <v>8318</v>
      </c>
      <c r="S4070" s="12">
        <f>(((I4070/60)/60)/24)+DATE(1970,1,1)+(-8/24)</f>
        <v>42748.628472222219</v>
      </c>
      <c r="T4070" s="12">
        <f>(((J4070/60)/60)/24)+DATE(1970,1,1)+(-8/24)</f>
        <v>42718.630266203698</v>
      </c>
      <c r="U4070" s="8">
        <f t="shared" si="64"/>
        <v>29.998206018521159</v>
      </c>
    </row>
    <row r="4071" spans="1:21" ht="11.75" customHeight="1" x14ac:dyDescent="0.4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E4071/D4071*100%</f>
        <v>0.34399999999999997</v>
      </c>
      <c r="P4071" s="9" t="str">
        <f>IFERROR(ROUND(E4071/L4071,0),0)&amp;" "&amp;H4071</f>
        <v>33 GBP</v>
      </c>
      <c r="Q4071" t="s">
        <v>8317</v>
      </c>
      <c r="R4071" t="s">
        <v>8318</v>
      </c>
      <c r="S4071" s="12">
        <f>(((I4071/60)/60)/24)+DATE(1970,1,1)+(-8/24)</f>
        <v>42063.166666666664</v>
      </c>
      <c r="T4071" s="12">
        <f>(((J4071/60)/60)/24)+DATE(1970,1,1)+(-8/24)</f>
        <v>42022.328194444439</v>
      </c>
      <c r="U4071" s="8">
        <f t="shared" si="64"/>
        <v>40.838472222225391</v>
      </c>
    </row>
    <row r="4072" spans="1:21" ht="11.75" customHeight="1" x14ac:dyDescent="0.4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E4072/D4072*100%</f>
        <v>0.16500000000000001</v>
      </c>
      <c r="P4072" s="9" t="str">
        <f>IFERROR(ROUND(E4072/L4072,0),0)&amp;" "&amp;H4072</f>
        <v>28 USD</v>
      </c>
      <c r="Q4072" t="s">
        <v>8317</v>
      </c>
      <c r="R4072" t="s">
        <v>8318</v>
      </c>
      <c r="S4072" s="12">
        <f>(((I4072/60)/60)/24)+DATE(1970,1,1)+(-8/24)</f>
        <v>42063.791666666664</v>
      </c>
      <c r="T4072" s="12">
        <f>(((J4072/60)/60)/24)+DATE(1970,1,1)+(-8/24)</f>
        <v>42031.333564814813</v>
      </c>
      <c r="U4072" s="8">
        <f t="shared" si="64"/>
        <v>32.458101851851097</v>
      </c>
    </row>
    <row r="4073" spans="1:21" ht="11.75" customHeight="1" x14ac:dyDescent="0.4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E4073/D4073*100%</f>
        <v>0</v>
      </c>
      <c r="P4073" s="9" t="str">
        <f>IFERROR(ROUND(E4073/L4073,0),0)&amp;" "&amp;H4073</f>
        <v>0 MXN</v>
      </c>
      <c r="Q4073" t="s">
        <v>8317</v>
      </c>
      <c r="R4073" t="s">
        <v>8318</v>
      </c>
      <c r="S4073" s="12">
        <f>(((I4073/60)/60)/24)+DATE(1970,1,1)+(-8/24)</f>
        <v>42730.47142361111</v>
      </c>
      <c r="T4073" s="12">
        <f>(((J4073/60)/60)/24)+DATE(1970,1,1)+(-8/24)</f>
        <v>42700.47142361111</v>
      </c>
      <c r="U4073" s="8">
        <f t="shared" si="64"/>
        <v>30</v>
      </c>
    </row>
    <row r="4074" spans="1:21" ht="11.75" customHeight="1" x14ac:dyDescent="0.4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E4074/D4074*100%</f>
        <v>4.0000000000000001E-3</v>
      </c>
      <c r="P4074" s="9" t="str">
        <f>IFERROR(ROUND(E4074/L4074,0),0)&amp;" "&amp;H4074</f>
        <v>2 GBP</v>
      </c>
      <c r="Q4074" t="s">
        <v>8317</v>
      </c>
      <c r="R4074" t="s">
        <v>8318</v>
      </c>
      <c r="S4074" s="12">
        <f>(((I4074/60)/60)/24)+DATE(1970,1,1)+(-8/24)</f>
        <v>41872.441099537034</v>
      </c>
      <c r="T4074" s="12">
        <f>(((J4074/60)/60)/24)+DATE(1970,1,1)+(-8/24)</f>
        <v>41812.441099537034</v>
      </c>
      <c r="U4074" s="8">
        <f t="shared" si="64"/>
        <v>60</v>
      </c>
    </row>
    <row r="4075" spans="1:21" ht="11.75" customHeight="1" x14ac:dyDescent="0.4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E4075/D4075*100%</f>
        <v>1.0571428571428572E-2</v>
      </c>
      <c r="P4075" s="9" t="str">
        <f>IFERROR(ROUND(E4075/L4075,0),0)&amp;" "&amp;H4075</f>
        <v>19 USD</v>
      </c>
      <c r="Q4075" t="s">
        <v>8317</v>
      </c>
      <c r="R4075" t="s">
        <v>8318</v>
      </c>
      <c r="S4075" s="12">
        <f>(((I4075/60)/60)/24)+DATE(1970,1,1)+(-8/24)</f>
        <v>42132.833333333336</v>
      </c>
      <c r="T4075" s="12">
        <f>(((J4075/60)/60)/24)+DATE(1970,1,1)+(-8/24)</f>
        <v>42078.011875000004</v>
      </c>
      <c r="U4075" s="8">
        <f t="shared" si="64"/>
        <v>54.821458333331975</v>
      </c>
    </row>
    <row r="4076" spans="1:21" ht="11.75" customHeight="1" x14ac:dyDescent="0.4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E4076/D4076*100%</f>
        <v>0.26727272727272727</v>
      </c>
      <c r="P4076" s="9" t="str">
        <f>IFERROR(ROUND(E4076/L4076,0),0)&amp;" "&amp;H4076</f>
        <v>35 GBP</v>
      </c>
      <c r="Q4076" t="s">
        <v>8317</v>
      </c>
      <c r="R4076" t="s">
        <v>8318</v>
      </c>
      <c r="S4076" s="12">
        <f>(((I4076/60)/60)/24)+DATE(1970,1,1)+(-8/24)</f>
        <v>42313.261284722219</v>
      </c>
      <c r="T4076" s="12">
        <f>(((J4076/60)/60)/24)+DATE(1970,1,1)+(-8/24)</f>
        <v>42283.219618055555</v>
      </c>
      <c r="U4076" s="8">
        <f t="shared" si="64"/>
        <v>30.041666666664241</v>
      </c>
    </row>
    <row r="4077" spans="1:21" ht="11.75" customHeight="1" x14ac:dyDescent="0.4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E4077/D4077*100%</f>
        <v>0.28799999999999998</v>
      </c>
      <c r="P4077" s="9" t="str">
        <f>IFERROR(ROUND(E4077/L4077,0),0)&amp;" "&amp;H4077</f>
        <v>44 GBP</v>
      </c>
      <c r="Q4077" t="s">
        <v>8317</v>
      </c>
      <c r="R4077" t="s">
        <v>8318</v>
      </c>
      <c r="S4077" s="12">
        <f>(((I4077/60)/60)/24)+DATE(1970,1,1)+(-8/24)</f>
        <v>41820.394444444442</v>
      </c>
      <c r="T4077" s="12">
        <f>(((J4077/60)/60)/24)+DATE(1970,1,1)+(-8/24)</f>
        <v>41778.712604166663</v>
      </c>
      <c r="U4077" s="8">
        <f t="shared" si="64"/>
        <v>41.681840277778974</v>
      </c>
    </row>
    <row r="4078" spans="1:21" ht="11.75" customHeight="1" x14ac:dyDescent="0.4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E4078/D4078*100%</f>
        <v>0</v>
      </c>
      <c r="P4078" s="9" t="str">
        <f>IFERROR(ROUND(E4078/L4078,0),0)&amp;" "&amp;H4078</f>
        <v>0 USD</v>
      </c>
      <c r="Q4078" t="s">
        <v>8317</v>
      </c>
      <c r="R4078" t="s">
        <v>8318</v>
      </c>
      <c r="S4078" s="12">
        <f>(((I4078/60)/60)/24)+DATE(1970,1,1)+(-8/24)</f>
        <v>41933.493749999994</v>
      </c>
      <c r="T4078" s="12">
        <f>(((J4078/60)/60)/24)+DATE(1970,1,1)+(-8/24)</f>
        <v>41905.462372685186</v>
      </c>
      <c r="U4078" s="8">
        <f t="shared" si="64"/>
        <v>28.031377314808196</v>
      </c>
    </row>
    <row r="4079" spans="1:21" ht="11.75" customHeight="1" x14ac:dyDescent="0.4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E4079/D4079*100%</f>
        <v>8.8999999999999996E-2</v>
      </c>
      <c r="P4079" s="9" t="str">
        <f>IFERROR(ROUND(E4079/L4079,0),0)&amp;" "&amp;H4079</f>
        <v>223 USD</v>
      </c>
      <c r="Q4079" t="s">
        <v>8317</v>
      </c>
      <c r="R4079" t="s">
        <v>8318</v>
      </c>
      <c r="S4079" s="12">
        <f>(((I4079/60)/60)/24)+DATE(1970,1,1)+(-8/24)</f>
        <v>42725.377245370364</v>
      </c>
      <c r="T4079" s="12">
        <f>(((J4079/60)/60)/24)+DATE(1970,1,1)+(-8/24)</f>
        <v>42695.377245370364</v>
      </c>
      <c r="U4079" s="8">
        <f t="shared" si="64"/>
        <v>30</v>
      </c>
    </row>
    <row r="4080" spans="1:21" ht="11.75" customHeight="1" x14ac:dyDescent="0.4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E4080/D4080*100%</f>
        <v>0</v>
      </c>
      <c r="P4080" s="9" t="str">
        <f>IFERROR(ROUND(E4080/L4080,0),0)&amp;" "&amp;H4080</f>
        <v>0 GBP</v>
      </c>
      <c r="Q4080" t="s">
        <v>8317</v>
      </c>
      <c r="R4080" t="s">
        <v>8318</v>
      </c>
      <c r="S4080" s="12">
        <f>(((I4080/60)/60)/24)+DATE(1970,1,1)+(-8/24)</f>
        <v>42762.454189814809</v>
      </c>
      <c r="T4080" s="12">
        <f>(((J4080/60)/60)/24)+DATE(1970,1,1)+(-8/24)</f>
        <v>42732.454189814809</v>
      </c>
      <c r="U4080" s="8">
        <f t="shared" si="64"/>
        <v>30</v>
      </c>
    </row>
    <row r="4081" spans="1:21" ht="11.75" customHeight="1" x14ac:dyDescent="0.4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E4081/D4081*100%</f>
        <v>1.6666666666666668E-3</v>
      </c>
      <c r="P4081" s="9" t="str">
        <f>IFERROR(ROUND(E4081/L4081,0),0)&amp;" "&amp;H4081</f>
        <v>5 USD</v>
      </c>
      <c r="Q4081" t="s">
        <v>8317</v>
      </c>
      <c r="R4081" t="s">
        <v>8318</v>
      </c>
      <c r="S4081" s="12">
        <f>(((I4081/60)/60)/24)+DATE(1970,1,1)+(-8/24)</f>
        <v>42540.605567129627</v>
      </c>
      <c r="T4081" s="12">
        <f>(((J4081/60)/60)/24)+DATE(1970,1,1)+(-8/24)</f>
        <v>42510.605567129627</v>
      </c>
      <c r="U4081" s="8">
        <f t="shared" si="64"/>
        <v>30</v>
      </c>
    </row>
    <row r="4082" spans="1:21" ht="11.75" customHeight="1" x14ac:dyDescent="0.4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E4082/D4082*100%</f>
        <v>0</v>
      </c>
      <c r="P4082" s="9" t="str">
        <f>IFERROR(ROUND(E4082/L4082,0),0)&amp;" "&amp;H4082</f>
        <v>0 USD</v>
      </c>
      <c r="Q4082" t="s">
        <v>8317</v>
      </c>
      <c r="R4082" t="s">
        <v>8318</v>
      </c>
      <c r="S4082" s="12">
        <f>(((I4082/60)/60)/24)+DATE(1970,1,1)+(-8/24)</f>
        <v>42535.45416666667</v>
      </c>
      <c r="T4082" s="12">
        <f>(((J4082/60)/60)/24)+DATE(1970,1,1)+(-8/24)</f>
        <v>42511.364768518521</v>
      </c>
      <c r="U4082" s="8">
        <f t="shared" si="64"/>
        <v>24.089398148149485</v>
      </c>
    </row>
    <row r="4083" spans="1:21" ht="11.75" customHeight="1" x14ac:dyDescent="0.4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E4083/D4083*100%</f>
        <v>0.15737410071942445</v>
      </c>
      <c r="P4083" s="9" t="str">
        <f>IFERROR(ROUND(E4083/L4083,0),0)&amp;" "&amp;H4083</f>
        <v>29 USD</v>
      </c>
      <c r="Q4083" t="s">
        <v>8317</v>
      </c>
      <c r="R4083" t="s">
        <v>8318</v>
      </c>
      <c r="S4083" s="12">
        <f>(((I4083/60)/60)/24)+DATE(1970,1,1)+(-8/24)</f>
        <v>42071.206307870372</v>
      </c>
      <c r="T4083" s="12">
        <f>(((J4083/60)/60)/24)+DATE(1970,1,1)+(-8/24)</f>
        <v>42041.247974537029</v>
      </c>
      <c r="U4083" s="8">
        <f t="shared" si="64"/>
        <v>29.958333333343035</v>
      </c>
    </row>
    <row r="4084" spans="1:21" ht="11.75" customHeight="1" x14ac:dyDescent="0.4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E4084/D4084*100%</f>
        <v>0.02</v>
      </c>
      <c r="P4084" s="9" t="str">
        <f>IFERROR(ROUND(E4084/L4084,0),0)&amp;" "&amp;H4084</f>
        <v>2 USD</v>
      </c>
      <c r="Q4084" t="s">
        <v>8317</v>
      </c>
      <c r="R4084" t="s">
        <v>8318</v>
      </c>
      <c r="S4084" s="12">
        <f>(((I4084/60)/60)/24)+DATE(1970,1,1)+(-8/24)</f>
        <v>42322.624999999993</v>
      </c>
      <c r="T4084" s="12">
        <f>(((J4084/60)/60)/24)+DATE(1970,1,1)+(-8/24)</f>
        <v>42306.855937499997</v>
      </c>
      <c r="U4084" s="8">
        <f t="shared" si="64"/>
        <v>15.769062499995925</v>
      </c>
    </row>
    <row r="4085" spans="1:21" ht="11.75" customHeight="1" x14ac:dyDescent="0.4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E4085/D4085*100%</f>
        <v>0.21685714285714286</v>
      </c>
      <c r="P4085" s="9" t="str">
        <f>IFERROR(ROUND(E4085/L4085,0),0)&amp;" "&amp;H4085</f>
        <v>127 USD</v>
      </c>
      <c r="Q4085" t="s">
        <v>8317</v>
      </c>
      <c r="R4085" t="s">
        <v>8318</v>
      </c>
      <c r="S4085" s="12">
        <f>(((I4085/60)/60)/24)+DATE(1970,1,1)+(-8/24)</f>
        <v>42383.428425925922</v>
      </c>
      <c r="T4085" s="12">
        <f>(((J4085/60)/60)/24)+DATE(1970,1,1)+(-8/24)</f>
        <v>42353.428425925922</v>
      </c>
      <c r="U4085" s="8">
        <f t="shared" si="64"/>
        <v>30</v>
      </c>
    </row>
    <row r="4086" spans="1:21" ht="11.75" customHeight="1" x14ac:dyDescent="0.4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E4086/D4086*100%</f>
        <v>3.3333333333333335E-3</v>
      </c>
      <c r="P4086" s="9" t="str">
        <f>IFERROR(ROUND(E4086/L4086,0),0)&amp;" "&amp;H4086</f>
        <v>10 EUR</v>
      </c>
      <c r="Q4086" t="s">
        <v>8317</v>
      </c>
      <c r="R4086" t="s">
        <v>8318</v>
      </c>
      <c r="S4086" s="12">
        <f>(((I4086/60)/60)/24)+DATE(1970,1,1)+(-8/24)</f>
        <v>42652.103078703702</v>
      </c>
      <c r="T4086" s="12">
        <f>(((J4086/60)/60)/24)+DATE(1970,1,1)+(-8/24)</f>
        <v>42622.103078703702</v>
      </c>
      <c r="U4086" s="8">
        <f t="shared" si="64"/>
        <v>30</v>
      </c>
    </row>
    <row r="4087" spans="1:21" ht="11.75" customHeight="1" x14ac:dyDescent="0.4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E4087/D4087*100%</f>
        <v>2.8571428571428571E-3</v>
      </c>
      <c r="P4087" s="9" t="str">
        <f>IFERROR(ROUND(E4087/L4087,0),0)&amp;" "&amp;H4087</f>
        <v>10 USD</v>
      </c>
      <c r="Q4087" t="s">
        <v>8317</v>
      </c>
      <c r="R4087" t="s">
        <v>8318</v>
      </c>
      <c r="S4087" s="12">
        <f>(((I4087/60)/60)/24)+DATE(1970,1,1)+(-8/24)</f>
        <v>42086.832638888889</v>
      </c>
      <c r="T4087" s="12">
        <f>(((J4087/60)/60)/24)+DATE(1970,1,1)+(-8/24)</f>
        <v>42058.270543981482</v>
      </c>
      <c r="U4087" s="8">
        <f t="shared" si="64"/>
        <v>28.5620949074073</v>
      </c>
    </row>
    <row r="4088" spans="1:21" ht="11.75" customHeight="1" x14ac:dyDescent="0.4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E4088/D4088*100%</f>
        <v>4.7E-2</v>
      </c>
      <c r="P4088" s="9" t="str">
        <f>IFERROR(ROUND(E4088/L4088,0),0)&amp;" "&amp;H4088</f>
        <v>9 USD</v>
      </c>
      <c r="Q4088" t="s">
        <v>8317</v>
      </c>
      <c r="R4088" t="s">
        <v>8318</v>
      </c>
      <c r="S4088" s="12">
        <f>(((I4088/60)/60)/24)+DATE(1970,1,1)+(-8/24)</f>
        <v>42328.833333333336</v>
      </c>
      <c r="T4088" s="12">
        <f>(((J4088/60)/60)/24)+DATE(1970,1,1)+(-8/24)</f>
        <v>42304.607627314814</v>
      </c>
      <c r="U4088" s="8">
        <f t="shared" si="64"/>
        <v>24.225706018522033</v>
      </c>
    </row>
    <row r="4089" spans="1:21" ht="11.75" customHeight="1" x14ac:dyDescent="0.4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E4089/D4089*100%</f>
        <v>0</v>
      </c>
      <c r="P4089" s="9" t="str">
        <f>IFERROR(ROUND(E4089/L4089,0),0)&amp;" "&amp;H4089</f>
        <v>0 USD</v>
      </c>
      <c r="Q4089" t="s">
        <v>8317</v>
      </c>
      <c r="R4089" t="s">
        <v>8318</v>
      </c>
      <c r="S4089" s="12">
        <f>(((I4089/60)/60)/24)+DATE(1970,1,1)+(-8/24)</f>
        <v>42568.40956018518</v>
      </c>
      <c r="T4089" s="12">
        <f>(((J4089/60)/60)/24)+DATE(1970,1,1)+(-8/24)</f>
        <v>42538.40956018518</v>
      </c>
      <c r="U4089" s="8">
        <f t="shared" si="64"/>
        <v>30</v>
      </c>
    </row>
    <row r="4090" spans="1:21" ht="11.75" customHeight="1" x14ac:dyDescent="0.4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E4090/D4090*100%</f>
        <v>0.108</v>
      </c>
      <c r="P4090" s="9" t="str">
        <f>IFERROR(ROUND(E4090/L4090,0),0)&amp;" "&amp;H4090</f>
        <v>72 GBP</v>
      </c>
      <c r="Q4090" t="s">
        <v>8317</v>
      </c>
      <c r="R4090" t="s">
        <v>8318</v>
      </c>
      <c r="S4090" s="12">
        <f>(((I4090/60)/60)/24)+DATE(1970,1,1)+(-8/24)</f>
        <v>42020.101388888892</v>
      </c>
      <c r="T4090" s="12">
        <f>(((J4090/60)/60)/24)+DATE(1970,1,1)+(-8/24)</f>
        <v>41990.27921296296</v>
      </c>
      <c r="U4090" s="8">
        <f t="shared" si="64"/>
        <v>29.822175925932243</v>
      </c>
    </row>
    <row r="4091" spans="1:21" ht="11.75" customHeight="1" x14ac:dyDescent="0.4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E4091/D4091*100%</f>
        <v>4.8000000000000001E-2</v>
      </c>
      <c r="P4091" s="9" t="str">
        <f>IFERROR(ROUND(E4091/L4091,0),0)&amp;" "&amp;H4091</f>
        <v>30 USD</v>
      </c>
      <c r="Q4091" t="s">
        <v>8317</v>
      </c>
      <c r="R4091" t="s">
        <v>8318</v>
      </c>
      <c r="S4091" s="12">
        <f>(((I4091/60)/60)/24)+DATE(1970,1,1)+(-8/24)</f>
        <v>42155.399305555555</v>
      </c>
      <c r="T4091" s="12">
        <f>(((J4091/60)/60)/24)+DATE(1970,1,1)+(-8/24)</f>
        <v>42122.399166666662</v>
      </c>
      <c r="U4091" s="8">
        <f t="shared" si="64"/>
        <v>33.000138888892252</v>
      </c>
    </row>
    <row r="4092" spans="1:21" ht="11.75" customHeight="1" x14ac:dyDescent="0.4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E4092/D4092*100%</f>
        <v>3.2000000000000001E-2</v>
      </c>
      <c r="P4092" s="9" t="str">
        <f>IFERROR(ROUND(E4092/L4092,0),0)&amp;" "&amp;H4092</f>
        <v>11 USD</v>
      </c>
      <c r="Q4092" t="s">
        <v>8317</v>
      </c>
      <c r="R4092" t="s">
        <v>8318</v>
      </c>
      <c r="S4092" s="12">
        <f>(((I4092/60)/60)/24)+DATE(1970,1,1)+(-8/24)</f>
        <v>42223.291666666664</v>
      </c>
      <c r="T4092" s="12">
        <f>(((J4092/60)/60)/24)+DATE(1970,1,1)+(-8/24)</f>
        <v>42209.339548611104</v>
      </c>
      <c r="U4092" s="8">
        <f t="shared" si="64"/>
        <v>13.952118055560277</v>
      </c>
    </row>
    <row r="4093" spans="1:21" ht="11.75" customHeight="1" x14ac:dyDescent="0.4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E4093/D4093*100%</f>
        <v>0.1275</v>
      </c>
      <c r="P4093" s="9" t="str">
        <f>IFERROR(ROUND(E4093/L4093,0),0)&amp;" "&amp;H4093</f>
        <v>26 USD</v>
      </c>
      <c r="Q4093" t="s">
        <v>8317</v>
      </c>
      <c r="R4093" t="s">
        <v>8318</v>
      </c>
      <c r="S4093" s="12">
        <f>(((I4093/60)/60)/24)+DATE(1970,1,1)+(-8/24)</f>
        <v>42020.173043981478</v>
      </c>
      <c r="T4093" s="12">
        <f>(((J4093/60)/60)/24)+DATE(1970,1,1)+(-8/24)</f>
        <v>41990.173043981478</v>
      </c>
      <c r="U4093" s="8">
        <f t="shared" si="64"/>
        <v>30</v>
      </c>
    </row>
    <row r="4094" spans="1:21" ht="11.75" customHeight="1" x14ac:dyDescent="0.4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E4094/D4094*100%</f>
        <v>1.8181818181818181E-4</v>
      </c>
      <c r="P4094" s="9" t="str">
        <f>IFERROR(ROUND(E4094/L4094,0),0)&amp;" "&amp;H4094</f>
        <v>20 USD</v>
      </c>
      <c r="Q4094" t="s">
        <v>8317</v>
      </c>
      <c r="R4094" t="s">
        <v>8318</v>
      </c>
      <c r="S4094" s="12">
        <f>(((I4094/60)/60)/24)+DATE(1970,1,1)+(-8/24)</f>
        <v>42098.81998842593</v>
      </c>
      <c r="T4094" s="12">
        <f>(((J4094/60)/60)/24)+DATE(1970,1,1)+(-8/24)</f>
        <v>42038.861655092587</v>
      </c>
      <c r="U4094" s="8">
        <f t="shared" si="64"/>
        <v>59.958333333343035</v>
      </c>
    </row>
    <row r="4095" spans="1:21" ht="11.75" customHeight="1" x14ac:dyDescent="0.4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E4095/D4095*100%</f>
        <v>2.4E-2</v>
      </c>
      <c r="P4095" s="9" t="str">
        <f>IFERROR(ROUND(E4095/L4095,0),0)&amp;" "&amp;H4095</f>
        <v>15 GBP</v>
      </c>
      <c r="Q4095" t="s">
        <v>8317</v>
      </c>
      <c r="R4095" t="s">
        <v>8318</v>
      </c>
      <c r="S4095" s="12">
        <f>(((I4095/60)/60)/24)+DATE(1970,1,1)+(-8/24)</f>
        <v>42238.482557870368</v>
      </c>
      <c r="T4095" s="12">
        <f>(((J4095/60)/60)/24)+DATE(1970,1,1)+(-8/24)</f>
        <v>42178.482557870368</v>
      </c>
      <c r="U4095" s="8">
        <f t="shared" si="64"/>
        <v>60</v>
      </c>
    </row>
    <row r="4096" spans="1:21" ht="11.75" customHeight="1" x14ac:dyDescent="0.4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E4096/D4096*100%</f>
        <v>0.36499999999999999</v>
      </c>
      <c r="P4096" s="9" t="str">
        <f>IFERROR(ROUND(E4096/L4096,0),0)&amp;" "&amp;H4096</f>
        <v>91 USD</v>
      </c>
      <c r="Q4096" t="s">
        <v>8317</v>
      </c>
      <c r="R4096" t="s">
        <v>8318</v>
      </c>
      <c r="S4096" s="12">
        <f>(((I4096/60)/60)/24)+DATE(1970,1,1)+(-8/24)</f>
        <v>41933.874305555553</v>
      </c>
      <c r="T4096" s="12">
        <f>(((J4096/60)/60)/24)+DATE(1970,1,1)+(-8/24)</f>
        <v>41889.753472222219</v>
      </c>
      <c r="U4096" s="8">
        <f t="shared" si="64"/>
        <v>44.120833333334303</v>
      </c>
    </row>
    <row r="4097" spans="1:21" ht="11.75" customHeight="1" x14ac:dyDescent="0.4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E4097/D4097*100%</f>
        <v>2.6666666666666668E-2</v>
      </c>
      <c r="P4097" s="9" t="str">
        <f>IFERROR(ROUND(E4097/L4097,0),0)&amp;" "&amp;H4097</f>
        <v>800 MXN</v>
      </c>
      <c r="Q4097" t="s">
        <v>8317</v>
      </c>
      <c r="R4097" t="s">
        <v>8318</v>
      </c>
      <c r="S4097" s="12">
        <f>(((I4097/60)/60)/24)+DATE(1970,1,1)+(-8/24)</f>
        <v>42722.698495370372</v>
      </c>
      <c r="T4097" s="12">
        <f>(((J4097/60)/60)/24)+DATE(1970,1,1)+(-8/24)</f>
        <v>42692.698495370372</v>
      </c>
      <c r="U4097" s="8">
        <f t="shared" si="64"/>
        <v>30</v>
      </c>
    </row>
    <row r="4098" spans="1:21" ht="11.75" customHeight="1" x14ac:dyDescent="0.4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E4098/D4098*100%</f>
        <v>0.11428571428571428</v>
      </c>
      <c r="P4098" s="9" t="str">
        <f>IFERROR(ROUND(E4098/L4098,0),0)&amp;" "&amp;H4098</f>
        <v>80 GBP</v>
      </c>
      <c r="Q4098" t="s">
        <v>8317</v>
      </c>
      <c r="R4098" t="s">
        <v>8318</v>
      </c>
      <c r="S4098" s="12">
        <f>(((I4098/60)/60)/24)+DATE(1970,1,1)+(-8/24)</f>
        <v>42794.035416666658</v>
      </c>
      <c r="T4098" s="12">
        <f>(((J4098/60)/60)/24)+DATE(1970,1,1)+(-8/24)</f>
        <v>42750.196979166663</v>
      </c>
      <c r="U4098" s="8">
        <f t="shared" si="64"/>
        <v>43.838437499995052</v>
      </c>
    </row>
    <row r="4099" spans="1:21" ht="11.75" customHeight="1" x14ac:dyDescent="0.4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E4099/D4099*100%</f>
        <v>0</v>
      </c>
      <c r="P4099" s="9" t="str">
        <f>IFERROR(ROUND(E4099/L4099,0),0)&amp;" "&amp;H4099</f>
        <v>0 GBP</v>
      </c>
      <c r="Q4099" t="s">
        <v>8317</v>
      </c>
      <c r="R4099" t="s">
        <v>8318</v>
      </c>
      <c r="S4099" s="12">
        <f>(((I4099/60)/60)/24)+DATE(1970,1,1)+(-8/24)</f>
        <v>42400.663194444445</v>
      </c>
      <c r="T4099" s="12">
        <f>(((J4099/60)/60)/24)+DATE(1970,1,1)+(-8/24)</f>
        <v>42344.491168981483</v>
      </c>
      <c r="U4099" s="8">
        <f t="shared" si="64"/>
        <v>56.172025462961756</v>
      </c>
    </row>
    <row r="4100" spans="1:21" ht="11.75" customHeight="1" x14ac:dyDescent="0.4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E4100/D4100*100%</f>
        <v>0</v>
      </c>
      <c r="P4100" s="9" t="str">
        <f>IFERROR(ROUND(E4100/L4100,0),0)&amp;" "&amp;H4100</f>
        <v>0 USD</v>
      </c>
      <c r="Q4100" t="s">
        <v>8317</v>
      </c>
      <c r="R4100" t="s">
        <v>8318</v>
      </c>
      <c r="S4100" s="12">
        <f>(((I4100/60)/60)/24)+DATE(1970,1,1)+(-8/24)</f>
        <v>42525.38885416666</v>
      </c>
      <c r="T4100" s="12">
        <f>(((J4100/60)/60)/24)+DATE(1970,1,1)+(-8/24)</f>
        <v>42495.38885416666</v>
      </c>
      <c r="U4100" s="8">
        <f t="shared" si="64"/>
        <v>30</v>
      </c>
    </row>
    <row r="4101" spans="1:21" ht="11.75" customHeight="1" x14ac:dyDescent="0.4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E4101/D4101*100%</f>
        <v>1.1111111111111112E-2</v>
      </c>
      <c r="P4101" s="9" t="str">
        <f>IFERROR(ROUND(E4101/L4101,0),0)&amp;" "&amp;H4101</f>
        <v>50 USD</v>
      </c>
      <c r="Q4101" t="s">
        <v>8317</v>
      </c>
      <c r="R4101" t="s">
        <v>8318</v>
      </c>
      <c r="S4101" s="12">
        <f>(((I4101/60)/60)/24)+DATE(1970,1,1)+(-8/24)</f>
        <v>42615.517048611109</v>
      </c>
      <c r="T4101" s="12">
        <f>(((J4101/60)/60)/24)+DATE(1970,1,1)+(-8/24)</f>
        <v>42570.517048611109</v>
      </c>
      <c r="U4101" s="8">
        <f t="shared" si="64"/>
        <v>45</v>
      </c>
    </row>
    <row r="4102" spans="1:21" ht="11.75" customHeight="1" x14ac:dyDescent="0.4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E4102/D4102*100%</f>
        <v>0</v>
      </c>
      <c r="P4102" s="9" t="str">
        <f>IFERROR(ROUND(E4102/L4102,0),0)&amp;" "&amp;H4102</f>
        <v>0 USD</v>
      </c>
      <c r="Q4102" t="s">
        <v>8317</v>
      </c>
      <c r="R4102" t="s">
        <v>8318</v>
      </c>
      <c r="S4102" s="12">
        <f>(((I4102/60)/60)/24)+DATE(1970,1,1)+(-8/24)</f>
        <v>41936.791550925926</v>
      </c>
      <c r="T4102" s="12">
        <f>(((J4102/60)/60)/24)+DATE(1970,1,1)+(-8/24)</f>
        <v>41926.791550925926</v>
      </c>
      <c r="U4102" s="8">
        <f t="shared" si="64"/>
        <v>10</v>
      </c>
    </row>
    <row r="4103" spans="1:21" ht="11.75" customHeight="1" x14ac:dyDescent="0.4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E4103/D4103*100%</f>
        <v>0</v>
      </c>
      <c r="P4103" s="9" t="str">
        <f>IFERROR(ROUND(E4103/L4103,0),0)&amp;" "&amp;H4103</f>
        <v>0 USD</v>
      </c>
      <c r="Q4103" t="s">
        <v>8317</v>
      </c>
      <c r="R4103" t="s">
        <v>8318</v>
      </c>
      <c r="S4103" s="12">
        <f>(((I4103/60)/60)/24)+DATE(1970,1,1)+(-8/24)</f>
        <v>42760.570393518516</v>
      </c>
      <c r="T4103" s="12">
        <f>(((J4103/60)/60)/24)+DATE(1970,1,1)+(-8/24)</f>
        <v>42730.570393518516</v>
      </c>
      <c r="U4103" s="8">
        <f t="shared" si="64"/>
        <v>30</v>
      </c>
    </row>
    <row r="4104" spans="1:21" ht="11.75" customHeight="1" x14ac:dyDescent="0.4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E4104/D4104*100%</f>
        <v>0.27400000000000002</v>
      </c>
      <c r="P4104" s="9" t="str">
        <f>IFERROR(ROUND(E4104/L4104,0),0)&amp;" "&amp;H4104</f>
        <v>23 USD</v>
      </c>
      <c r="Q4104" t="s">
        <v>8317</v>
      </c>
      <c r="R4104" t="s">
        <v>8318</v>
      </c>
      <c r="S4104" s="12">
        <f>(((I4104/60)/60)/24)+DATE(1970,1,1)+(-8/24)</f>
        <v>42505.514733796292</v>
      </c>
      <c r="T4104" s="12">
        <f>(((J4104/60)/60)/24)+DATE(1970,1,1)+(-8/24)</f>
        <v>42475.514733796292</v>
      </c>
      <c r="U4104" s="8">
        <f t="shared" si="64"/>
        <v>30</v>
      </c>
    </row>
    <row r="4105" spans="1:21" ht="11.75" customHeight="1" x14ac:dyDescent="0.4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E4105/D4105*100%</f>
        <v>0.1</v>
      </c>
      <c r="P4105" s="9" t="str">
        <f>IFERROR(ROUND(E4105/L4105,0),0)&amp;" "&amp;H4105</f>
        <v>17 USD</v>
      </c>
      <c r="Q4105" t="s">
        <v>8317</v>
      </c>
      <c r="R4105" t="s">
        <v>8318</v>
      </c>
      <c r="S4105" s="12">
        <f>(((I4105/60)/60)/24)+DATE(1970,1,1)+(-8/24)</f>
        <v>42242.438888888886</v>
      </c>
      <c r="T4105" s="12">
        <f>(((J4105/60)/60)/24)+DATE(1970,1,1)+(-8/24)</f>
        <v>42188.499606481484</v>
      </c>
      <c r="U4105" s="8">
        <f t="shared" si="64"/>
        <v>53.939282407402061</v>
      </c>
    </row>
    <row r="4106" spans="1:21" ht="11.75" customHeight="1" x14ac:dyDescent="0.4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E4106/D4106*100%</f>
        <v>0.21366666666666667</v>
      </c>
      <c r="P4106" s="9" t="str">
        <f>IFERROR(ROUND(E4106/L4106,0),0)&amp;" "&amp;H4106</f>
        <v>46 AUD</v>
      </c>
      <c r="Q4106" t="s">
        <v>8317</v>
      </c>
      <c r="R4106" t="s">
        <v>8318</v>
      </c>
      <c r="S4106" s="12">
        <f>(((I4106/60)/60)/24)+DATE(1970,1,1)+(-8/24)</f>
        <v>42669.944837962961</v>
      </c>
      <c r="T4106" s="12">
        <f>(((J4106/60)/60)/24)+DATE(1970,1,1)+(-8/24)</f>
        <v>42639.944837962961</v>
      </c>
      <c r="U4106" s="8">
        <f t="shared" si="64"/>
        <v>30</v>
      </c>
    </row>
    <row r="4107" spans="1:21" ht="11.75" customHeight="1" x14ac:dyDescent="0.4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E4107/D4107*100%</f>
        <v>6.9696969696969702E-2</v>
      </c>
      <c r="P4107" s="9" t="str">
        <f>IFERROR(ROUND(E4107/L4107,0),0)&amp;" "&amp;H4107</f>
        <v>383 MXN</v>
      </c>
      <c r="Q4107" t="s">
        <v>8317</v>
      </c>
      <c r="R4107" t="s">
        <v>8318</v>
      </c>
      <c r="S4107" s="12">
        <f>(((I4107/60)/60)/24)+DATE(1970,1,1)+(-8/24)</f>
        <v>42729.677187499998</v>
      </c>
      <c r="T4107" s="12">
        <f>(((J4107/60)/60)/24)+DATE(1970,1,1)+(-8/24)</f>
        <v>42696.677187499998</v>
      </c>
      <c r="U4107" s="8">
        <f t="shared" si="64"/>
        <v>33</v>
      </c>
    </row>
    <row r="4108" spans="1:21" ht="11.75" customHeight="1" x14ac:dyDescent="0.4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E4108/D4108*100%</f>
        <v>0.70599999999999996</v>
      </c>
      <c r="P4108" s="9" t="str">
        <f>IFERROR(ROUND(E4108/L4108,0),0)&amp;" "&amp;H4108</f>
        <v>107 USD</v>
      </c>
      <c r="Q4108" t="s">
        <v>8317</v>
      </c>
      <c r="R4108" t="s">
        <v>8318</v>
      </c>
      <c r="S4108" s="12">
        <f>(((I4108/60)/60)/24)+DATE(1970,1,1)+(-8/24)</f>
        <v>42095.708333333336</v>
      </c>
      <c r="T4108" s="12">
        <f>(((J4108/60)/60)/24)+DATE(1970,1,1)+(-8/24)</f>
        <v>42052.716041666667</v>
      </c>
      <c r="U4108" s="8">
        <f t="shared" si="64"/>
        <v>42.992291666669189</v>
      </c>
    </row>
    <row r="4109" spans="1:21" ht="11.75" customHeight="1" x14ac:dyDescent="0.4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E4109/D4109*100%</f>
        <v>2.0500000000000001E-2</v>
      </c>
      <c r="P4109" s="9" t="str">
        <f>IFERROR(ROUND(E4109/L4109,0),0)&amp;" "&amp;H4109</f>
        <v>10 USD</v>
      </c>
      <c r="Q4109" t="s">
        <v>8317</v>
      </c>
      <c r="R4109" t="s">
        <v>8318</v>
      </c>
      <c r="S4109" s="12">
        <f>(((I4109/60)/60)/24)+DATE(1970,1,1)+(-8/24)</f>
        <v>41906.583344907405</v>
      </c>
      <c r="T4109" s="12">
        <f>(((J4109/60)/60)/24)+DATE(1970,1,1)+(-8/24)</f>
        <v>41883.583344907405</v>
      </c>
      <c r="U4109" s="8">
        <f t="shared" ref="U4109:U4115" si="65">S4109-T4109</f>
        <v>23</v>
      </c>
    </row>
    <row r="4110" spans="1:21" ht="11.75" customHeight="1" x14ac:dyDescent="0.4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E4110/D4110*100%</f>
        <v>1.9666666666666666E-2</v>
      </c>
      <c r="P4110" s="9" t="str">
        <f>IFERROR(ROUND(E4110/L4110,0),0)&amp;" "&amp;H4110</f>
        <v>59 USD</v>
      </c>
      <c r="Q4110" t="s">
        <v>8317</v>
      </c>
      <c r="R4110" t="s">
        <v>8318</v>
      </c>
      <c r="S4110" s="12">
        <f>(((I4110/60)/60)/24)+DATE(1970,1,1)+(-8/24)</f>
        <v>42796.874999999993</v>
      </c>
      <c r="T4110" s="12">
        <f>(((J4110/60)/60)/24)+DATE(1970,1,1)+(-8/24)</f>
        <v>42766.698344907411</v>
      </c>
      <c r="U4110" s="8">
        <f t="shared" si="65"/>
        <v>30.176655092582223</v>
      </c>
    </row>
    <row r="4111" spans="1:21" ht="11.75" customHeight="1" x14ac:dyDescent="0.4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E4111/D4111*100%</f>
        <v>0</v>
      </c>
      <c r="P4111" s="9" t="str">
        <f>IFERROR(ROUND(E4111/L4111,0),0)&amp;" "&amp;H4111</f>
        <v>0 GBP</v>
      </c>
      <c r="Q4111" t="s">
        <v>8317</v>
      </c>
      <c r="R4111" t="s">
        <v>8318</v>
      </c>
      <c r="S4111" s="12">
        <f>(((I4111/60)/60)/24)+DATE(1970,1,1)+(-8/24)</f>
        <v>42337.247731481482</v>
      </c>
      <c r="T4111" s="12">
        <f>(((J4111/60)/60)/24)+DATE(1970,1,1)+(-8/24)</f>
        <v>42307.206064814811</v>
      </c>
      <c r="U4111" s="8">
        <f t="shared" si="65"/>
        <v>30.041666666671517</v>
      </c>
    </row>
    <row r="4112" spans="1:21" ht="11.75" customHeight="1" x14ac:dyDescent="0.4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E4112/D4112*100%</f>
        <v>0.28666666666666668</v>
      </c>
      <c r="P4112" s="9" t="str">
        <f>IFERROR(ROUND(E4112/L4112,0),0)&amp;" "&amp;H4112</f>
        <v>14 GBP</v>
      </c>
      <c r="Q4112" t="s">
        <v>8317</v>
      </c>
      <c r="R4112" t="s">
        <v>8318</v>
      </c>
      <c r="S4112" s="12">
        <f>(((I4112/60)/60)/24)+DATE(1970,1,1)+(-8/24)</f>
        <v>42572.293414351843</v>
      </c>
      <c r="T4112" s="12">
        <f>(((J4112/60)/60)/24)+DATE(1970,1,1)+(-8/24)</f>
        <v>42512.293414351843</v>
      </c>
      <c r="U4112" s="8">
        <f t="shared" si="65"/>
        <v>60</v>
      </c>
    </row>
    <row r="4113" spans="1:21" ht="11.75" customHeight="1" x14ac:dyDescent="0.4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E4113/D4113*100%</f>
        <v>3.1333333333333331E-2</v>
      </c>
      <c r="P4113" s="9" t="str">
        <f>IFERROR(ROUND(E4113/L4113,0),0)&amp;" "&amp;H4113</f>
        <v>16 USD</v>
      </c>
      <c r="Q4113" t="s">
        <v>8317</v>
      </c>
      <c r="R4113" t="s">
        <v>8318</v>
      </c>
      <c r="S4113" s="12">
        <f>(((I4113/60)/60)/24)+DATE(1970,1,1)+(-8/24)</f>
        <v>42058.802546296291</v>
      </c>
      <c r="T4113" s="12">
        <f>(((J4113/60)/60)/24)+DATE(1970,1,1)+(-8/24)</f>
        <v>42028.802546296291</v>
      </c>
      <c r="U4113" s="8">
        <f t="shared" si="65"/>
        <v>30</v>
      </c>
    </row>
    <row r="4114" spans="1:21" ht="11.75" customHeight="1" x14ac:dyDescent="0.4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E4114/D4114*100%</f>
        <v>4.0000000000000002E-4</v>
      </c>
      <c r="P4114" s="9" t="str">
        <f>IFERROR(ROUND(E4114/L4114,0),0)&amp;" "&amp;H4114</f>
        <v>1 EUR</v>
      </c>
      <c r="Q4114" t="s">
        <v>8317</v>
      </c>
      <c r="R4114" t="s">
        <v>8318</v>
      </c>
      <c r="S4114" s="12">
        <f>(((I4114/60)/60)/24)+DATE(1970,1,1)+(-8/24)</f>
        <v>42427.666666666664</v>
      </c>
      <c r="T4114" s="12">
        <f>(((J4114/60)/60)/24)+DATE(1970,1,1)+(-8/24)</f>
        <v>42400.613263888888</v>
      </c>
      <c r="U4114" s="8">
        <f t="shared" si="65"/>
        <v>27.053402777775773</v>
      </c>
    </row>
    <row r="4115" spans="1:21" ht="11.75" customHeight="1" x14ac:dyDescent="0.4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E4115/D4115*100%</f>
        <v>2E-3</v>
      </c>
      <c r="P4115" s="9" t="str">
        <f>IFERROR(ROUND(E4115/L4115,0),0)&amp;" "&amp;H4115</f>
        <v>1 USD</v>
      </c>
      <c r="Q4115" t="s">
        <v>8317</v>
      </c>
      <c r="R4115" t="s">
        <v>8318</v>
      </c>
      <c r="S4115" s="12">
        <f>(((I4115/60)/60)/24)+DATE(1970,1,1)+(-8/24)</f>
        <v>42376.94027777778</v>
      </c>
      <c r="T4115" s="12">
        <f>(((J4115/60)/60)/24)+DATE(1970,1,1)+(-8/24)</f>
        <v>42358.239849537036</v>
      </c>
      <c r="U4115" s="8">
        <f t="shared" si="65"/>
        <v>18.700428240743349</v>
      </c>
    </row>
  </sheetData>
  <autoFilter ref="F1:F4115" xr:uid="{477484FB-15B1-4AAC-83DB-9F5F83F55B0C}">
    <filterColumn colId="0">
      <filters>
        <filter val="canceled"/>
        <filter val="failed"/>
        <filter val="successful"/>
      </filters>
    </filterColumn>
  </autoFilter>
  <sortState xmlns:xlrd2="http://schemas.microsoft.com/office/spreadsheetml/2017/richdata2" ref="A2:T4115">
    <sortCondition ref="A1858"/>
  </sortState>
  <conditionalFormatting sqref="F2:F4115">
    <cfRule type="containsText" dxfId="5" priority="6" operator="containsText" text="live">
      <formula>NOT(ISERROR(SEARCH("live",F2)))</formula>
    </cfRule>
    <cfRule type="containsText" dxfId="4" priority="7" operator="containsText" text="failed">
      <formula>NOT(ISERROR(SEARCH("failed",F2)))</formula>
    </cfRule>
    <cfRule type="containsText" dxfId="3" priority="8" operator="containsText" text="canceled">
      <formula>NOT(ISERROR(SEARCH("canceled",F2)))</formula>
    </cfRule>
    <cfRule type="containsText" dxfId="2" priority="9" operator="containsText" text="successful">
      <formula>NOT(ISERROR(SEARCH("successful",F2)))</formula>
    </cfRule>
  </conditionalFormatting>
  <conditionalFormatting sqref="O2:O4115">
    <cfRule type="colorScale" priority="3">
      <colorScale>
        <cfvo type="percent" val="0"/>
        <cfvo type="formula" val="100%"/>
        <cfvo type="formula" val="200%"/>
        <color rgb="FFC00000"/>
        <color rgb="FF00B050"/>
        <color rgb="FF00B0F0"/>
      </colorScale>
    </cfRule>
  </conditionalFormatting>
  <conditionalFormatting sqref="P2:P4115">
    <cfRule type="containsErrors" dxfId="1" priority="1">
      <formula>ISERROR(P2)</formula>
    </cfRule>
    <cfRule type="containsErrors" dxfId="0" priority="2">
      <formula>ISERROR(P2)</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D9427-5930-4F3B-82FC-F43FDE750EFB}">
  <dimension ref="A2:F15"/>
  <sheetViews>
    <sheetView workbookViewId="0">
      <selection activeCell="B26" sqref="B26"/>
    </sheetView>
  </sheetViews>
  <sheetFormatPr defaultRowHeight="14.25" x14ac:dyDescent="0.45"/>
  <cols>
    <col min="1" max="1" width="12.265625" bestFit="1" customWidth="1"/>
    <col min="2" max="2" width="14.73046875" bestFit="1" customWidth="1"/>
    <col min="3" max="3" width="5.265625" bestFit="1" customWidth="1"/>
    <col min="4" max="4" width="3.59765625" bestFit="1" customWidth="1"/>
    <col min="5" max="5" width="8.9296875" bestFit="1" customWidth="1"/>
    <col min="6" max="6" width="10.19921875" bestFit="1" customWidth="1"/>
    <col min="7" max="21" width="14.73046875" bestFit="1" customWidth="1"/>
    <col min="22" max="22" width="10.19921875" bestFit="1" customWidth="1"/>
  </cols>
  <sheetData>
    <row r="2" spans="1:6" x14ac:dyDescent="0.45">
      <c r="A2" s="10" t="s">
        <v>8223</v>
      </c>
      <c r="B2" t="s">
        <v>8360</v>
      </c>
    </row>
    <row r="4" spans="1:6" x14ac:dyDescent="0.45">
      <c r="A4" s="10" t="s">
        <v>8364</v>
      </c>
      <c r="B4" s="10" t="s">
        <v>8361</v>
      </c>
    </row>
    <row r="5" spans="1:6" x14ac:dyDescent="0.45">
      <c r="A5" s="10" t="s">
        <v>8363</v>
      </c>
      <c r="B5" t="s">
        <v>8220</v>
      </c>
      <c r="C5" t="s">
        <v>8221</v>
      </c>
      <c r="D5" t="s">
        <v>8222</v>
      </c>
      <c r="E5" t="s">
        <v>8219</v>
      </c>
      <c r="F5" t="s">
        <v>8362</v>
      </c>
    </row>
    <row r="6" spans="1:6" x14ac:dyDescent="0.45">
      <c r="A6" s="11" t="s">
        <v>8310</v>
      </c>
      <c r="B6" s="7">
        <v>40</v>
      </c>
      <c r="C6" s="7">
        <v>180</v>
      </c>
      <c r="D6" s="7"/>
      <c r="E6" s="7">
        <v>300</v>
      </c>
      <c r="F6" s="7">
        <v>520</v>
      </c>
    </row>
    <row r="7" spans="1:6" x14ac:dyDescent="0.45">
      <c r="A7" s="11" t="s">
        <v>8336</v>
      </c>
      <c r="B7" s="7">
        <v>20</v>
      </c>
      <c r="C7" s="7">
        <v>140</v>
      </c>
      <c r="D7" s="7">
        <v>6</v>
      </c>
      <c r="E7" s="7">
        <v>34</v>
      </c>
      <c r="F7" s="7">
        <v>200</v>
      </c>
    </row>
    <row r="8" spans="1:6" x14ac:dyDescent="0.45">
      <c r="A8" s="11" t="s">
        <v>8333</v>
      </c>
      <c r="B8" s="7"/>
      <c r="C8" s="7">
        <v>140</v>
      </c>
      <c r="D8" s="7"/>
      <c r="E8" s="7">
        <v>80</v>
      </c>
      <c r="F8" s="7">
        <v>220</v>
      </c>
    </row>
    <row r="9" spans="1:6" x14ac:dyDescent="0.45">
      <c r="A9" s="11" t="s">
        <v>8331</v>
      </c>
      <c r="B9" s="7">
        <v>24</v>
      </c>
      <c r="C9" s="7"/>
      <c r="D9" s="7"/>
      <c r="E9" s="7"/>
      <c r="F9" s="7">
        <v>24</v>
      </c>
    </row>
    <row r="10" spans="1:6" x14ac:dyDescent="0.45">
      <c r="A10" s="11" t="s">
        <v>8325</v>
      </c>
      <c r="B10" s="7">
        <v>20</v>
      </c>
      <c r="C10" s="7">
        <v>120</v>
      </c>
      <c r="D10" s="7">
        <v>20</v>
      </c>
      <c r="E10" s="7">
        <v>540</v>
      </c>
      <c r="F10" s="7">
        <v>700</v>
      </c>
    </row>
    <row r="11" spans="1:6" x14ac:dyDescent="0.45">
      <c r="A11" s="11" t="s">
        <v>8338</v>
      </c>
      <c r="B11" s="7"/>
      <c r="C11" s="7">
        <v>117</v>
      </c>
      <c r="D11" s="7"/>
      <c r="E11" s="7">
        <v>103</v>
      </c>
      <c r="F11" s="7">
        <v>220</v>
      </c>
    </row>
    <row r="12" spans="1:6" x14ac:dyDescent="0.45">
      <c r="A12" s="11" t="s">
        <v>8322</v>
      </c>
      <c r="B12" s="7">
        <v>30</v>
      </c>
      <c r="C12" s="7">
        <v>127</v>
      </c>
      <c r="D12" s="7"/>
      <c r="E12" s="7">
        <v>80</v>
      </c>
      <c r="F12" s="7">
        <v>237</v>
      </c>
    </row>
    <row r="13" spans="1:6" x14ac:dyDescent="0.45">
      <c r="A13" s="11" t="s">
        <v>8319</v>
      </c>
      <c r="B13" s="7">
        <v>178</v>
      </c>
      <c r="C13" s="7">
        <v>213</v>
      </c>
      <c r="D13" s="7"/>
      <c r="E13" s="7">
        <v>209</v>
      </c>
      <c r="F13" s="7">
        <v>600</v>
      </c>
    </row>
    <row r="14" spans="1:6" x14ac:dyDescent="0.45">
      <c r="A14" s="11" t="s">
        <v>8317</v>
      </c>
      <c r="B14" s="7">
        <v>37</v>
      </c>
      <c r="C14" s="7">
        <v>493</v>
      </c>
      <c r="D14" s="7">
        <v>24</v>
      </c>
      <c r="E14" s="7">
        <v>839</v>
      </c>
      <c r="F14" s="7">
        <v>1393</v>
      </c>
    </row>
    <row r="15" spans="1:6" x14ac:dyDescent="0.45">
      <c r="A15" s="11" t="s">
        <v>8362</v>
      </c>
      <c r="B15" s="7">
        <v>349</v>
      </c>
      <c r="C15" s="7">
        <v>1530</v>
      </c>
      <c r="D15" s="7">
        <v>50</v>
      </c>
      <c r="E15" s="7">
        <v>2185</v>
      </c>
      <c r="F15" s="7">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FA783-A5A5-4EA7-95EB-22C8358D0CEB}">
  <dimension ref="A1:F47"/>
  <sheetViews>
    <sheetView workbookViewId="0">
      <selection activeCell="E30" sqref="E30"/>
    </sheetView>
  </sheetViews>
  <sheetFormatPr defaultRowHeight="14.25" x14ac:dyDescent="0.45"/>
  <cols>
    <col min="1" max="1" width="14.6640625" bestFit="1" customWidth="1"/>
    <col min="2" max="2" width="14.73046875" bestFit="1" customWidth="1"/>
    <col min="3" max="3" width="5.265625" bestFit="1" customWidth="1"/>
    <col min="4" max="4" width="3.59765625" bestFit="1" customWidth="1"/>
    <col min="5" max="5" width="8.9296875" bestFit="1" customWidth="1"/>
    <col min="6" max="6" width="10.19921875" bestFit="1" customWidth="1"/>
  </cols>
  <sheetData>
    <row r="1" spans="1:6" x14ac:dyDescent="0.45">
      <c r="A1" s="10" t="s">
        <v>8223</v>
      </c>
      <c r="B1" t="s">
        <v>8360</v>
      </c>
    </row>
    <row r="2" spans="1:6" x14ac:dyDescent="0.45">
      <c r="A2" s="10" t="s">
        <v>8308</v>
      </c>
      <c r="B2" t="s">
        <v>8360</v>
      </c>
    </row>
    <row r="4" spans="1:6" x14ac:dyDescent="0.45">
      <c r="A4" s="10" t="s">
        <v>8364</v>
      </c>
      <c r="B4" s="10" t="s">
        <v>8361</v>
      </c>
    </row>
    <row r="5" spans="1:6" x14ac:dyDescent="0.45">
      <c r="A5" s="10" t="s">
        <v>8363</v>
      </c>
      <c r="B5" t="s">
        <v>8220</v>
      </c>
      <c r="C5" t="s">
        <v>8221</v>
      </c>
      <c r="D5" t="s">
        <v>8222</v>
      </c>
      <c r="E5" t="s">
        <v>8219</v>
      </c>
      <c r="F5" t="s">
        <v>8362</v>
      </c>
    </row>
    <row r="6" spans="1:6" x14ac:dyDescent="0.45">
      <c r="A6" s="11" t="s">
        <v>8316</v>
      </c>
      <c r="B6" s="7"/>
      <c r="C6" s="7">
        <v>100</v>
      </c>
      <c r="D6" s="7"/>
      <c r="E6" s="7"/>
      <c r="F6" s="7">
        <v>100</v>
      </c>
    </row>
    <row r="7" spans="1:6" x14ac:dyDescent="0.45">
      <c r="A7" s="11" t="s">
        <v>8344</v>
      </c>
      <c r="B7" s="7">
        <v>20</v>
      </c>
      <c r="C7" s="7"/>
      <c r="D7" s="7"/>
      <c r="E7" s="7"/>
      <c r="F7" s="7">
        <v>20</v>
      </c>
    </row>
    <row r="8" spans="1:6" x14ac:dyDescent="0.45">
      <c r="A8" s="11" t="s">
        <v>8332</v>
      </c>
      <c r="B8" s="7">
        <v>24</v>
      </c>
      <c r="C8" s="7"/>
      <c r="D8" s="7"/>
      <c r="E8" s="7"/>
      <c r="F8" s="7">
        <v>24</v>
      </c>
    </row>
    <row r="9" spans="1:6" x14ac:dyDescent="0.45">
      <c r="A9" s="11" t="s">
        <v>8358</v>
      </c>
      <c r="B9" s="7"/>
      <c r="C9" s="7">
        <v>40</v>
      </c>
      <c r="D9" s="7"/>
      <c r="E9" s="7"/>
      <c r="F9" s="7">
        <v>40</v>
      </c>
    </row>
    <row r="10" spans="1:6" x14ac:dyDescent="0.45">
      <c r="A10" s="11" t="s">
        <v>8354</v>
      </c>
      <c r="B10" s="7"/>
      <c r="C10" s="7"/>
      <c r="D10" s="7"/>
      <c r="E10" s="7">
        <v>40</v>
      </c>
      <c r="F10" s="7">
        <v>40</v>
      </c>
    </row>
    <row r="11" spans="1:6" x14ac:dyDescent="0.45">
      <c r="A11" s="11" t="s">
        <v>8315</v>
      </c>
      <c r="B11" s="7"/>
      <c r="C11" s="7"/>
      <c r="D11" s="7"/>
      <c r="E11" s="7">
        <v>180</v>
      </c>
      <c r="F11" s="7">
        <v>180</v>
      </c>
    </row>
    <row r="12" spans="1:6" x14ac:dyDescent="0.45">
      <c r="A12" s="11" t="s">
        <v>8314</v>
      </c>
      <c r="B12" s="7"/>
      <c r="C12" s="7">
        <v>80</v>
      </c>
      <c r="D12" s="7"/>
      <c r="E12" s="7"/>
      <c r="F12" s="7">
        <v>80</v>
      </c>
    </row>
    <row r="13" spans="1:6" x14ac:dyDescent="0.45">
      <c r="A13" s="11" t="s">
        <v>8330</v>
      </c>
      <c r="B13" s="7"/>
      <c r="C13" s="7"/>
      <c r="D13" s="7"/>
      <c r="E13" s="7">
        <v>40</v>
      </c>
      <c r="F13" s="7">
        <v>40</v>
      </c>
    </row>
    <row r="14" spans="1:6" x14ac:dyDescent="0.45">
      <c r="A14" s="11" t="s">
        <v>8347</v>
      </c>
      <c r="B14" s="7"/>
      <c r="C14" s="7">
        <v>40</v>
      </c>
      <c r="D14" s="7">
        <v>20</v>
      </c>
      <c r="E14" s="7"/>
      <c r="F14" s="7">
        <v>60</v>
      </c>
    </row>
    <row r="15" spans="1:6" x14ac:dyDescent="0.45">
      <c r="A15" s="11" t="s">
        <v>8324</v>
      </c>
      <c r="B15" s="7"/>
      <c r="C15" s="7">
        <v>40</v>
      </c>
      <c r="D15" s="7"/>
      <c r="E15" s="7"/>
      <c r="F15" s="7">
        <v>40</v>
      </c>
    </row>
    <row r="16" spans="1:6" x14ac:dyDescent="0.45">
      <c r="A16" s="11" t="s">
        <v>8337</v>
      </c>
      <c r="B16" s="7">
        <v>20</v>
      </c>
      <c r="C16" s="7">
        <v>120</v>
      </c>
      <c r="D16" s="7"/>
      <c r="E16" s="7"/>
      <c r="F16" s="7">
        <v>140</v>
      </c>
    </row>
    <row r="17" spans="1:6" x14ac:dyDescent="0.45">
      <c r="A17" s="11" t="s">
        <v>8348</v>
      </c>
      <c r="B17" s="7"/>
      <c r="C17" s="7">
        <v>20</v>
      </c>
      <c r="D17" s="7"/>
      <c r="E17" s="7"/>
      <c r="F17" s="7">
        <v>20</v>
      </c>
    </row>
    <row r="18" spans="1:6" x14ac:dyDescent="0.45">
      <c r="A18" s="11" t="s">
        <v>8349</v>
      </c>
      <c r="B18" s="7"/>
      <c r="C18" s="7"/>
      <c r="D18" s="7"/>
      <c r="E18" s="7">
        <v>140</v>
      </c>
      <c r="F18" s="7">
        <v>140</v>
      </c>
    </row>
    <row r="19" spans="1:6" x14ac:dyDescent="0.45">
      <c r="A19" s="11" t="s">
        <v>8329</v>
      </c>
      <c r="B19" s="7"/>
      <c r="C19" s="7">
        <v>20</v>
      </c>
      <c r="D19" s="7"/>
      <c r="E19" s="7">
        <v>140</v>
      </c>
      <c r="F19" s="7">
        <v>160</v>
      </c>
    </row>
    <row r="20" spans="1:6" x14ac:dyDescent="0.45">
      <c r="A20" s="11" t="s">
        <v>8328</v>
      </c>
      <c r="B20" s="7"/>
      <c r="C20" s="7">
        <v>60</v>
      </c>
      <c r="D20" s="7"/>
      <c r="E20" s="7"/>
      <c r="F20" s="7">
        <v>60</v>
      </c>
    </row>
    <row r="21" spans="1:6" x14ac:dyDescent="0.45">
      <c r="A21" s="11" t="s">
        <v>8356</v>
      </c>
      <c r="B21" s="7"/>
      <c r="C21" s="7">
        <v>11</v>
      </c>
      <c r="D21" s="7"/>
      <c r="E21" s="7">
        <v>9</v>
      </c>
      <c r="F21" s="7">
        <v>20</v>
      </c>
    </row>
    <row r="22" spans="1:6" x14ac:dyDescent="0.45">
      <c r="A22" s="11" t="s">
        <v>8327</v>
      </c>
      <c r="B22" s="7"/>
      <c r="C22" s="7"/>
      <c r="D22" s="7"/>
      <c r="E22" s="7">
        <v>20</v>
      </c>
      <c r="F22" s="7">
        <v>20</v>
      </c>
    </row>
    <row r="23" spans="1:6" x14ac:dyDescent="0.45">
      <c r="A23" s="11" t="s">
        <v>8335</v>
      </c>
      <c r="B23" s="7"/>
      <c r="C23" s="7">
        <v>40</v>
      </c>
      <c r="D23" s="7"/>
      <c r="E23" s="7"/>
      <c r="F23" s="7">
        <v>40</v>
      </c>
    </row>
    <row r="24" spans="1:6" x14ac:dyDescent="0.45">
      <c r="A24" s="11" t="s">
        <v>8359</v>
      </c>
      <c r="B24" s="7">
        <v>20</v>
      </c>
      <c r="C24" s="7">
        <v>60</v>
      </c>
      <c r="D24" s="7"/>
      <c r="E24" s="7">
        <v>60</v>
      </c>
      <c r="F24" s="7">
        <v>140</v>
      </c>
    </row>
    <row r="25" spans="1:6" x14ac:dyDescent="0.45">
      <c r="A25" s="11" t="s">
        <v>8343</v>
      </c>
      <c r="B25" s="7"/>
      <c r="C25" s="7">
        <v>20</v>
      </c>
      <c r="D25" s="7"/>
      <c r="E25" s="7"/>
      <c r="F25" s="7">
        <v>20</v>
      </c>
    </row>
    <row r="26" spans="1:6" x14ac:dyDescent="0.45">
      <c r="A26" s="11" t="s">
        <v>8323</v>
      </c>
      <c r="B26" s="7"/>
      <c r="C26" s="7"/>
      <c r="D26" s="7"/>
      <c r="E26" s="7">
        <v>60</v>
      </c>
      <c r="F26" s="7">
        <v>60</v>
      </c>
    </row>
    <row r="27" spans="1:6" x14ac:dyDescent="0.45">
      <c r="A27" s="11" t="s">
        <v>8350</v>
      </c>
      <c r="B27" s="7"/>
      <c r="C27" s="7">
        <v>20</v>
      </c>
      <c r="D27" s="7"/>
      <c r="E27" s="7"/>
      <c r="F27" s="7">
        <v>20</v>
      </c>
    </row>
    <row r="28" spans="1:6" x14ac:dyDescent="0.45">
      <c r="A28" s="11" t="s">
        <v>8339</v>
      </c>
      <c r="B28" s="7"/>
      <c r="C28" s="7">
        <v>57</v>
      </c>
      <c r="D28" s="7"/>
      <c r="E28" s="7">
        <v>103</v>
      </c>
      <c r="F28" s="7">
        <v>160</v>
      </c>
    </row>
    <row r="29" spans="1:6" x14ac:dyDescent="0.45">
      <c r="A29" s="11" t="s">
        <v>8345</v>
      </c>
      <c r="B29" s="7"/>
      <c r="C29" s="7">
        <v>20</v>
      </c>
      <c r="D29" s="7"/>
      <c r="E29" s="7"/>
      <c r="F29" s="7">
        <v>20</v>
      </c>
    </row>
    <row r="30" spans="1:6" x14ac:dyDescent="0.45">
      <c r="A30" s="11" t="s">
        <v>8318</v>
      </c>
      <c r="B30" s="7"/>
      <c r="C30" s="7">
        <v>353</v>
      </c>
      <c r="D30" s="7">
        <v>19</v>
      </c>
      <c r="E30" s="7">
        <v>694</v>
      </c>
      <c r="F30" s="7">
        <v>1066</v>
      </c>
    </row>
    <row r="31" spans="1:6" x14ac:dyDescent="0.45">
      <c r="A31" s="11" t="s">
        <v>8346</v>
      </c>
      <c r="B31" s="7"/>
      <c r="C31" s="7"/>
      <c r="D31" s="7"/>
      <c r="E31" s="7">
        <v>40</v>
      </c>
      <c r="F31" s="7">
        <v>40</v>
      </c>
    </row>
    <row r="32" spans="1:6" x14ac:dyDescent="0.45">
      <c r="A32" s="11" t="s">
        <v>8342</v>
      </c>
      <c r="B32" s="7"/>
      <c r="C32" s="7"/>
      <c r="D32" s="7"/>
      <c r="E32" s="7">
        <v>20</v>
      </c>
      <c r="F32" s="7">
        <v>20</v>
      </c>
    </row>
    <row r="33" spans="1:6" x14ac:dyDescent="0.45">
      <c r="A33" s="11" t="s">
        <v>8353</v>
      </c>
      <c r="B33" s="7"/>
      <c r="C33" s="7">
        <v>20</v>
      </c>
      <c r="D33" s="7"/>
      <c r="E33" s="7"/>
      <c r="F33" s="7">
        <v>20</v>
      </c>
    </row>
    <row r="34" spans="1:6" x14ac:dyDescent="0.45">
      <c r="A34" s="11" t="s">
        <v>8326</v>
      </c>
      <c r="B34" s="7"/>
      <c r="C34" s="7"/>
      <c r="D34" s="7"/>
      <c r="E34" s="7">
        <v>260</v>
      </c>
      <c r="F34" s="7">
        <v>260</v>
      </c>
    </row>
    <row r="35" spans="1:6" x14ac:dyDescent="0.45">
      <c r="A35" s="11" t="s">
        <v>8313</v>
      </c>
      <c r="B35" s="7">
        <v>40</v>
      </c>
      <c r="C35" s="7"/>
      <c r="D35" s="7"/>
      <c r="E35" s="7"/>
      <c r="F35" s="7">
        <v>40</v>
      </c>
    </row>
    <row r="36" spans="1:6" x14ac:dyDescent="0.45">
      <c r="A36" s="11" t="s">
        <v>8312</v>
      </c>
      <c r="B36" s="7"/>
      <c r="C36" s="7"/>
      <c r="D36" s="7"/>
      <c r="E36" s="7">
        <v>60</v>
      </c>
      <c r="F36" s="7">
        <v>60</v>
      </c>
    </row>
    <row r="37" spans="1:6" x14ac:dyDescent="0.45">
      <c r="A37" s="11" t="s">
        <v>8352</v>
      </c>
      <c r="B37" s="7"/>
      <c r="C37" s="7"/>
      <c r="D37" s="7">
        <v>6</v>
      </c>
      <c r="E37" s="7">
        <v>34</v>
      </c>
      <c r="F37" s="7">
        <v>40</v>
      </c>
    </row>
    <row r="38" spans="1:6" x14ac:dyDescent="0.45">
      <c r="A38" s="11" t="s">
        <v>8355</v>
      </c>
      <c r="B38" s="7">
        <v>18</v>
      </c>
      <c r="C38" s="7">
        <v>2</v>
      </c>
      <c r="D38" s="7"/>
      <c r="E38" s="7">
        <v>40</v>
      </c>
      <c r="F38" s="7">
        <v>60</v>
      </c>
    </row>
    <row r="39" spans="1:6" x14ac:dyDescent="0.45">
      <c r="A39" s="11" t="s">
        <v>8357</v>
      </c>
      <c r="B39" s="7">
        <v>17</v>
      </c>
      <c r="C39" s="7">
        <v>80</v>
      </c>
      <c r="D39" s="7">
        <v>5</v>
      </c>
      <c r="E39" s="7">
        <v>85</v>
      </c>
      <c r="F39" s="7">
        <v>187</v>
      </c>
    </row>
    <row r="40" spans="1:6" x14ac:dyDescent="0.45">
      <c r="A40" s="11" t="s">
        <v>8351</v>
      </c>
      <c r="B40" s="7"/>
      <c r="C40" s="7"/>
      <c r="D40" s="7"/>
      <c r="E40" s="7">
        <v>80</v>
      </c>
      <c r="F40" s="7">
        <v>80</v>
      </c>
    </row>
    <row r="41" spans="1:6" x14ac:dyDescent="0.45">
      <c r="A41" s="11" t="s">
        <v>8311</v>
      </c>
      <c r="B41" s="7"/>
      <c r="C41" s="7"/>
      <c r="D41" s="7"/>
      <c r="E41" s="7">
        <v>60</v>
      </c>
      <c r="F41" s="7">
        <v>60</v>
      </c>
    </row>
    <row r="42" spans="1:6" x14ac:dyDescent="0.45">
      <c r="A42" s="11" t="s">
        <v>8341</v>
      </c>
      <c r="B42" s="7">
        <v>10</v>
      </c>
      <c r="C42" s="7">
        <v>47</v>
      </c>
      <c r="D42" s="7"/>
      <c r="E42" s="7"/>
      <c r="F42" s="7">
        <v>57</v>
      </c>
    </row>
    <row r="43" spans="1:6" x14ac:dyDescent="0.45">
      <c r="A43" s="11" t="s">
        <v>8334</v>
      </c>
      <c r="B43" s="7"/>
      <c r="C43" s="7">
        <v>100</v>
      </c>
      <c r="D43" s="7"/>
      <c r="E43" s="7"/>
      <c r="F43" s="7">
        <v>100</v>
      </c>
    </row>
    <row r="44" spans="1:6" x14ac:dyDescent="0.45">
      <c r="A44" s="11" t="s">
        <v>8321</v>
      </c>
      <c r="B44" s="7">
        <v>60</v>
      </c>
      <c r="C44" s="7">
        <v>120</v>
      </c>
      <c r="D44" s="7"/>
      <c r="E44" s="7">
        <v>20</v>
      </c>
      <c r="F44" s="7">
        <v>200</v>
      </c>
    </row>
    <row r="45" spans="1:6" x14ac:dyDescent="0.45">
      <c r="A45" s="11" t="s">
        <v>8320</v>
      </c>
      <c r="B45" s="7">
        <v>100</v>
      </c>
      <c r="C45" s="7">
        <v>60</v>
      </c>
      <c r="D45" s="7"/>
      <c r="E45" s="7"/>
      <c r="F45" s="7">
        <v>160</v>
      </c>
    </row>
    <row r="46" spans="1:6" x14ac:dyDescent="0.45">
      <c r="A46" s="11" t="s">
        <v>8340</v>
      </c>
      <c r="B46" s="7">
        <v>20</v>
      </c>
      <c r="C46" s="7"/>
      <c r="D46" s="7"/>
      <c r="E46" s="7"/>
      <c r="F46" s="7">
        <v>20</v>
      </c>
    </row>
    <row r="47" spans="1:6" x14ac:dyDescent="0.45">
      <c r="A47" s="11" t="s">
        <v>8362</v>
      </c>
      <c r="B47" s="7">
        <v>349</v>
      </c>
      <c r="C47" s="7">
        <v>1530</v>
      </c>
      <c r="D47" s="7">
        <v>50</v>
      </c>
      <c r="E47" s="7">
        <v>2185</v>
      </c>
      <c r="F47" s="7">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41888-87D9-440B-8FBE-88236E5ADBBE}">
  <dimension ref="A2:E19"/>
  <sheetViews>
    <sheetView tabSelected="1" workbookViewId="0">
      <selection activeCell="J30" sqref="J30"/>
    </sheetView>
  </sheetViews>
  <sheetFormatPr defaultRowHeight="14.25" x14ac:dyDescent="0.45"/>
  <cols>
    <col min="1" max="1" width="12.265625" bestFit="1" customWidth="1"/>
    <col min="2" max="2" width="14.73046875" bestFit="1" customWidth="1"/>
    <col min="3" max="3" width="5.265625" bestFit="1" customWidth="1"/>
    <col min="4" max="4" width="8.9296875" bestFit="1" customWidth="1"/>
    <col min="5" max="6" width="10.19921875" bestFit="1" customWidth="1"/>
  </cols>
  <sheetData>
    <row r="2" spans="1:5" x14ac:dyDescent="0.45">
      <c r="A2" s="10" t="s">
        <v>8308</v>
      </c>
      <c r="B2" t="s">
        <v>8360</v>
      </c>
    </row>
    <row r="3" spans="1:5" x14ac:dyDescent="0.45">
      <c r="A3" s="10" t="s">
        <v>8379</v>
      </c>
      <c r="B3" t="s">
        <v>8360</v>
      </c>
    </row>
    <row r="5" spans="1:5" x14ac:dyDescent="0.45">
      <c r="A5" s="10" t="s">
        <v>8364</v>
      </c>
      <c r="B5" s="10" t="s">
        <v>8361</v>
      </c>
    </row>
    <row r="6" spans="1:5" x14ac:dyDescent="0.45">
      <c r="A6" s="10" t="s">
        <v>8363</v>
      </c>
      <c r="B6" t="s">
        <v>8220</v>
      </c>
      <c r="C6" t="s">
        <v>8221</v>
      </c>
      <c r="D6" t="s">
        <v>8219</v>
      </c>
      <c r="E6" t="s">
        <v>8362</v>
      </c>
    </row>
    <row r="7" spans="1:5" x14ac:dyDescent="0.45">
      <c r="A7" s="13" t="s">
        <v>8373</v>
      </c>
      <c r="B7" s="7">
        <v>34</v>
      </c>
      <c r="C7" s="7">
        <v>148</v>
      </c>
      <c r="D7" s="7">
        <v>184</v>
      </c>
      <c r="E7" s="7">
        <v>366</v>
      </c>
    </row>
    <row r="8" spans="1:5" x14ac:dyDescent="0.45">
      <c r="A8" s="13" t="s">
        <v>8374</v>
      </c>
      <c r="B8" s="7">
        <v>27</v>
      </c>
      <c r="C8" s="7">
        <v>106</v>
      </c>
      <c r="D8" s="7">
        <v>202</v>
      </c>
      <c r="E8" s="7">
        <v>335</v>
      </c>
    </row>
    <row r="9" spans="1:5" x14ac:dyDescent="0.45">
      <c r="A9" s="13" t="s">
        <v>8375</v>
      </c>
      <c r="B9" s="7">
        <v>28</v>
      </c>
      <c r="C9" s="7">
        <v>108</v>
      </c>
      <c r="D9" s="7">
        <v>180</v>
      </c>
      <c r="E9" s="7">
        <v>316</v>
      </c>
    </row>
    <row r="10" spans="1:5" x14ac:dyDescent="0.45">
      <c r="A10" s="13" t="s">
        <v>8376</v>
      </c>
      <c r="B10" s="7">
        <v>27</v>
      </c>
      <c r="C10" s="7">
        <v>103</v>
      </c>
      <c r="D10" s="7">
        <v>193</v>
      </c>
      <c r="E10" s="7">
        <v>323</v>
      </c>
    </row>
    <row r="11" spans="1:5" x14ac:dyDescent="0.45">
      <c r="A11" s="13" t="s">
        <v>8367</v>
      </c>
      <c r="B11" s="7">
        <v>27</v>
      </c>
      <c r="C11" s="7">
        <v>125</v>
      </c>
      <c r="D11" s="7">
        <v>232</v>
      </c>
      <c r="E11" s="7">
        <v>384</v>
      </c>
    </row>
    <row r="12" spans="1:5" x14ac:dyDescent="0.45">
      <c r="A12" s="13" t="s">
        <v>8377</v>
      </c>
      <c r="B12" s="7">
        <v>27</v>
      </c>
      <c r="C12" s="7">
        <v>148</v>
      </c>
      <c r="D12" s="7">
        <v>213</v>
      </c>
      <c r="E12" s="7">
        <v>388</v>
      </c>
    </row>
    <row r="13" spans="1:5" x14ac:dyDescent="0.45">
      <c r="A13" s="13" t="s">
        <v>8368</v>
      </c>
      <c r="B13" s="7">
        <v>43</v>
      </c>
      <c r="C13" s="7">
        <v>148</v>
      </c>
      <c r="D13" s="7">
        <v>191</v>
      </c>
      <c r="E13" s="7">
        <v>382</v>
      </c>
    </row>
    <row r="14" spans="1:5" x14ac:dyDescent="0.45">
      <c r="A14" s="13" t="s">
        <v>8369</v>
      </c>
      <c r="B14" s="7">
        <v>32</v>
      </c>
      <c r="C14" s="7">
        <v>135</v>
      </c>
      <c r="D14" s="7">
        <v>167</v>
      </c>
      <c r="E14" s="7">
        <v>334</v>
      </c>
    </row>
    <row r="15" spans="1:5" x14ac:dyDescent="0.45">
      <c r="A15" s="13" t="s">
        <v>8370</v>
      </c>
      <c r="B15" s="7">
        <v>24</v>
      </c>
      <c r="C15" s="7">
        <v>126</v>
      </c>
      <c r="D15" s="7">
        <v>149</v>
      </c>
      <c r="E15" s="7">
        <v>299</v>
      </c>
    </row>
    <row r="16" spans="1:5" x14ac:dyDescent="0.45">
      <c r="A16" s="13" t="s">
        <v>8371</v>
      </c>
      <c r="B16" s="7">
        <v>20</v>
      </c>
      <c r="C16" s="7">
        <v>151</v>
      </c>
      <c r="D16" s="7">
        <v>183</v>
      </c>
      <c r="E16" s="7">
        <v>354</v>
      </c>
    </row>
    <row r="17" spans="1:5" x14ac:dyDescent="0.45">
      <c r="A17" s="13" t="s">
        <v>8372</v>
      </c>
      <c r="B17" s="7">
        <v>37</v>
      </c>
      <c r="C17" s="7">
        <v>113</v>
      </c>
      <c r="D17" s="7">
        <v>181</v>
      </c>
      <c r="E17" s="7">
        <v>331</v>
      </c>
    </row>
    <row r="18" spans="1:5" x14ac:dyDescent="0.45">
      <c r="A18" s="13" t="s">
        <v>8378</v>
      </c>
      <c r="B18" s="7">
        <v>23</v>
      </c>
      <c r="C18" s="7">
        <v>119</v>
      </c>
      <c r="D18" s="7">
        <v>110</v>
      </c>
      <c r="E18" s="7">
        <v>252</v>
      </c>
    </row>
    <row r="19" spans="1:5" x14ac:dyDescent="0.45">
      <c r="A19" s="13" t="s">
        <v>8362</v>
      </c>
      <c r="B19" s="7">
        <v>349</v>
      </c>
      <c r="C19" s="7">
        <v>1530</v>
      </c>
      <c r="D19" s="7">
        <v>2185</v>
      </c>
      <c r="E19" s="7">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544C7-2F13-4FF4-946C-5600E533F6D4}">
  <dimension ref="A1:A10"/>
  <sheetViews>
    <sheetView workbookViewId="0">
      <selection activeCell="F16" sqref="F16"/>
    </sheetView>
  </sheetViews>
  <sheetFormatPr defaultRowHeight="14.25" x14ac:dyDescent="0.45"/>
  <sheetData>
    <row r="1" spans="1:1" x14ac:dyDescent="0.45">
      <c r="A1" s="15" t="s">
        <v>8401</v>
      </c>
    </row>
    <row r="2" spans="1:1" x14ac:dyDescent="0.45">
      <c r="A2" s="16" t="s">
        <v>8402</v>
      </c>
    </row>
    <row r="3" spans="1:1" x14ac:dyDescent="0.45">
      <c r="A3" s="16" t="s">
        <v>8403</v>
      </c>
    </row>
    <row r="4" spans="1:1" x14ac:dyDescent="0.45">
      <c r="A4" s="16" t="s">
        <v>8404</v>
      </c>
    </row>
    <row r="5" spans="1:1" x14ac:dyDescent="0.45">
      <c r="A5" s="15" t="s">
        <v>8405</v>
      </c>
    </row>
    <row r="6" spans="1:1" x14ac:dyDescent="0.45">
      <c r="A6" s="16" t="s">
        <v>8406</v>
      </c>
    </row>
    <row r="7" spans="1:1" x14ac:dyDescent="0.45">
      <c r="A7" s="16" t="s">
        <v>8407</v>
      </c>
    </row>
    <row r="8" spans="1:1" x14ac:dyDescent="0.45">
      <c r="A8" s="15" t="s">
        <v>8408</v>
      </c>
    </row>
    <row r="9" spans="1:1" x14ac:dyDescent="0.45">
      <c r="A9" s="16" t="s">
        <v>8409</v>
      </c>
    </row>
    <row r="10" spans="1:1" x14ac:dyDescent="0.45">
      <c r="A10" s="16" t="s">
        <v>8410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92CFE-1284-43C0-91B6-478F9C698B27}">
  <dimension ref="A1:H13"/>
  <sheetViews>
    <sheetView workbookViewId="0">
      <selection activeCell="M7" sqref="M7"/>
    </sheetView>
  </sheetViews>
  <sheetFormatPr defaultRowHeight="14.25" x14ac:dyDescent="0.45"/>
  <cols>
    <col min="1" max="1" width="25.59765625" bestFit="1" customWidth="1"/>
    <col min="2" max="2" width="16.265625" bestFit="1" customWidth="1"/>
    <col min="3" max="3" width="12.3984375" bestFit="1" customWidth="1"/>
    <col min="4" max="4" width="14.73046875" bestFit="1" customWidth="1"/>
    <col min="5" max="5" width="11.46484375" bestFit="1" customWidth="1"/>
    <col min="6" max="6" width="17.9296875" bestFit="1" customWidth="1"/>
    <col min="7" max="7" width="15.1328125" bestFit="1" customWidth="1"/>
    <col min="8" max="8" width="17.73046875" bestFit="1" customWidth="1"/>
  </cols>
  <sheetData>
    <row r="1" spans="1:8" x14ac:dyDescent="0.45">
      <c r="A1" s="14" t="s">
        <v>8381</v>
      </c>
      <c r="B1" s="14" t="s">
        <v>8398</v>
      </c>
      <c r="C1" s="14" t="s">
        <v>8382</v>
      </c>
      <c r="D1" s="14" t="s">
        <v>8383</v>
      </c>
      <c r="E1" s="14" t="s">
        <v>8399</v>
      </c>
      <c r="F1" s="14" t="s">
        <v>8384</v>
      </c>
      <c r="G1" s="14" t="s">
        <v>8385</v>
      </c>
      <c r="H1" s="14" t="s">
        <v>8386</v>
      </c>
    </row>
    <row r="2" spans="1:8" x14ac:dyDescent="0.45">
      <c r="A2" t="s">
        <v>8388</v>
      </c>
      <c r="B2">
        <f>COUNTIFS(Overview!$F2:$F4115,"successful",Overview!$D2:$D4115,"&lt;1000")</f>
        <v>322</v>
      </c>
      <c r="C2">
        <f>COUNTIFS(Overview!$F2:$F4115,"failed",Overview!$D2:$D4115,"&lt;1000")</f>
        <v>113</v>
      </c>
      <c r="D2">
        <f>COUNTIFS(Overview!$F2:$F4115,"canceled",Overview!$D2:$D4115,"&lt;1000")</f>
        <v>18</v>
      </c>
      <c r="E2">
        <f>SUM(B2:D2)</f>
        <v>453</v>
      </c>
      <c r="F2" s="5">
        <f>(B2/$E2)*100%</f>
        <v>0.71081677704194257</v>
      </c>
      <c r="G2" s="5">
        <f>(C2/$E2)*100%</f>
        <v>0.24944812362030905</v>
      </c>
      <c r="H2" s="5">
        <f>(D2/$E2)*100%</f>
        <v>3.9735099337748346E-2</v>
      </c>
    </row>
    <row r="3" spans="1:8" x14ac:dyDescent="0.45">
      <c r="A3" t="s">
        <v>8387</v>
      </c>
      <c r="B3">
        <f>COUNTIFS(Overview!$F2:$F4115,"successful",Overview!$D2:$D4115,"&gt;=1000",Overview!$D2:$D4115,"&lt;5000")</f>
        <v>932</v>
      </c>
      <c r="C3">
        <f>COUNTIFS(Overview!$F2:$F4115,"failed",Overview!$D2:$D4115,"&gt;=1000",Overview!$D2:$D4115,"&lt;5000")</f>
        <v>420</v>
      </c>
      <c r="D3">
        <f>COUNTIFS(Overview!$F2:$F4115,"canceled",Overview!$D2:$D4115,"&gt;=1000",Overview!$D2:$D4115,"&lt;5000")</f>
        <v>60</v>
      </c>
      <c r="E3">
        <f t="shared" ref="E3:E13" si="0">SUM(B3:D3)</f>
        <v>1412</v>
      </c>
      <c r="F3" s="5">
        <f t="shared" ref="F3:F13" si="1">(B3/$E3)*100%</f>
        <v>0.66005665722379603</v>
      </c>
      <c r="G3" s="5">
        <f t="shared" ref="G3:G13" si="2">(C3/$E3)*100%</f>
        <v>0.29745042492917845</v>
      </c>
      <c r="H3" s="5">
        <f t="shared" ref="H3:H13" si="3">(D3/$E3)*100%</f>
        <v>4.2492917847025496E-2</v>
      </c>
    </row>
    <row r="4" spans="1:8" x14ac:dyDescent="0.45">
      <c r="A4" t="s">
        <v>8389</v>
      </c>
      <c r="B4">
        <f>COUNTIFS(Overview!$F2:$F4115,"successful",Overview!$D2:$D4115,"&gt;=5000",Overview!$D2:$D4115,"&lt;10000")</f>
        <v>381</v>
      </c>
      <c r="C4">
        <f>COUNTIFS(Overview!$F2:$F4115,"failed",Overview!$D2:$D4115,"&gt;=5000",Overview!$D2:$D4115,"&lt;10000")</f>
        <v>283</v>
      </c>
      <c r="D4">
        <f>COUNTIFS(Overview!$F2:$F4115,"canceled",Overview!$D2:$D4115,"&gt;=5000",Overview!$D2:$D4115,"&lt;10000")</f>
        <v>52</v>
      </c>
      <c r="E4">
        <f t="shared" si="0"/>
        <v>716</v>
      </c>
      <c r="F4" s="5">
        <f t="shared" si="1"/>
        <v>0.53212290502793291</v>
      </c>
      <c r="G4" s="5">
        <f t="shared" si="2"/>
        <v>0.39525139664804471</v>
      </c>
      <c r="H4" s="5">
        <f t="shared" si="3"/>
        <v>7.2625698324022353E-2</v>
      </c>
    </row>
    <row r="5" spans="1:8" x14ac:dyDescent="0.45">
      <c r="A5" t="s">
        <v>8390</v>
      </c>
      <c r="B5">
        <f>COUNTIFS(Overview!$F2:$F4115,"successful",Overview!$D2:$D4115,"&gt;=10000",Overview!$D2:$D4115,"&lt;15000")</f>
        <v>168</v>
      </c>
      <c r="C5">
        <f>COUNTIFS(Overview!$F2:$F4115,"failed",Overview!$D2:$D4115,"&gt;=10000",Overview!$D2:$D4115,"&lt;15000")</f>
        <v>144</v>
      </c>
      <c r="D5">
        <f>COUNTIFS(Overview!$F2:$F4115,"canceled",Overview!$D2:$D4115,"&gt;=10000",Overview!$D2:$D4115,"&lt;15000")</f>
        <v>40</v>
      </c>
      <c r="E5">
        <f t="shared" si="0"/>
        <v>352</v>
      </c>
      <c r="F5" s="5">
        <f t="shared" si="1"/>
        <v>0.47727272727272729</v>
      </c>
      <c r="G5" s="5">
        <f t="shared" si="2"/>
        <v>0.40909090909090912</v>
      </c>
      <c r="H5" s="5">
        <f t="shared" si="3"/>
        <v>0.11363636363636363</v>
      </c>
    </row>
    <row r="6" spans="1:8" x14ac:dyDescent="0.45">
      <c r="A6" t="s">
        <v>8391</v>
      </c>
      <c r="B6">
        <f>COUNTIFS(Overview!$F2:$F4115,"successful",Overview!$D2:$D4115,"&gt;=15000",Overview!$D2:$D4115,"&lt;20000")</f>
        <v>94</v>
      </c>
      <c r="C6">
        <f>COUNTIFS(Overview!$F2:$F4115,"failed",Overview!$D2:$D4115,"&gt;=15000",Overview!$D2:$D4115,"&lt;20000")</f>
        <v>90</v>
      </c>
      <c r="D6">
        <f>COUNTIFS(Overview!$F2:$F4115,"canceled",Overview!$D2:$D4115,"&gt;=15000",Overview!$D2:$D4115,"&lt;20000")</f>
        <v>17</v>
      </c>
      <c r="E6">
        <f t="shared" si="0"/>
        <v>201</v>
      </c>
      <c r="F6" s="5">
        <f t="shared" si="1"/>
        <v>0.46766169154228854</v>
      </c>
      <c r="G6" s="5">
        <f t="shared" si="2"/>
        <v>0.44776119402985076</v>
      </c>
      <c r="H6" s="5">
        <f t="shared" si="3"/>
        <v>8.45771144278607E-2</v>
      </c>
    </row>
    <row r="7" spans="1:8" x14ac:dyDescent="0.45">
      <c r="A7" t="s">
        <v>8392</v>
      </c>
      <c r="B7">
        <f>COUNTIFS(Overview!$F2:$F4115,"successful",Overview!$D2:$D4115,"&gt;=20000",Overview!$D2:$D4115,"&lt;25000")</f>
        <v>62</v>
      </c>
      <c r="C7">
        <f>COUNTIFS(Overview!$F2:$F4115,"failed",Overview!$D2:$D4115,"&gt;=20000",Overview!$D2:$D4115,"&lt;25000")</f>
        <v>72</v>
      </c>
      <c r="D7">
        <f>COUNTIFS(Overview!$F2:$F4115,"canceled",Overview!$D2:$D4115,"&gt;=20000",Overview!$D2:$D4115,"&lt;25000")</f>
        <v>14</v>
      </c>
      <c r="E7">
        <f t="shared" si="0"/>
        <v>148</v>
      </c>
      <c r="F7" s="5">
        <f t="shared" si="1"/>
        <v>0.41891891891891891</v>
      </c>
      <c r="G7" s="5">
        <f t="shared" si="2"/>
        <v>0.48648648648648651</v>
      </c>
      <c r="H7" s="5">
        <f t="shared" si="3"/>
        <v>9.45945945945946E-2</v>
      </c>
    </row>
    <row r="8" spans="1:8" x14ac:dyDescent="0.45">
      <c r="A8" t="s">
        <v>8393</v>
      </c>
      <c r="B8">
        <f>COUNTIFS(Overview!$F2:$F4115,"successful",Overview!$D2:$D4115,"&gt;=25000",Overview!$D2:$D4115,"&lt;30000")</f>
        <v>55</v>
      </c>
      <c r="C8">
        <f>COUNTIFS(Overview!$F2:$F4115,"failed",Overview!$D2:$D4115,"&gt;=25000",Overview!$D2:$D4115,"&lt;30000")</f>
        <v>64</v>
      </c>
      <c r="D8">
        <f>COUNTIFS(Overview!$F2:$F4115,"canceled",Overview!$D2:$D4115,"&gt;=25000",Overview!$D2:$D4115,"&lt;30000")</f>
        <v>18</v>
      </c>
      <c r="E8">
        <f t="shared" si="0"/>
        <v>137</v>
      </c>
      <c r="F8" s="5">
        <f t="shared" si="1"/>
        <v>0.40145985401459855</v>
      </c>
      <c r="G8" s="5">
        <f t="shared" si="2"/>
        <v>0.46715328467153283</v>
      </c>
      <c r="H8" s="5">
        <f t="shared" si="3"/>
        <v>0.13138686131386862</v>
      </c>
    </row>
    <row r="9" spans="1:8" x14ac:dyDescent="0.45">
      <c r="A9" t="s">
        <v>8394</v>
      </c>
      <c r="B9">
        <f>COUNTIFS(Overview!$F2:$F4115,"successful",Overview!$D2:$D4115,"&gt;=30000",Overview!$D2:$D4115,"&lt;35000")</f>
        <v>32</v>
      </c>
      <c r="C9">
        <f>COUNTIFS(Overview!$F2:$F4115,"failed",Overview!$D2:$D4115,"&gt;=30000",Overview!$D2:$D4115,"&lt;35000")</f>
        <v>37</v>
      </c>
      <c r="D9">
        <f>COUNTIFS(Overview!$F2:$F4115,"canceled",Overview!$D2:$D4115,"&gt;=30000",Overview!$D2:$D4115,"&lt;35000")</f>
        <v>13</v>
      </c>
      <c r="E9">
        <f t="shared" si="0"/>
        <v>82</v>
      </c>
      <c r="F9" s="5">
        <f t="shared" si="1"/>
        <v>0.3902439024390244</v>
      </c>
      <c r="G9" s="5">
        <f t="shared" si="2"/>
        <v>0.45121951219512196</v>
      </c>
      <c r="H9" s="5">
        <f t="shared" si="3"/>
        <v>0.15853658536585366</v>
      </c>
    </row>
    <row r="10" spans="1:8" x14ac:dyDescent="0.45">
      <c r="A10" t="s">
        <v>8395</v>
      </c>
      <c r="B10">
        <f>COUNTIFS(Overview!$F2:$F4115,"successful",Overview!$D2:$D4115,"&gt;=35000",Overview!$D2:$D4115,"&lt;40000")</f>
        <v>26</v>
      </c>
      <c r="C10">
        <f>COUNTIFS(Overview!$F2:$F4115,"failed",Overview!$D2:$D4115,"&gt;=35000",Overview!$D2:$D4115,"&lt;40000")</f>
        <v>22</v>
      </c>
      <c r="D10">
        <f>COUNTIFS(Overview!$F2:$F4115,"canceled",Overview!$D2:$D4115,"&gt;=35000",Overview!$D2:$D4115,"&lt;40000")</f>
        <v>7</v>
      </c>
      <c r="E10">
        <f t="shared" si="0"/>
        <v>55</v>
      </c>
      <c r="F10" s="5">
        <f t="shared" si="1"/>
        <v>0.47272727272727272</v>
      </c>
      <c r="G10" s="5">
        <f t="shared" si="2"/>
        <v>0.4</v>
      </c>
      <c r="H10" s="5">
        <f t="shared" si="3"/>
        <v>0.12727272727272726</v>
      </c>
    </row>
    <row r="11" spans="1:8" x14ac:dyDescent="0.45">
      <c r="A11" t="s">
        <v>8397</v>
      </c>
      <c r="B11">
        <f>COUNTIFS(Overview!$F2:$F4115,"successful",Overview!$D2:$D4115,"&gt;=40000",Overview!$D2:$D4115,"&lt;45000")</f>
        <v>21</v>
      </c>
      <c r="C11">
        <f>COUNTIFS(Overview!$F2:$F4115,"failed",Overview!$D2:$D4115,"&gt;=40000",Overview!$D2:$D4115,"&lt;45000")</f>
        <v>16</v>
      </c>
      <c r="D11">
        <f>COUNTIFS(Overview!$F2:$F4115,"canceled",Overview!$D2:$D4115,"&gt;=40000",Overview!$D2:$D4115,"&lt;45000")</f>
        <v>6</v>
      </c>
      <c r="E11">
        <f t="shared" si="0"/>
        <v>43</v>
      </c>
      <c r="F11" s="5">
        <f t="shared" si="1"/>
        <v>0.48837209302325579</v>
      </c>
      <c r="G11" s="5">
        <f t="shared" si="2"/>
        <v>0.37209302325581395</v>
      </c>
      <c r="H11" s="5">
        <f t="shared" si="3"/>
        <v>0.13953488372093023</v>
      </c>
    </row>
    <row r="12" spans="1:8" x14ac:dyDescent="0.45">
      <c r="A12" t="s">
        <v>8396</v>
      </c>
      <c r="B12">
        <f>COUNTIFS(Overview!$F2:$F4115,"successful",Overview!$D2:$D4115,"&gt;=45000",Overview!$D2:$D4115,"&lt;50000")</f>
        <v>6</v>
      </c>
      <c r="C12">
        <f>COUNTIFS(Overview!$F2:$F4115,"failed",Overview!$D2:$D4115,"&gt;=45000",Overview!$D2:$D4115,"&lt;50000")</f>
        <v>11</v>
      </c>
      <c r="D12">
        <f>COUNTIFS(Overview!$F2:$F4115,"canceled",Overview!$D2:$D4115,"&gt;=45000",Overview!$D2:$D4115,"&lt;50000")</f>
        <v>4</v>
      </c>
      <c r="E12">
        <f t="shared" si="0"/>
        <v>21</v>
      </c>
      <c r="F12" s="5">
        <f t="shared" si="1"/>
        <v>0.2857142857142857</v>
      </c>
      <c r="G12" s="5">
        <f t="shared" si="2"/>
        <v>0.52380952380952384</v>
      </c>
      <c r="H12" s="5">
        <f t="shared" si="3"/>
        <v>0.19047619047619047</v>
      </c>
    </row>
    <row r="13" spans="1:8" x14ac:dyDescent="0.45">
      <c r="A13" t="s">
        <v>8400</v>
      </c>
      <c r="B13">
        <f>COUNTIFS(Overview!$F2:$F4115,"successful",Overview!$D2:$D4115,"&gt;=50000")</f>
        <v>86</v>
      </c>
      <c r="C13">
        <f>COUNTIFS(Overview!$F2:$F4115,"failed",Overview!$D2:$D4115,"&gt;=50000")</f>
        <v>258</v>
      </c>
      <c r="D13">
        <f>COUNTIFS(Overview!$F2:$F4115,"canceled",Overview!$D2:$D4115,"&gt;=50000")</f>
        <v>100</v>
      </c>
      <c r="E13">
        <f t="shared" si="0"/>
        <v>444</v>
      </c>
      <c r="F13" s="5">
        <f t="shared" si="1"/>
        <v>0.19369369369369369</v>
      </c>
      <c r="G13" s="5">
        <f t="shared" si="2"/>
        <v>0.58108108108108103</v>
      </c>
      <c r="H13" s="5">
        <f t="shared" si="3"/>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Overview</vt:lpstr>
      <vt:lpstr>State per category&amp;country</vt:lpstr>
      <vt:lpstr>State per sub-category&amp;country</vt:lpstr>
      <vt:lpstr>Date Created Conversion</vt:lpstr>
      <vt:lpstr>Questions</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Maaike Rutten</cp:lastModifiedBy>
  <dcterms:created xsi:type="dcterms:W3CDTF">2017-04-20T15:17:24Z</dcterms:created>
  <dcterms:modified xsi:type="dcterms:W3CDTF">2018-11-26T07:57:49Z</dcterms:modified>
</cp:coreProperties>
</file>