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97254\Desktop\"/>
    </mc:Choice>
  </mc:AlternateContent>
  <xr:revisionPtr revIDLastSave="0" documentId="13_ncr:1_{7587C949-029D-4DD3-B6C6-1FA7EC579D80}" xr6:coauthVersionLast="46" xr6:coauthVersionMax="46" xr10:uidLastSave="{00000000-0000-0000-0000-000000000000}"/>
  <bookViews>
    <workbookView xWindow="-110" yWindow="-110" windowWidth="19420" windowHeight="10420" xr2:uid="{00000000-000D-0000-FFFF-FFFF00000000}"/>
  </bookViews>
  <sheets>
    <sheet name="גיליון נתונים" sheetId="1" r:id="rId1"/>
    <sheet name="גיליון תחזיות" sheetId="3" r:id="rId2"/>
    <sheet name="גיליון סיכום ומסקנה" sheetId="4" r:id="rId3"/>
  </sheets>
  <definedNames>
    <definedName name="_xlchart.v1.0" hidden="1">'גיליון תחזיות'!$B$2:$B$9</definedName>
    <definedName name="_xlchart.v1.1" hidden="1">'גיליון תחזיות'!$C$2:$C$9</definedName>
    <definedName name="_xlchart.v1.10" hidden="1">'גיליון תחזיות'!$C$2:$C$9</definedName>
    <definedName name="_xlchart.v1.11" hidden="1">'גיליון תחזיות'!$D$2:$D$9</definedName>
    <definedName name="_xlchart.v1.12" hidden="1">'גיליון תחזיות'!$B$2:$B$9</definedName>
    <definedName name="_xlchart.v1.13" hidden="1">'גיליון תחזיות'!$C$2:$C$9</definedName>
    <definedName name="_xlchart.v1.14" hidden="1">'גיליון תחזיות'!$D$2:$D$9</definedName>
    <definedName name="_xlchart.v1.15" hidden="1">'גיליון תחזיות'!$B$2:$B$9</definedName>
    <definedName name="_xlchart.v1.16" hidden="1">'גיליון תחזיות'!$C$2:$C$9</definedName>
    <definedName name="_xlchart.v1.17" hidden="1">'גיליון תחזיות'!$D$2:$D$9</definedName>
    <definedName name="_xlchart.v1.2" hidden="1">'גיליון תחזיות'!$D$2:$D$9</definedName>
    <definedName name="_xlchart.v1.3" hidden="1">'גיליון תחזיות'!$B$2:$B$9</definedName>
    <definedName name="_xlchart.v1.4" hidden="1">'גיליון תחזיות'!$C$2:$C$9</definedName>
    <definedName name="_xlchart.v1.5" hidden="1">'גיליון תחזיות'!$D$2:$D$9</definedName>
    <definedName name="_xlchart.v1.6" hidden="1">'גיליון תחזיות'!$B$2:$B$9</definedName>
    <definedName name="_xlchart.v1.7" hidden="1">'גיליון תחזיות'!$C$2:$C$9</definedName>
    <definedName name="_xlchart.v1.8" hidden="1">'גיליון תחזיות'!$D$2:$D$9</definedName>
    <definedName name="_xlchart.v1.9" hidden="1">'גיליון תחזיות'!$B$2:$B$9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0" i="3" l="1"/>
  <c r="I79" i="3"/>
  <c r="F79" i="3" s="1"/>
  <c r="I78" i="3"/>
  <c r="F78" i="3" s="1"/>
  <c r="I77" i="3"/>
  <c r="F77" i="3" s="1"/>
  <c r="I76" i="3"/>
  <c r="F76" i="3"/>
  <c r="H76" i="3" s="1"/>
  <c r="I75" i="3"/>
  <c r="F75" i="3" s="1"/>
  <c r="D9" i="3"/>
  <c r="D2" i="3"/>
  <c r="D3" i="3"/>
  <c r="D4" i="3"/>
  <c r="D5" i="3"/>
  <c r="D6" i="3"/>
  <c r="D7" i="3"/>
  <c r="D8" i="3"/>
  <c r="C2" i="3"/>
  <c r="C3" i="3"/>
  <c r="C4" i="3"/>
  <c r="C18" i="3" s="1"/>
  <c r="C5" i="3"/>
  <c r="C6" i="3"/>
  <c r="C20" i="3" s="1"/>
  <c r="C7" i="3"/>
  <c r="C21" i="3" s="1"/>
  <c r="D23" i="3" s="1"/>
  <c r="C8" i="3"/>
  <c r="C22" i="3" s="1"/>
  <c r="C36" i="3" s="1"/>
  <c r="C50" i="3" s="1"/>
  <c r="C65" i="3" s="1"/>
  <c r="H75" i="3" l="1"/>
  <c r="G75" i="3"/>
  <c r="H77" i="3"/>
  <c r="G77" i="3"/>
  <c r="H78" i="3"/>
  <c r="G78" i="3"/>
  <c r="H79" i="3"/>
  <c r="G79" i="3"/>
  <c r="G76" i="3"/>
  <c r="E8" i="3"/>
  <c r="G8" i="3" s="1"/>
  <c r="E2" i="3"/>
  <c r="G2" i="3" s="1"/>
  <c r="E7" i="3"/>
  <c r="G7" i="3" s="1"/>
  <c r="E3" i="3"/>
  <c r="F3" i="3" s="1"/>
  <c r="C16" i="3"/>
  <c r="C30" i="3" s="1"/>
  <c r="C44" i="3" s="1"/>
  <c r="C59" i="3" s="1"/>
  <c r="E5" i="3"/>
  <c r="G5" i="3" s="1"/>
  <c r="C17" i="3"/>
  <c r="C31" i="3" s="1"/>
  <c r="C45" i="3" s="1"/>
  <c r="C60" i="3" s="1"/>
  <c r="C35" i="3"/>
  <c r="C49" i="3" s="1"/>
  <c r="C34" i="3"/>
  <c r="D22" i="3"/>
  <c r="E22" i="3" s="1"/>
  <c r="F22" i="3" s="1"/>
  <c r="C32" i="3"/>
  <c r="C46" i="3" s="1"/>
  <c r="C61" i="3" s="1"/>
  <c r="E6" i="3"/>
  <c r="E4" i="3"/>
  <c r="C19" i="3"/>
  <c r="D20" i="3" s="1"/>
  <c r="E20" i="3" s="1"/>
  <c r="F2" i="3" l="1"/>
  <c r="F8" i="3"/>
  <c r="C48" i="3"/>
  <c r="C63" i="3" s="1"/>
  <c r="D37" i="3"/>
  <c r="C64" i="3"/>
  <c r="E51" i="3"/>
  <c r="E62" i="3"/>
  <c r="E46" i="3"/>
  <c r="F46" i="3" s="1"/>
  <c r="E47" i="3"/>
  <c r="F7" i="3"/>
  <c r="D19" i="3"/>
  <c r="E19" i="3" s="1"/>
  <c r="G22" i="3"/>
  <c r="G3" i="3"/>
  <c r="D18" i="3"/>
  <c r="E18" i="3" s="1"/>
  <c r="F18" i="3" s="1"/>
  <c r="F5" i="3"/>
  <c r="D33" i="3"/>
  <c r="G20" i="3"/>
  <c r="F20" i="3"/>
  <c r="F6" i="3"/>
  <c r="G6" i="3"/>
  <c r="D21" i="3"/>
  <c r="E21" i="3" s="1"/>
  <c r="C33" i="3"/>
  <c r="C47" i="3" s="1"/>
  <c r="C62" i="3" s="1"/>
  <c r="E64" i="3" s="1"/>
  <c r="F64" i="3" s="1"/>
  <c r="F4" i="3"/>
  <c r="G4" i="3"/>
  <c r="F10" i="3"/>
  <c r="C4" i="4" s="1"/>
  <c r="E50" i="3" l="1"/>
  <c r="F50" i="3" s="1"/>
  <c r="G50" i="3" s="1"/>
  <c r="E66" i="3"/>
  <c r="E63" i="3"/>
  <c r="F63" i="3" s="1"/>
  <c r="H63" i="3" s="1"/>
  <c r="H64" i="3"/>
  <c r="G64" i="3"/>
  <c r="G63" i="3"/>
  <c r="E65" i="3"/>
  <c r="F65" i="3" s="1"/>
  <c r="F62" i="3"/>
  <c r="E49" i="3"/>
  <c r="F49" i="3" s="1"/>
  <c r="E48" i="3"/>
  <c r="F48" i="3" s="1"/>
  <c r="G18" i="3"/>
  <c r="F12" i="3"/>
  <c r="E4" i="4" s="1"/>
  <c r="F24" i="3"/>
  <c r="C5" i="4" s="1"/>
  <c r="H50" i="3"/>
  <c r="F11" i="3"/>
  <c r="D4" i="4" s="1"/>
  <c r="D34" i="3"/>
  <c r="E34" i="3" s="1"/>
  <c r="G34" i="3" s="1"/>
  <c r="H46" i="3"/>
  <c r="G46" i="3"/>
  <c r="F47" i="3"/>
  <c r="D35" i="3"/>
  <c r="E35" i="3" s="1"/>
  <c r="G35" i="3" s="1"/>
  <c r="G21" i="3"/>
  <c r="F21" i="3"/>
  <c r="G19" i="3"/>
  <c r="F19" i="3"/>
  <c r="D36" i="3"/>
  <c r="E33" i="3"/>
  <c r="G62" i="3" l="1"/>
  <c r="G67" i="3"/>
  <c r="C8" i="4" s="1"/>
  <c r="H62" i="3"/>
  <c r="H65" i="3"/>
  <c r="G65" i="3"/>
  <c r="H49" i="3"/>
  <c r="G49" i="3"/>
  <c r="G52" i="3"/>
  <c r="C7" i="4" s="1"/>
  <c r="F26" i="3"/>
  <c r="E5" i="4" s="1"/>
  <c r="F34" i="3"/>
  <c r="F25" i="3"/>
  <c r="D5" i="4" s="1"/>
  <c r="F35" i="3"/>
  <c r="H48" i="3"/>
  <c r="G48" i="3"/>
  <c r="G47" i="3"/>
  <c r="H47" i="3"/>
  <c r="E36" i="3"/>
  <c r="F36" i="3" s="1"/>
  <c r="F33" i="3"/>
  <c r="G33" i="3"/>
  <c r="G53" i="3" l="1"/>
  <c r="D7" i="4" s="1"/>
  <c r="G68" i="3"/>
  <c r="D8" i="4" s="1"/>
  <c r="G54" i="3"/>
  <c r="E7" i="4" s="1"/>
  <c r="G69" i="3"/>
  <c r="E8" i="4" s="1"/>
  <c r="F38" i="3"/>
  <c r="C6" i="4" s="1"/>
  <c r="G36" i="3"/>
  <c r="F40" i="3" s="1"/>
  <c r="E6" i="4" s="1"/>
  <c r="F39" i="3"/>
  <c r="D6" i="4" s="1"/>
  <c r="G81" i="3" l="1"/>
  <c r="C9" i="4" s="1"/>
  <c r="G82" i="3"/>
  <c r="D9" i="4" s="1"/>
  <c r="G83" i="3"/>
  <c r="E9" i="4" s="1"/>
</calcChain>
</file>

<file path=xl/sharedStrings.xml><?xml version="1.0" encoding="utf-8"?>
<sst xmlns="http://schemas.openxmlformats.org/spreadsheetml/2006/main" count="131" uniqueCount="42">
  <si>
    <t>תקופה</t>
  </si>
  <si>
    <t>2012</t>
  </si>
  <si>
    <t>2013</t>
  </si>
  <si>
    <t>2014</t>
  </si>
  <si>
    <t>2015</t>
  </si>
  <si>
    <t>2016</t>
  </si>
  <si>
    <t>2017</t>
  </si>
  <si>
    <t>2018</t>
  </si>
  <si>
    <t>שיעור תעסוקה באחוזים</t>
  </si>
  <si>
    <t>ft</t>
  </si>
  <si>
    <t>a=</t>
  </si>
  <si>
    <t>b=</t>
  </si>
  <si>
    <t>r=</t>
  </si>
  <si>
    <t xml:space="preserve">שיעור התעסוקה באחוזים-Dt </t>
  </si>
  <si>
    <t>|Dt-ft|</t>
  </si>
  <si>
    <t>|Dt-ft|^2</t>
  </si>
  <si>
    <t>|Dt-ft|/Dt</t>
  </si>
  <si>
    <t>n=2</t>
  </si>
  <si>
    <t>n=3</t>
  </si>
  <si>
    <t>MAD=</t>
  </si>
  <si>
    <t>MSE=</t>
  </si>
  <si>
    <t>MAPE=</t>
  </si>
  <si>
    <t>wt</t>
  </si>
  <si>
    <t>מדדי השוואה</t>
  </si>
  <si>
    <t>MAD</t>
  </si>
  <si>
    <t>MSE</t>
  </si>
  <si>
    <t>MAPE</t>
  </si>
  <si>
    <t>רגרסיה ליניארית</t>
  </si>
  <si>
    <t>ממוצע נע n=2</t>
  </si>
  <si>
    <t xml:space="preserve">ממוצע נע n=3 </t>
  </si>
  <si>
    <t xml:space="preserve">ממוצע נע משוכלל n=2, 10% </t>
  </si>
  <si>
    <t xml:space="preserve">ממוצע נע משוכלל  n=3,10% </t>
  </si>
  <si>
    <t>פונקציה עצמית לחיזוי</t>
  </si>
  <si>
    <t xml:space="preserve">נושא העבודה: השוואה וחיזוי נתוני תעסוקה </t>
  </si>
  <si>
    <t xml:space="preserve">כפי שניתן לראות הערכיים הנמוכים ביותר שהתקבלו התקבלו באמצעות ממוצע נע משוכלל של שתי תקופות אחורה ולכן נבחר להשתמש בשיטה זו על מנת לחזות </t>
  </si>
  <si>
    <t>שיעור האינפלציה</t>
  </si>
  <si>
    <t xml:space="preserve">ft </t>
  </si>
  <si>
    <t xml:space="preserve">על פי השוואת המדדים מצאנו כי השיטה המדוייקת ביותר היא ממוצע משוכלל של שנתיים אחורה. למדנו בכלכלה על היחס ההפוך בין שיעור המובטלים לשיעור האינפלציה ולכן החלטנו להשתמש בנתון זה ולשלב אותו עם התחזית שמצאנו בממוצע משוכלל על מנת לחזות ביתר דיוק. </t>
  </si>
  <si>
    <t>ft משוכלל עם אינפלציה</t>
  </si>
  <si>
    <t xml:space="preserve"> הנתונים נלקחו מהלשכה המרכזית לסטטיסטיקה</t>
  </si>
  <si>
    <t xml:space="preserve"> שיעורי תעסוקה (אחוז המועסקים מכלל האוכלוסייה) משנה 2012 עד 2018</t>
  </si>
  <si>
    <t>מגישים: קובי אלבז 209010719 ומעיין שפיר 318340668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</si>
</sst>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indexed="8"/>
      <name val="Arial"/>
      <charset val="177"/>
    </font>
    <font>
      <b/>
      <sz val="11"/>
      <color indexed="8"/>
      <name val="Arial"/>
    </font>
    <font>
      <sz val="12"/>
      <color indexed="8"/>
      <name val="Arial"/>
    </font>
    <font>
      <b/>
      <sz val="12"/>
      <color indexed="8"/>
      <name val="Arial"/>
    </font>
    <font>
      <sz val="11"/>
      <color indexed="8"/>
      <name val="Arial"/>
      <charset val="177"/>
    </font>
    <font>
      <b/>
      <sz val="12"/>
      <color indexed="8"/>
      <name val="Arial"/>
      <family val="2"/>
    </font>
    <font>
      <b/>
      <sz val="11"/>
      <color indexed="8"/>
      <name val="Arial"/>
      <family val="2"/>
    </font>
    <font>
      <b/>
      <sz val="10"/>
      <color indexed="8"/>
      <name val="Arial"/>
      <family val="2"/>
    </font>
    <font>
      <sz val="11"/>
      <color indexed="8"/>
      <name val="Arial"/>
      <family val="2"/>
    </font>
    <font>
      <sz val="12"/>
      <color indexed="8"/>
      <name val="Arial"/>
      <family val="2"/>
    </font>
    <font>
      <sz val="11"/>
      <color indexed="8"/>
      <name val="Arial"/>
      <family val="2"/>
      <charset val="177"/>
    </font>
    <font>
      <sz val="10"/>
      <color indexed="8"/>
      <name val="Arial"/>
      <family val="2"/>
    </font>
    <font>
      <sz val="10"/>
      <color indexed="8"/>
      <name val="Arial"/>
      <family val="2"/>
      <charset val="177"/>
    </font>
    <font>
      <sz val="18"/>
      <color rgb="FF000000"/>
      <name val="Arial"/>
      <family val="2"/>
    </font>
    <font>
      <b/>
      <sz val="6"/>
      <color indexed="8"/>
      <name val="Arial"/>
      <family val="2"/>
    </font>
  </fonts>
  <fills count="9">
    <fill>
      <patternFill patternType="none"/>
    </fill>
    <fill>
      <patternFill patternType="gray125"/>
    </fill>
    <fill>
      <patternFill patternType="none">
        <fgColor indexed="65"/>
        <bgColor indexed="64"/>
      </patternFill>
    </fill>
    <fill>
      <patternFill patternType="solid">
        <fgColor rgb="FFE4DCFF"/>
      </patternFill>
    </fill>
    <fill>
      <patternFill patternType="solid">
        <fgColor rgb="FFCC99CC"/>
      </patternFill>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right/>
      <top/>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FFFFFF"/>
      </left>
      <right style="thin">
        <color rgb="FFFFFFFF"/>
      </right>
      <top style="thin">
        <color rgb="FFFFFFFF"/>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10">
    <xf numFmtId="0" fontId="0" fillId="0" borderId="0"/>
    <xf numFmtId="0" fontId="1" fillId="2" borderId="1"/>
    <xf numFmtId="0" fontId="3" fillId="2" borderId="2">
      <alignment horizontal="center" vertical="center" wrapText="1"/>
    </xf>
    <xf numFmtId="0" fontId="3" fillId="2" borderId="2">
      <alignment horizontal="center" vertical="center"/>
    </xf>
    <xf numFmtId="0" fontId="2" fillId="2" borderId="2">
      <alignment horizontal="center" vertical="center" wrapText="1"/>
    </xf>
    <xf numFmtId="0" fontId="2" fillId="2" borderId="3">
      <alignment horizontal="center" vertical="center"/>
    </xf>
    <xf numFmtId="0" fontId="4" fillId="2" borderId="4">
      <alignment horizontal="center" vertical="center"/>
    </xf>
    <xf numFmtId="0" fontId="4" fillId="2" borderId="5">
      <alignment horizontal="center" vertical="center"/>
    </xf>
    <xf numFmtId="0" fontId="4" fillId="3" borderId="6"/>
    <xf numFmtId="0" fontId="4" fillId="4" borderId="6"/>
  </cellStyleXfs>
  <cellXfs count="32">
    <xf numFmtId="0" fontId="0" fillId="0" borderId="0" xfId="0" applyFill="1" applyBorder="1"/>
    <xf numFmtId="0" fontId="3" fillId="2" borderId="2" xfId="3">
      <alignment horizontal="center" vertical="center"/>
    </xf>
    <xf numFmtId="0" fontId="2" fillId="2" borderId="3" xfId="5">
      <alignment horizontal="center" vertical="center"/>
    </xf>
    <xf numFmtId="164" fontId="2" fillId="2" borderId="3" xfId="5" applyNumberFormat="1">
      <alignment horizontal="center" vertical="center"/>
    </xf>
    <xf numFmtId="0" fontId="1" fillId="2" borderId="1" xfId="1" applyAlignment="1">
      <alignment horizontal="right" readingOrder="2"/>
    </xf>
    <xf numFmtId="0" fontId="7" fillId="2" borderId="2" xfId="3" applyFont="1">
      <alignment horizontal="center" vertical="center"/>
    </xf>
    <xf numFmtId="0" fontId="0" fillId="0" borderId="1" xfId="0" applyFill="1" applyBorder="1"/>
    <xf numFmtId="0" fontId="8" fillId="0" borderId="0" xfId="0" applyFont="1" applyFill="1" applyBorder="1"/>
    <xf numFmtId="164" fontId="9" fillId="2" borderId="3" xfId="5" applyNumberFormat="1" applyFont="1">
      <alignment horizontal="center" vertical="center"/>
    </xf>
    <xf numFmtId="0" fontId="0" fillId="0" borderId="0" xfId="0" applyNumberFormat="1" applyFill="1" applyBorder="1"/>
    <xf numFmtId="0" fontId="6" fillId="2" borderId="1" xfId="1" applyFont="1" applyAlignment="1">
      <alignment horizontal="right" readingOrder="2"/>
    </xf>
    <xf numFmtId="0" fontId="2" fillId="2" borderId="4" xfId="5" applyBorder="1">
      <alignment horizontal="center" vertical="center"/>
    </xf>
    <xf numFmtId="0" fontId="0" fillId="0" borderId="1" xfId="0" applyNumberFormat="1" applyFill="1" applyBorder="1"/>
    <xf numFmtId="0" fontId="10" fillId="0" borderId="0" xfId="0" applyFont="1" applyFill="1" applyBorder="1"/>
    <xf numFmtId="0" fontId="11" fillId="0" borderId="0" xfId="0" applyFont="1" applyFill="1" applyBorder="1"/>
    <xf numFmtId="0" fontId="12" fillId="0" borderId="0" xfId="0" applyFont="1" applyFill="1" applyBorder="1"/>
    <xf numFmtId="0" fontId="6" fillId="0" borderId="0" xfId="0" applyFont="1" applyFill="1" applyBorder="1"/>
    <xf numFmtId="0" fontId="5" fillId="0" borderId="0" xfId="0" applyFont="1" applyFill="1" applyBorder="1"/>
    <xf numFmtId="0" fontId="0" fillId="5" borderId="0" xfId="0" applyFill="1" applyBorder="1"/>
    <xf numFmtId="0" fontId="8" fillId="5" borderId="0" xfId="0" applyFont="1" applyFill="1" applyBorder="1"/>
    <xf numFmtId="0" fontId="6" fillId="5" borderId="1" xfId="1" applyFont="1" applyFill="1" applyAlignment="1">
      <alignment horizontal="right" readingOrder="2"/>
    </xf>
    <xf numFmtId="0" fontId="1" fillId="5" borderId="1" xfId="1" applyFill="1" applyAlignment="1">
      <alignment horizontal="right" readingOrder="2"/>
    </xf>
    <xf numFmtId="0" fontId="11" fillId="6" borderId="0" xfId="0" applyFont="1" applyFill="1" applyBorder="1"/>
    <xf numFmtId="0" fontId="8" fillId="6" borderId="0" xfId="0" applyFont="1" applyFill="1" applyBorder="1"/>
    <xf numFmtId="0" fontId="13" fillId="8" borderId="0" xfId="0" applyFont="1" applyFill="1" applyBorder="1"/>
    <xf numFmtId="0" fontId="0" fillId="8" borderId="0" xfId="0" applyFill="1" applyBorder="1"/>
    <xf numFmtId="0" fontId="14" fillId="7" borderId="7" xfId="0" applyFont="1" applyFill="1" applyBorder="1" applyAlignment="1">
      <alignment horizontal="center" vertical="center" wrapText="1"/>
    </xf>
    <xf numFmtId="10" fontId="14" fillId="7" borderId="7" xfId="0" applyNumberFormat="1" applyFont="1" applyFill="1" applyBorder="1" applyAlignment="1">
      <alignment horizontal="center" vertical="center" wrapText="1"/>
    </xf>
    <xf numFmtId="0" fontId="0" fillId="7" borderId="0" xfId="0" applyFill="1" applyBorder="1"/>
    <xf numFmtId="0" fontId="0" fillId="7" borderId="8" xfId="0" applyFill="1" applyBorder="1"/>
    <xf numFmtId="0" fontId="0" fillId="7" borderId="9" xfId="0" applyFill="1" applyBorder="1"/>
    <xf numFmtId="0" fontId="9" fillId="5" borderId="2" xfId="3" applyFont="1" applyFill="1">
      <alignment horizontal="center" vertical="center"/>
    </xf>
  </cellXfs>
  <cellStyles count="10">
    <cellStyle name="BottomRowStyle" xfId="7" xr:uid="{00000000-0005-0000-0000-000007000000}"/>
    <cellStyle name="colorStyleHigh" xfId="9" xr:uid="{00000000-0005-0000-0000-000009000000}"/>
    <cellStyle name="colorStyleMedium" xfId="8" xr:uid="{00000000-0005-0000-0000-000008000000}"/>
    <cellStyle name="HederStyle" xfId="2" xr:uid="{00000000-0005-0000-0000-000002000000}"/>
    <cellStyle name="HederStyle_" xfId="1" xr:uid="{00000000-0005-0000-0000-000001000000}"/>
    <cellStyle name="HederStyleData" xfId="4" xr:uid="{00000000-0005-0000-0000-000004000000}"/>
    <cellStyle name="HederStyleNoWrap" xfId="3" xr:uid="{00000000-0005-0000-0000-000003000000}"/>
    <cellStyle name="Normal" xfId="0" builtinId="0"/>
    <cellStyle name="regularStyle" xfId="5" xr:uid="{00000000-0005-0000-0000-000005000000}"/>
    <cellStyle name="topRowStyle" xfId="6" xr:uid="{00000000-0005-0000-0000-000006000000}"/>
  </cellStyles>
  <dxfs count="35">
    <dxf>
      <numFmt numFmtId="0" formatCode="General"/>
    </dxf>
    <dxf>
      <numFmt numFmtId="0" formatCode="Genera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he-IL" sz="1400" b="0" i="0" baseline="0">
                <a:effectLst/>
              </a:rPr>
              <a:t>ביקוש מול חיזוי בתקופה </a:t>
            </a:r>
            <a:r>
              <a:rPr lang="en-US" sz="1400" b="0" i="0" baseline="0">
                <a:effectLst/>
              </a:rPr>
              <a:t>t</a:t>
            </a:r>
            <a:r>
              <a:rPr lang="he-IL" sz="1400" b="0" i="0" baseline="0">
                <a:effectLst/>
              </a:rPr>
              <a:t> - ממוצע נע פשוט </a:t>
            </a:r>
            <a:r>
              <a:rPr lang="en-US" sz="1400" b="0" i="0" baseline="0">
                <a:effectLst/>
              </a:rPr>
              <a:t>n=3</a:t>
            </a:r>
            <a:endParaRPr lang="he-IL" sz="1400">
              <a:effectLst/>
            </a:endParaRPr>
          </a:p>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sz="1400"/>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a:p>
      </c:txPr>
    </c:title>
    <c:autoTitleDeleted val="0"/>
    <c:plotArea>
      <c:layout>
        <c:manualLayout>
          <c:layoutTarget val="inner"/>
          <c:xMode val="edge"/>
          <c:yMode val="edge"/>
          <c:x val="4.4444444444444446E-2"/>
          <c:y val="0.17575319945865095"/>
          <c:w val="0.90039129483814528"/>
          <c:h val="0.62389098630572859"/>
        </c:manualLayout>
      </c:layout>
      <c:lineChart>
        <c:grouping val="standard"/>
        <c:varyColors val="0"/>
        <c:ser>
          <c:idx val="0"/>
          <c:order val="0"/>
          <c:tx>
            <c:strRef>
              <c:f>'גיליון תחזיות'!$C$29</c:f>
              <c:strCache>
                <c:ptCount val="1"/>
                <c:pt idx="0">
                  <c:v>שיעור התעסוקה באחוזים-Dt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'גיליון תחזיות'!$B$30:$B$37</c:f>
              <c:strCache>
                <c:ptCount val="8"/>
                <c:pt idx="0">
                  <c:v>2012</c:v>
                </c:pt>
                <c:pt idx="1">
                  <c:v>2013</c:v>
                </c:pt>
                <c:pt idx="2">
                  <c:v>2014</c:v>
                </c:pt>
                <c:pt idx="3">
                  <c:v>2015</c:v>
                </c:pt>
                <c:pt idx="4">
                  <c:v>2016</c:v>
                </c:pt>
                <c:pt idx="5">
                  <c:v>2017</c:v>
                </c:pt>
                <c:pt idx="6">
                  <c:v>2018</c:v>
                </c:pt>
                <c:pt idx="7">
                  <c:v>2019</c:v>
                </c:pt>
              </c:strCache>
            </c:strRef>
          </c:cat>
          <c:val>
            <c:numRef>
              <c:f>'גיליון תחזיות'!$C$30:$C$37</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0-0ED2-4F30-8570-FD39A31D3D7E}"/>
            </c:ext>
          </c:extLst>
        </c:ser>
        <c:ser>
          <c:idx val="1"/>
          <c:order val="1"/>
          <c:tx>
            <c:strRef>
              <c:f>'גיליון תחזיות'!$D$29</c:f>
              <c:strCache>
                <c:ptCount val="1"/>
                <c:pt idx="0">
                  <c:v>ft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'גיליון תחזיות'!$B$30:$B$37</c:f>
              <c:strCache>
                <c:ptCount val="8"/>
                <c:pt idx="0">
                  <c:v>2012</c:v>
                </c:pt>
                <c:pt idx="1">
                  <c:v>2013</c:v>
                </c:pt>
                <c:pt idx="2">
                  <c:v>2014</c:v>
                </c:pt>
                <c:pt idx="3">
                  <c:v>2015</c:v>
                </c:pt>
                <c:pt idx="4">
                  <c:v>2016</c:v>
                </c:pt>
                <c:pt idx="5">
                  <c:v>2017</c:v>
                </c:pt>
                <c:pt idx="6">
                  <c:v>2018</c:v>
                </c:pt>
                <c:pt idx="7">
                  <c:v>2019</c:v>
                </c:pt>
              </c:strCache>
            </c:strRef>
          </c:cat>
          <c:val>
            <c:numRef>
              <c:f>'גיליון תחזיות'!$D$30:$D$37</c:f>
              <c:numCache>
                <c:formatCode>General</c:formatCode>
                <c:ptCount val="8"/>
                <c:pt idx="3">
                  <c:v>74.666666666666671</c:v>
                </c:pt>
                <c:pt idx="4">
                  <c:v>75.399999999999991</c:v>
                </c:pt>
                <c:pt idx="5">
                  <c:v>76.099999999999994</c:v>
                </c:pt>
                <c:pt idx="6">
                  <c:v>76.63333333333334</c:v>
                </c:pt>
                <c:pt idx="7">
                  <c:v>77.066666666666663</c:v>
                </c:pt>
              </c:numCache>
            </c:numRef>
          </c:val>
          <c:smooth val="0"/>
          <c:extLst>
            <c:ext xmlns:c16="http://schemas.microsoft.com/office/drawing/2014/chart" uri="{C3380CC4-5D6E-409C-BE32-E72D297353CC}">
              <c16:uniqueId val="{00000001-0ED2-4F30-8570-FD39A31D3D7E}"/>
            </c:ext>
          </c:extLst>
        </c:ser>
        <c:dLbls>
          <c:showLegendKey val="0"/>
          <c:showVal val="0"/>
          <c:showCatName val="0"/>
          <c:showSerName val="0"/>
          <c:showPercent val="0"/>
          <c:showBubbleSize val="0"/>
        </c:dLbls>
        <c:marker val="1"/>
        <c:smooth val="0"/>
        <c:axId val="516675327"/>
        <c:axId val="211435807"/>
      </c:lineChart>
      <c:catAx>
        <c:axId val="5166753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11435807"/>
        <c:crosses val="autoZero"/>
        <c:auto val="1"/>
        <c:lblAlgn val="ctr"/>
        <c:lblOffset val="100"/>
        <c:noMultiLvlLbl val="0"/>
      </c:catAx>
      <c:valAx>
        <c:axId val="21143580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1667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ביקוש</a:t>
            </a:r>
            <a:r>
              <a:rPr lang="he-IL" baseline="0"/>
              <a:t> מול חיזוי בתקופה </a:t>
            </a:r>
            <a:r>
              <a:rPr lang="en-US" baseline="0"/>
              <a:t>t</a:t>
            </a:r>
            <a:r>
              <a:rPr lang="he-IL" baseline="0"/>
              <a:t> - ממוצע נע פשוט </a:t>
            </a:r>
            <a:r>
              <a:rPr lang="en-US" baseline="0"/>
              <a:t>n=2</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'גיליון תחזיות'!$C$15</c:f>
              <c:strCache>
                <c:ptCount val="1"/>
                <c:pt idx="0">
                  <c:v>שיעור התעסוקה באחוזים-Dt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'גיליון תחזיות'!$B$16:$B$23</c:f>
              <c:strCache>
                <c:ptCount val="8"/>
                <c:pt idx="0">
                  <c:v>2012</c:v>
                </c:pt>
                <c:pt idx="1">
                  <c:v>2013</c:v>
                </c:pt>
                <c:pt idx="2">
                  <c:v>2014</c:v>
                </c:pt>
                <c:pt idx="3">
                  <c:v>2015</c:v>
                </c:pt>
                <c:pt idx="4">
                  <c:v>2016</c:v>
                </c:pt>
                <c:pt idx="5">
                  <c:v>2017</c:v>
                </c:pt>
                <c:pt idx="6">
                  <c:v>2018</c:v>
                </c:pt>
                <c:pt idx="7">
                  <c:v>2019</c:v>
                </c:pt>
              </c:strCache>
            </c:strRef>
          </c:cat>
          <c:val>
            <c:numRef>
              <c:f>'גיליון תחזיות'!$C$16:$C$23</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0-3D42-42A4-B081-27518EE31957}"/>
            </c:ext>
          </c:extLst>
        </c:ser>
        <c:ser>
          <c:idx val="1"/>
          <c:order val="1"/>
          <c:tx>
            <c:strRef>
              <c:f>'גיליון תחזיות'!$D$15</c:f>
              <c:strCache>
                <c:ptCount val="1"/>
                <c:pt idx="0">
                  <c:v>ft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'גיליון תחזיות'!$B$16:$B$23</c:f>
              <c:strCache>
                <c:ptCount val="8"/>
                <c:pt idx="0">
                  <c:v>2012</c:v>
                </c:pt>
                <c:pt idx="1">
                  <c:v>2013</c:v>
                </c:pt>
                <c:pt idx="2">
                  <c:v>2014</c:v>
                </c:pt>
                <c:pt idx="3">
                  <c:v>2015</c:v>
                </c:pt>
                <c:pt idx="4">
                  <c:v>2016</c:v>
                </c:pt>
                <c:pt idx="5">
                  <c:v>2017</c:v>
                </c:pt>
                <c:pt idx="6">
                  <c:v>2018</c:v>
                </c:pt>
                <c:pt idx="7">
                  <c:v>2019</c:v>
                </c:pt>
              </c:strCache>
            </c:strRef>
          </c:cat>
          <c:val>
            <c:numRef>
              <c:f>'גיליון תחזיות'!$D$16:$D$23</c:f>
              <c:numCache>
                <c:formatCode>General</c:formatCode>
                <c:ptCount val="8"/>
                <c:pt idx="2">
                  <c:v>74.25</c:v>
                </c:pt>
                <c:pt idx="3">
                  <c:v>75</c:v>
                </c:pt>
                <c:pt idx="4">
                  <c:v>75.849999999999994</c:v>
                </c:pt>
                <c:pt idx="5">
                  <c:v>76.400000000000006</c:v>
                </c:pt>
                <c:pt idx="6">
                  <c:v>76.849999999999994</c:v>
                </c:pt>
                <c:pt idx="7">
                  <c:v>77.3</c:v>
                </c:pt>
              </c:numCache>
            </c:numRef>
          </c:val>
          <c:smooth val="0"/>
          <c:extLst>
            <c:ext xmlns:c16="http://schemas.microsoft.com/office/drawing/2014/chart" uri="{C3380CC4-5D6E-409C-BE32-E72D297353CC}">
              <c16:uniqueId val="{00000001-3D42-42A4-B081-27518EE31957}"/>
            </c:ext>
          </c:extLst>
        </c:ser>
        <c:dLbls>
          <c:showLegendKey val="0"/>
          <c:showVal val="0"/>
          <c:showCatName val="0"/>
          <c:showSerName val="0"/>
          <c:showPercent val="0"/>
          <c:showBubbleSize val="0"/>
        </c:dLbls>
        <c:marker val="1"/>
        <c:smooth val="0"/>
        <c:axId val="525067391"/>
        <c:axId val="525068223"/>
      </c:lineChart>
      <c:catAx>
        <c:axId val="5250673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5068223"/>
        <c:crosses val="autoZero"/>
        <c:auto val="1"/>
        <c:lblAlgn val="ctr"/>
        <c:lblOffset val="100"/>
        <c:noMultiLvlLbl val="0"/>
      </c:catAx>
      <c:valAx>
        <c:axId val="52506822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506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he-IL" sz="1400" b="0" i="0" baseline="0">
                <a:effectLst/>
              </a:rPr>
              <a:t>ביקוש מול חיזוי בתקופה </a:t>
            </a:r>
            <a:r>
              <a:rPr lang="en-US" sz="1400" b="0" i="0" baseline="0">
                <a:effectLst/>
              </a:rPr>
              <a:t>t</a:t>
            </a:r>
            <a:r>
              <a:rPr lang="he-IL" sz="1400" b="0" i="0" baseline="0">
                <a:effectLst/>
              </a:rPr>
              <a:t> - ממוצע נע משוכלל </a:t>
            </a:r>
            <a:r>
              <a:rPr lang="en-US" sz="1400" b="0" i="0" baseline="0">
                <a:effectLst/>
              </a:rPr>
              <a:t>n=3</a:t>
            </a:r>
            <a:endParaRPr lang="he-IL" sz="1400">
              <a:effectLst/>
            </a:endParaRPr>
          </a:p>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a:p>
      </c:txPr>
    </c:title>
    <c:autoTitleDeleted val="0"/>
    <c:plotArea>
      <c:layout/>
      <c:lineChart>
        <c:grouping val="standard"/>
        <c:varyColors val="0"/>
        <c:ser>
          <c:idx val="0"/>
          <c:order val="0"/>
          <c:tx>
            <c:strRef>
              <c:f>'גיליון תחזיות'!$C$58</c:f>
              <c:strCache>
                <c:ptCount val="1"/>
                <c:pt idx="0">
                  <c:v>שיעור התעסוקה באחוזים-Dt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'גיליון תחזיות'!$B$59:$B$66</c:f>
              <c:strCache>
                <c:ptCount val="8"/>
                <c:pt idx="0">
                  <c:v>2012</c:v>
                </c:pt>
                <c:pt idx="1">
                  <c:v>2013</c:v>
                </c:pt>
                <c:pt idx="2">
                  <c:v>2014</c:v>
                </c:pt>
                <c:pt idx="3">
                  <c:v>2015</c:v>
                </c:pt>
                <c:pt idx="4">
                  <c:v>2016</c:v>
                </c:pt>
                <c:pt idx="5">
                  <c:v>2017</c:v>
                </c:pt>
                <c:pt idx="6">
                  <c:v>2018</c:v>
                </c:pt>
                <c:pt idx="7">
                  <c:v>2019</c:v>
                </c:pt>
              </c:strCache>
            </c:strRef>
          </c:cat>
          <c:val>
            <c:numRef>
              <c:f>'גיליון תחזיות'!$C$59:$C$66</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0-BB76-4C99-BDB9-FF66E9ACB866}"/>
            </c:ext>
          </c:extLst>
        </c:ser>
        <c:ser>
          <c:idx val="1"/>
          <c:order val="1"/>
          <c:tx>
            <c:strRef>
              <c:f>'גיליון תחזיות'!$E$58</c:f>
              <c:strCache>
                <c:ptCount val="1"/>
                <c:pt idx="0">
                  <c:v>ft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'גיליון תחזיות'!$B$59:$B$66</c:f>
              <c:strCache>
                <c:ptCount val="8"/>
                <c:pt idx="0">
                  <c:v>2012</c:v>
                </c:pt>
                <c:pt idx="1">
                  <c:v>2013</c:v>
                </c:pt>
                <c:pt idx="2">
                  <c:v>2014</c:v>
                </c:pt>
                <c:pt idx="3">
                  <c:v>2015</c:v>
                </c:pt>
                <c:pt idx="4">
                  <c:v>2016</c:v>
                </c:pt>
                <c:pt idx="5">
                  <c:v>2017</c:v>
                </c:pt>
                <c:pt idx="6">
                  <c:v>2018</c:v>
                </c:pt>
                <c:pt idx="7">
                  <c:v>2019</c:v>
                </c:pt>
              </c:strCache>
            </c:strRef>
          </c:cat>
          <c:val>
            <c:numRef>
              <c:f>'גיליון תחזיות'!$E$59:$E$66</c:f>
              <c:numCache>
                <c:formatCode>General</c:formatCode>
                <c:ptCount val="8"/>
                <c:pt idx="3">
                  <c:v>74.791666666666671</c:v>
                </c:pt>
                <c:pt idx="4">
                  <c:v>75.556249999999991</c:v>
                </c:pt>
                <c:pt idx="5">
                  <c:v>76.185000000000002</c:v>
                </c:pt>
                <c:pt idx="6">
                  <c:v>76.670833333333334</c:v>
                </c:pt>
                <c:pt idx="7">
                  <c:v>77.099999999999994</c:v>
                </c:pt>
              </c:numCache>
            </c:numRef>
          </c:val>
          <c:smooth val="0"/>
          <c:extLst>
            <c:ext xmlns:c16="http://schemas.microsoft.com/office/drawing/2014/chart" uri="{C3380CC4-5D6E-409C-BE32-E72D297353CC}">
              <c16:uniqueId val="{00000001-BB76-4C99-BDB9-FF66E9ACB866}"/>
            </c:ext>
          </c:extLst>
        </c:ser>
        <c:dLbls>
          <c:showLegendKey val="0"/>
          <c:showVal val="0"/>
          <c:showCatName val="0"/>
          <c:showSerName val="0"/>
          <c:showPercent val="0"/>
          <c:showBubbleSize val="0"/>
        </c:dLbls>
        <c:marker val="1"/>
        <c:smooth val="0"/>
        <c:axId val="430117103"/>
        <c:axId val="430128751"/>
      </c:lineChart>
      <c:catAx>
        <c:axId val="4301171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30128751"/>
        <c:crosses val="autoZero"/>
        <c:auto val="1"/>
        <c:lblAlgn val="ctr"/>
        <c:lblOffset val="100"/>
        <c:noMultiLvlLbl val="0"/>
      </c:catAx>
      <c:valAx>
        <c:axId val="43012875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3011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he-IL" sz="1400" b="0" i="0" baseline="0">
                <a:effectLst/>
              </a:rPr>
              <a:t>ביקוש מול חיזוי בתקופה </a:t>
            </a:r>
            <a:r>
              <a:rPr lang="en-US" sz="1400" b="0" i="0" baseline="0">
                <a:effectLst/>
              </a:rPr>
              <a:t>t</a:t>
            </a:r>
            <a:r>
              <a:rPr lang="he-IL" sz="1400" b="0" i="0" baseline="0">
                <a:effectLst/>
              </a:rPr>
              <a:t> - ממוצע נע משוכלל </a:t>
            </a:r>
            <a:r>
              <a:rPr lang="en-US" sz="1400" b="0" i="0" baseline="0">
                <a:effectLst/>
              </a:rPr>
              <a:t>n=2</a:t>
            </a:r>
            <a:endParaRPr lang="he-IL" sz="1400">
              <a:effectLst/>
            </a:endParaRPr>
          </a:p>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sz="1400"/>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a:p>
      </c:txPr>
    </c:title>
    <c:autoTitleDeleted val="0"/>
    <c:plotArea>
      <c:layout/>
      <c:lineChart>
        <c:grouping val="standard"/>
        <c:varyColors val="0"/>
        <c:ser>
          <c:idx val="0"/>
          <c:order val="0"/>
          <c:tx>
            <c:strRef>
              <c:f>'גיליון תחזיות'!$C$43</c:f>
              <c:strCache>
                <c:ptCount val="1"/>
                <c:pt idx="0">
                  <c:v>שיעור התעסוקה באחוזים-Dt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'גיליון תחזיות'!$B$44:$B$51</c:f>
              <c:strCache>
                <c:ptCount val="8"/>
                <c:pt idx="0">
                  <c:v>2012</c:v>
                </c:pt>
                <c:pt idx="1">
                  <c:v>2013</c:v>
                </c:pt>
                <c:pt idx="2">
                  <c:v>2014</c:v>
                </c:pt>
                <c:pt idx="3">
                  <c:v>2015</c:v>
                </c:pt>
                <c:pt idx="4">
                  <c:v>2016</c:v>
                </c:pt>
                <c:pt idx="5">
                  <c:v>2017</c:v>
                </c:pt>
                <c:pt idx="6">
                  <c:v>2018</c:v>
                </c:pt>
                <c:pt idx="7">
                  <c:v>2019</c:v>
                </c:pt>
              </c:strCache>
            </c:strRef>
          </c:cat>
          <c:val>
            <c:numRef>
              <c:f>'גיליון תחזיות'!$C$44:$C$51</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0-1C47-43CC-B1FE-6BBAAB179DE0}"/>
            </c:ext>
          </c:extLst>
        </c:ser>
        <c:ser>
          <c:idx val="1"/>
          <c:order val="1"/>
          <c:tx>
            <c:strRef>
              <c:f>'גיליון תחזיות'!$E$43</c:f>
              <c:strCache>
                <c:ptCount val="1"/>
                <c:pt idx="0">
                  <c:v>ft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'גיליון תחזיות'!$B$44:$B$51</c:f>
              <c:strCache>
                <c:ptCount val="8"/>
                <c:pt idx="0">
                  <c:v>2012</c:v>
                </c:pt>
                <c:pt idx="1">
                  <c:v>2013</c:v>
                </c:pt>
                <c:pt idx="2">
                  <c:v>2014</c:v>
                </c:pt>
                <c:pt idx="3">
                  <c:v>2015</c:v>
                </c:pt>
                <c:pt idx="4">
                  <c:v>2016</c:v>
                </c:pt>
                <c:pt idx="5">
                  <c:v>2017</c:v>
                </c:pt>
                <c:pt idx="6">
                  <c:v>2018</c:v>
                </c:pt>
                <c:pt idx="7">
                  <c:v>2019</c:v>
                </c:pt>
              </c:strCache>
            </c:strRef>
          </c:cat>
          <c:val>
            <c:numRef>
              <c:f>'גיליון תחזיות'!$E$44:$E$51</c:f>
              <c:numCache>
                <c:formatCode>General</c:formatCode>
                <c:ptCount val="8"/>
                <c:pt idx="2">
                  <c:v>74.285714285714292</c:v>
                </c:pt>
                <c:pt idx="3">
                  <c:v>75.055555555555557</c:v>
                </c:pt>
                <c:pt idx="4">
                  <c:v>75.908333333333346</c:v>
                </c:pt>
                <c:pt idx="5">
                  <c:v>76.413333333333341</c:v>
                </c:pt>
                <c:pt idx="6">
                  <c:v>76.864705882352936</c:v>
                </c:pt>
                <c:pt idx="7">
                  <c:v>77.310526315789474</c:v>
                </c:pt>
              </c:numCache>
            </c:numRef>
          </c:val>
          <c:smooth val="0"/>
          <c:extLst>
            <c:ext xmlns:c16="http://schemas.microsoft.com/office/drawing/2014/chart" uri="{C3380CC4-5D6E-409C-BE32-E72D297353CC}">
              <c16:uniqueId val="{00000001-1C47-43CC-B1FE-6BBAAB179DE0}"/>
            </c:ext>
          </c:extLst>
        </c:ser>
        <c:dLbls>
          <c:showLegendKey val="0"/>
          <c:showVal val="0"/>
          <c:showCatName val="0"/>
          <c:showSerName val="0"/>
          <c:showPercent val="0"/>
          <c:showBubbleSize val="0"/>
        </c:dLbls>
        <c:marker val="1"/>
        <c:smooth val="0"/>
        <c:axId val="396314799"/>
        <c:axId val="396315215"/>
      </c:lineChart>
      <c:catAx>
        <c:axId val="39631479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96315215"/>
        <c:crosses val="autoZero"/>
        <c:auto val="1"/>
        <c:lblAlgn val="ctr"/>
        <c:lblOffset val="100"/>
        <c:noMultiLvlLbl val="0"/>
      </c:catAx>
      <c:valAx>
        <c:axId val="39631521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9631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ביקוש</a:t>
            </a:r>
            <a:r>
              <a:rPr lang="he-IL" baseline="0"/>
              <a:t> מול חיזוי בשנה </a:t>
            </a:r>
            <a:r>
              <a:rPr lang="en-US" baseline="0"/>
              <a:t>t</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1"/>
          <c:order val="0"/>
          <c:tx>
            <c:v>Ft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'גיליון תחזיות'!$B$1:$B$9</c15:sqref>
                  </c15:fullRef>
                </c:ext>
              </c:extLst>
              <c:f>'גיליון תחזיות'!$B$2:$B$9</c:f>
              <c:strCache>
                <c:ptCount val="8"/>
                <c:pt idx="0">
                  <c:v>2012</c:v>
                </c:pt>
                <c:pt idx="1">
                  <c:v>2013</c:v>
                </c:pt>
                <c:pt idx="2">
                  <c:v>2014</c:v>
                </c:pt>
                <c:pt idx="3">
                  <c:v>2015</c:v>
                </c:pt>
                <c:pt idx="4">
                  <c:v>2016</c:v>
                </c:pt>
                <c:pt idx="5">
                  <c:v>2017</c:v>
                </c:pt>
                <c:pt idx="6">
                  <c:v>2018</c:v>
                </c:pt>
                <c:pt idx="7">
                  <c:v>2019</c:v>
                </c:pt>
              </c:strCache>
            </c:strRef>
          </c:cat>
          <c:val>
            <c:numRef>
              <c:extLst>
                <c:ext xmlns:c15="http://schemas.microsoft.com/office/drawing/2012/chart" uri="{02D57815-91ED-43cb-92C2-25804820EDAC}">
                  <c15:fullRef>
                    <c15:sqref>'גיליון תחזיות'!$C$1:$C$9</c15:sqref>
                  </c15:fullRef>
                </c:ext>
              </c:extLst>
              <c:f>'גיליון תחזיות'!$C$2:$C$9</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1-D672-4533-8979-AADD5FD72253}"/>
            </c:ext>
          </c:extLst>
        </c:ser>
        <c:ser>
          <c:idx val="2"/>
          <c:order val="1"/>
          <c:tx>
            <c:v>Dt</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'גיליון תחזיות'!$B$1:$B$9</c15:sqref>
                  </c15:fullRef>
                </c:ext>
              </c:extLst>
              <c:f>'גיליון תחזיות'!$B$2:$B$9</c:f>
              <c:strCache>
                <c:ptCount val="8"/>
                <c:pt idx="0">
                  <c:v>2012</c:v>
                </c:pt>
                <c:pt idx="1">
                  <c:v>2013</c:v>
                </c:pt>
                <c:pt idx="2">
                  <c:v>2014</c:v>
                </c:pt>
                <c:pt idx="3">
                  <c:v>2015</c:v>
                </c:pt>
                <c:pt idx="4">
                  <c:v>2016</c:v>
                </c:pt>
                <c:pt idx="5">
                  <c:v>2017</c:v>
                </c:pt>
                <c:pt idx="6">
                  <c:v>2018</c:v>
                </c:pt>
                <c:pt idx="7">
                  <c:v>2019</c:v>
                </c:pt>
              </c:strCache>
            </c:strRef>
          </c:cat>
          <c:val>
            <c:numRef>
              <c:extLst>
                <c:ext xmlns:c15="http://schemas.microsoft.com/office/drawing/2012/chart" uri="{02D57815-91ED-43cb-92C2-25804820EDAC}">
                  <c15:fullRef>
                    <c15:sqref>'גיליון תחזיות'!$D$1:$D$9</c15:sqref>
                  </c15:fullRef>
                </c:ext>
              </c:extLst>
              <c:f>'גיליון תחזיות'!$D$2:$D$9</c:f>
              <c:numCache>
                <c:formatCode>General</c:formatCode>
                <c:ptCount val="8"/>
                <c:pt idx="0">
                  <c:v>75.50587964799999</c:v>
                </c:pt>
                <c:pt idx="1">
                  <c:v>77.380332105999997</c:v>
                </c:pt>
                <c:pt idx="2">
                  <c:v>79.254784563999991</c:v>
                </c:pt>
                <c:pt idx="3">
                  <c:v>81.129237021999998</c:v>
                </c:pt>
                <c:pt idx="4">
                  <c:v>83.003689479999991</c:v>
                </c:pt>
                <c:pt idx="5">
                  <c:v>84.878141937999999</c:v>
                </c:pt>
                <c:pt idx="6">
                  <c:v>86.752594395999992</c:v>
                </c:pt>
                <c:pt idx="7">
                  <c:v>88.627046854</c:v>
                </c:pt>
              </c:numCache>
            </c:numRef>
          </c:val>
          <c:smooth val="0"/>
          <c:extLst>
            <c:ext xmlns:c16="http://schemas.microsoft.com/office/drawing/2014/chart" uri="{C3380CC4-5D6E-409C-BE32-E72D297353CC}">
              <c16:uniqueId val="{00000002-D672-4533-8979-AADD5FD72253}"/>
            </c:ext>
          </c:extLst>
        </c:ser>
        <c:dLbls>
          <c:showLegendKey val="0"/>
          <c:showVal val="0"/>
          <c:showCatName val="0"/>
          <c:showSerName val="0"/>
          <c:showPercent val="0"/>
          <c:showBubbleSize val="0"/>
        </c:dLbls>
        <c:marker val="1"/>
        <c:smooth val="0"/>
        <c:axId val="676632191"/>
        <c:axId val="676633855"/>
      </c:lineChart>
      <c:catAx>
        <c:axId val="6766321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76633855"/>
        <c:crosses val="autoZero"/>
        <c:auto val="1"/>
        <c:lblAlgn val="ctr"/>
        <c:lblOffset val="100"/>
        <c:noMultiLvlLbl val="0"/>
      </c:catAx>
      <c:valAx>
        <c:axId val="6766338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76632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ביקוש</a:t>
            </a:r>
            <a:r>
              <a:rPr lang="he-IL" baseline="0"/>
              <a:t> מול חיזוי בתקופה </a:t>
            </a:r>
            <a:r>
              <a:rPr lang="en-US" baseline="0"/>
              <a:t>t</a:t>
            </a:r>
            <a:r>
              <a:rPr lang="he-IL" baseline="0"/>
              <a:t>-פונקציית חיזוי עצמי</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1"/>
          <c:order val="0"/>
          <c:tx>
            <c:strRef>
              <c:f>'גיליון תחזיות'!$C$72</c:f>
              <c:strCache>
                <c:ptCount val="1"/>
                <c:pt idx="0">
                  <c:v>שיעור התעסוקה באחוזים-Dt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'גיליון תחזיות'!$B$73:$B$80</c:f>
              <c:strCache>
                <c:ptCount val="8"/>
                <c:pt idx="0">
                  <c:v>2012</c:v>
                </c:pt>
                <c:pt idx="1">
                  <c:v>2013</c:v>
                </c:pt>
                <c:pt idx="2">
                  <c:v>2014</c:v>
                </c:pt>
                <c:pt idx="3">
                  <c:v>2015</c:v>
                </c:pt>
                <c:pt idx="4">
                  <c:v>2016</c:v>
                </c:pt>
                <c:pt idx="5">
                  <c:v>2017</c:v>
                </c:pt>
                <c:pt idx="6">
                  <c:v>2018</c:v>
                </c:pt>
                <c:pt idx="7">
                  <c:v>2019</c:v>
                </c:pt>
              </c:strCache>
            </c:strRef>
          </c:cat>
          <c:val>
            <c:numRef>
              <c:f>'גיליון תחזיות'!$C$73:$C$80</c:f>
              <c:numCache>
                <c:formatCode>General</c:formatCode>
                <c:ptCount val="8"/>
                <c:pt idx="0">
                  <c:v>74</c:v>
                </c:pt>
                <c:pt idx="1">
                  <c:v>74.5</c:v>
                </c:pt>
                <c:pt idx="2">
                  <c:v>75.5</c:v>
                </c:pt>
                <c:pt idx="3">
                  <c:v>76.2</c:v>
                </c:pt>
                <c:pt idx="4">
                  <c:v>76.599999999999994</c:v>
                </c:pt>
                <c:pt idx="5">
                  <c:v>77.099999999999994</c:v>
                </c:pt>
                <c:pt idx="6">
                  <c:v>77.5</c:v>
                </c:pt>
              </c:numCache>
            </c:numRef>
          </c:val>
          <c:smooth val="0"/>
          <c:extLst>
            <c:ext xmlns:c16="http://schemas.microsoft.com/office/drawing/2014/chart" uri="{C3380CC4-5D6E-409C-BE32-E72D297353CC}">
              <c16:uniqueId val="{00000001-A875-4D40-B25F-49CE50B5D333}"/>
            </c:ext>
          </c:extLst>
        </c:ser>
        <c:ser>
          <c:idx val="7"/>
          <c:order val="1"/>
          <c:tx>
            <c:strRef>
              <c:f>'גיליון תחזיות'!$I$72</c:f>
              <c:strCache>
                <c:ptCount val="1"/>
                <c:pt idx="0">
                  <c:v>ft משוכלל עם אינפלציה</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'גיליון תחזיות'!$B$73:$B$80</c:f>
              <c:strCache>
                <c:ptCount val="8"/>
                <c:pt idx="0">
                  <c:v>2012</c:v>
                </c:pt>
                <c:pt idx="1">
                  <c:v>2013</c:v>
                </c:pt>
                <c:pt idx="2">
                  <c:v>2014</c:v>
                </c:pt>
                <c:pt idx="3">
                  <c:v>2015</c:v>
                </c:pt>
                <c:pt idx="4">
                  <c:v>2016</c:v>
                </c:pt>
                <c:pt idx="5">
                  <c:v>2017</c:v>
                </c:pt>
                <c:pt idx="6">
                  <c:v>2018</c:v>
                </c:pt>
                <c:pt idx="7">
                  <c:v>2019</c:v>
                </c:pt>
              </c:strCache>
            </c:strRef>
          </c:cat>
          <c:val>
            <c:numRef>
              <c:f>'גיליון תחזיות'!$I$73:$I$80</c:f>
              <c:numCache>
                <c:formatCode>General</c:formatCode>
                <c:ptCount val="8"/>
                <c:pt idx="2">
                  <c:v>74.137128600000011</c:v>
                </c:pt>
                <c:pt idx="3">
                  <c:v>74.305043999999995</c:v>
                </c:pt>
                <c:pt idx="4">
                  <c:v>75.756483399999993</c:v>
                </c:pt>
                <c:pt idx="5">
                  <c:v>76.642539900000003</c:v>
                </c:pt>
                <c:pt idx="6">
                  <c:v>77.479617599999997</c:v>
                </c:pt>
                <c:pt idx="7">
                  <c:v>77.310500000000005</c:v>
                </c:pt>
              </c:numCache>
            </c:numRef>
          </c:val>
          <c:smooth val="0"/>
          <c:extLst>
            <c:ext xmlns:c16="http://schemas.microsoft.com/office/drawing/2014/chart" uri="{C3380CC4-5D6E-409C-BE32-E72D297353CC}">
              <c16:uniqueId val="{00000007-A875-4D40-B25F-49CE50B5D333}"/>
            </c:ext>
          </c:extLst>
        </c:ser>
        <c:dLbls>
          <c:showLegendKey val="0"/>
          <c:showVal val="0"/>
          <c:showCatName val="0"/>
          <c:showSerName val="0"/>
          <c:showPercent val="0"/>
          <c:showBubbleSize val="0"/>
        </c:dLbls>
        <c:marker val="1"/>
        <c:smooth val="0"/>
        <c:axId val="141666431"/>
        <c:axId val="207542191"/>
      </c:lineChart>
      <c:catAx>
        <c:axId val="1416664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542191"/>
        <c:crosses val="autoZero"/>
        <c:auto val="1"/>
        <c:lblAlgn val="ctr"/>
        <c:lblOffset val="100"/>
        <c:noMultiLvlLbl val="0"/>
      </c:catAx>
      <c:valAx>
        <c:axId val="20754219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166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1007999</xdr:colOff>
      <xdr:row>9</xdr:row>
      <xdr:rowOff>62701</xdr:rowOff>
    </xdr:from>
    <xdr:to>
      <xdr:col>1</xdr:col>
      <xdr:colOff>1009439</xdr:colOff>
      <xdr:row>9</xdr:row>
      <xdr:rowOff>63781</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דיו 4">
              <a:extLst>
                <a:ext uri="{FF2B5EF4-FFF2-40B4-BE49-F238E27FC236}">
                  <a16:creationId xmlns:a16="http://schemas.microsoft.com/office/drawing/2014/main" id="{26945BC3-9452-4394-9A00-E39E816C6A68}"/>
                </a:ext>
              </a:extLst>
            </xdr14:cNvPr>
            <xdr14:cNvContentPartPr/>
          </xdr14:nvContentPartPr>
          <xdr14:nvPr macro=""/>
          <xdr14:xfrm>
            <a:off x="10845005209" y="1672560"/>
            <a:ext cx="1440" cy="1080"/>
          </xdr14:xfrm>
        </xdr:contentPart>
      </mc:Choice>
      <mc:Fallback>
        <xdr:pic>
          <xdr:nvPicPr>
            <xdr:cNvPr id="5" name="דיו 4">
              <a:extLst>
                <a:ext uri="{FF2B5EF4-FFF2-40B4-BE49-F238E27FC236}">
                  <a16:creationId xmlns:a16="http://schemas.microsoft.com/office/drawing/2014/main" id="{26945BC3-9452-4394-9A00-E39E816C6A68}"/>
                </a:ext>
              </a:extLst>
            </xdr:cNvPr>
            <xdr:cNvPicPr/>
          </xdr:nvPicPr>
          <xdr:blipFill>
            <a:blip xmlns:r="http://schemas.openxmlformats.org/officeDocument/2006/relationships" r:embed="rId2"/>
            <a:stretch>
              <a:fillRect/>
            </a:stretch>
          </xdr:blipFill>
          <xdr:spPr>
            <a:xfrm>
              <a:off x="10844951209" y="1564560"/>
              <a:ext cx="109080" cy="216720"/>
            </a:xfrm>
            <a:prstGeom prst="rect">
              <a:avLst/>
            </a:prstGeom>
          </xdr:spPr>
        </xdr:pic>
      </mc:Fallback>
    </mc:AlternateContent>
    <xdr:clientData/>
  </xdr:twoCellAnchor>
  <xdr:twoCellAnchor editAs="oneCell">
    <xdr:from>
      <xdr:col>1</xdr:col>
      <xdr:colOff>2304359</xdr:colOff>
      <xdr:row>9</xdr:row>
      <xdr:rowOff>52621</xdr:rowOff>
    </xdr:from>
    <xdr:to>
      <xdr:col>1</xdr:col>
      <xdr:colOff>2305799</xdr:colOff>
      <xdr:row>9</xdr:row>
      <xdr:rowOff>53701</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6" name="דיו 5">
              <a:extLst>
                <a:ext uri="{FF2B5EF4-FFF2-40B4-BE49-F238E27FC236}">
                  <a16:creationId xmlns:a16="http://schemas.microsoft.com/office/drawing/2014/main" id="{0BE44D38-AA5F-445B-9B9A-A23001D2AEF2}"/>
                </a:ext>
              </a:extLst>
            </xdr14:cNvPr>
            <xdr14:cNvContentPartPr/>
          </xdr14:nvContentPartPr>
          <xdr14:nvPr macro=""/>
          <xdr14:xfrm>
            <a:off x="10843708849" y="1662480"/>
            <a:ext cx="1440" cy="1080"/>
          </xdr14:xfrm>
        </xdr:contentPart>
      </mc:Choice>
      <mc:Fallback>
        <xdr:pic>
          <xdr:nvPicPr>
            <xdr:cNvPr id="6" name="דיו 5">
              <a:extLst>
                <a:ext uri="{FF2B5EF4-FFF2-40B4-BE49-F238E27FC236}">
                  <a16:creationId xmlns:a16="http://schemas.microsoft.com/office/drawing/2014/main" id="{0BE44D38-AA5F-445B-9B9A-A23001D2AEF2}"/>
                </a:ext>
              </a:extLst>
            </xdr:cNvPr>
            <xdr:cNvPicPr/>
          </xdr:nvPicPr>
          <xdr:blipFill>
            <a:blip xmlns:r="http://schemas.openxmlformats.org/officeDocument/2006/relationships" r:embed="rId4"/>
            <a:stretch>
              <a:fillRect/>
            </a:stretch>
          </xdr:blipFill>
          <xdr:spPr>
            <a:xfrm>
              <a:off x="10843654849" y="1554480"/>
              <a:ext cx="109080" cy="216720"/>
            </a:xfrm>
            <a:prstGeom prst="rect">
              <a:avLst/>
            </a:prstGeom>
          </xdr:spPr>
        </xdr:pic>
      </mc:Fallback>
    </mc:AlternateContent>
    <xdr:clientData/>
  </xdr:twoCellAnchor>
  <xdr:twoCellAnchor editAs="oneCell">
    <xdr:from>
      <xdr:col>1</xdr:col>
      <xdr:colOff>2847959</xdr:colOff>
      <xdr:row>9</xdr:row>
      <xdr:rowOff>52621</xdr:rowOff>
    </xdr:from>
    <xdr:to>
      <xdr:col>1</xdr:col>
      <xdr:colOff>2867039</xdr:colOff>
      <xdr:row>9</xdr:row>
      <xdr:rowOff>66301</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7" name="דיו 6">
              <a:extLst>
                <a:ext uri="{FF2B5EF4-FFF2-40B4-BE49-F238E27FC236}">
                  <a16:creationId xmlns:a16="http://schemas.microsoft.com/office/drawing/2014/main" id="{6E84DDCF-ECB9-4836-8E38-EC4EBBEAD9A5}"/>
                </a:ext>
              </a:extLst>
            </xdr14:cNvPr>
            <xdr14:cNvContentPartPr/>
          </xdr14:nvContentPartPr>
          <xdr14:nvPr macro=""/>
          <xdr14:xfrm>
            <a:off x="10843147609" y="1662480"/>
            <a:ext cx="19080" cy="13680"/>
          </xdr14:xfrm>
        </xdr:contentPart>
      </mc:Choice>
      <mc:Fallback>
        <xdr:pic>
          <xdr:nvPicPr>
            <xdr:cNvPr id="7" name="דיו 6">
              <a:extLst>
                <a:ext uri="{FF2B5EF4-FFF2-40B4-BE49-F238E27FC236}">
                  <a16:creationId xmlns:a16="http://schemas.microsoft.com/office/drawing/2014/main" id="{6E84DDCF-ECB9-4836-8E38-EC4EBBEAD9A5}"/>
                </a:ext>
              </a:extLst>
            </xdr:cNvPr>
            <xdr:cNvPicPr/>
          </xdr:nvPicPr>
          <xdr:blipFill>
            <a:blip xmlns:r="http://schemas.openxmlformats.org/officeDocument/2006/relationships" r:embed="rId6"/>
            <a:stretch>
              <a:fillRect/>
            </a:stretch>
          </xdr:blipFill>
          <xdr:spPr>
            <a:xfrm>
              <a:off x="10843093609" y="1554480"/>
              <a:ext cx="126720" cy="2293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75406</xdr:colOff>
      <xdr:row>29</xdr:row>
      <xdr:rowOff>91878</xdr:rowOff>
    </xdr:from>
    <xdr:to>
      <xdr:col>14</xdr:col>
      <xdr:colOff>658813</xdr:colOff>
      <xdr:row>43</xdr:row>
      <xdr:rowOff>86718</xdr:rowOff>
    </xdr:to>
    <xdr:graphicFrame macro="">
      <xdr:nvGraphicFramePr>
        <xdr:cNvPr id="22" name="תרשים 21">
          <a:extLst>
            <a:ext uri="{FF2B5EF4-FFF2-40B4-BE49-F238E27FC236}">
              <a16:creationId xmlns:a16="http://schemas.microsoft.com/office/drawing/2014/main" id="{76ACA67D-1805-43F1-BCA3-DE8719D36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631032</xdr:colOff>
      <xdr:row>16</xdr:row>
      <xdr:rowOff>2579</xdr:rowOff>
    </xdr:from>
    <xdr:to>
      <xdr:col>14</xdr:col>
      <xdr:colOff>549673</xdr:colOff>
      <xdr:row>29</xdr:row>
      <xdr:rowOff>185936</xdr:rowOff>
    </xdr:to>
    <xdr:graphicFrame macro="">
      <xdr:nvGraphicFramePr>
        <xdr:cNvPr id="25" name="תרשים 24">
          <a:extLst>
            <a:ext uri="{FF2B5EF4-FFF2-40B4-BE49-F238E27FC236}">
              <a16:creationId xmlns:a16="http://schemas.microsoft.com/office/drawing/2014/main" id="{A0557487-3B06-4BE8-BD72-C533D582B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226508</xdr:colOff>
      <xdr:row>57</xdr:row>
      <xdr:rowOff>25041</xdr:rowOff>
    </xdr:from>
    <xdr:to>
      <xdr:col>14</xdr:col>
      <xdr:colOff>587964</xdr:colOff>
      <xdr:row>71</xdr:row>
      <xdr:rowOff>19882</xdr:rowOff>
    </xdr:to>
    <xdr:graphicFrame macro="">
      <xdr:nvGraphicFramePr>
        <xdr:cNvPr id="30" name="תרשים 29">
          <a:extLst>
            <a:ext uri="{FF2B5EF4-FFF2-40B4-BE49-F238E27FC236}">
              <a16:creationId xmlns:a16="http://schemas.microsoft.com/office/drawing/2014/main" id="{7E2D563E-1986-4E0E-A6C0-217195920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35719</xdr:colOff>
      <xdr:row>43</xdr:row>
      <xdr:rowOff>106758</xdr:rowOff>
    </xdr:from>
    <xdr:to>
      <xdr:col>14</xdr:col>
      <xdr:colOff>619126</xdr:colOff>
      <xdr:row>57</xdr:row>
      <xdr:rowOff>101599</xdr:rowOff>
    </xdr:to>
    <xdr:graphicFrame macro="">
      <xdr:nvGraphicFramePr>
        <xdr:cNvPr id="31" name="תרשים 30">
          <a:extLst>
            <a:ext uri="{FF2B5EF4-FFF2-40B4-BE49-F238E27FC236}">
              <a16:creationId xmlns:a16="http://schemas.microsoft.com/office/drawing/2014/main" id="{CDC28201-1504-4302-8A78-F6CB3F7E3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315951</xdr:colOff>
      <xdr:row>0</xdr:row>
      <xdr:rowOff>134589</xdr:rowOff>
    </xdr:from>
    <xdr:to>
      <xdr:col>13</xdr:col>
      <xdr:colOff>574597</xdr:colOff>
      <xdr:row>14</xdr:row>
      <xdr:rowOff>35777</xdr:rowOff>
    </xdr:to>
    <xdr:graphicFrame macro="">
      <xdr:nvGraphicFramePr>
        <xdr:cNvPr id="78" name="תרשים 77">
          <a:extLst>
            <a:ext uri="{FF2B5EF4-FFF2-40B4-BE49-F238E27FC236}">
              <a16:creationId xmlns:a16="http://schemas.microsoft.com/office/drawing/2014/main" id="{0FBF5D5C-D738-40C6-931C-6C0462EF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147134</xdr:colOff>
      <xdr:row>71</xdr:row>
      <xdr:rowOff>173308</xdr:rowOff>
    </xdr:from>
    <xdr:to>
      <xdr:col>15</xdr:col>
      <xdr:colOff>388744</xdr:colOff>
      <xdr:row>82</xdr:row>
      <xdr:rowOff>178109</xdr:rowOff>
    </xdr:to>
    <xdr:graphicFrame macro="">
      <xdr:nvGraphicFramePr>
        <xdr:cNvPr id="79" name="תרשים 78">
          <a:extLst>
            <a:ext uri="{FF2B5EF4-FFF2-40B4-BE49-F238E27FC236}">
              <a16:creationId xmlns:a16="http://schemas.microsoft.com/office/drawing/2014/main" id="{5B9CF748-5B14-42F5-BBF6-F2A9BDD65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7T06:14:29.11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3 2 1176,'-3'-2'64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7T06:14:30.279"/>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2 3001,'3'-2'952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4-17T06:14:31.294"/>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37 3993,'17'-10'1552,"9"-7"-760,-16 7-1664,-24 15-256</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839422-8052-46B6-B517-E719E8347C22}" name="טבלה7" displayName="טבלה7" ref="A16:C23" headerRowCount="0" totalsRowShown="0">
  <tableColumns count="3">
    <tableColumn id="1" xr3:uid="{E1D77FFE-7433-4291-B626-33A101BF2BC1}" name="עמודה1"/>
    <tableColumn id="2" xr3:uid="{9712A546-EDD5-4FE6-A72B-495B9634E6AA}" name="עמודה2" dataCellStyle="regularStyle"/>
    <tableColumn id="3" xr3:uid="{3498763D-9F29-4E84-9EDD-046C32A0F54D}" name="עמודה3" dataDxfId="34" dataCellStyle="regularSty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182777-254A-4EFE-8FD8-69799B46C5A2}" name="טבלה6" displayName="טבלה6" ref="B9" headerRowCount="0" totalsRowShown="0">
  <tableColumns count="1">
    <tableColumn id="1" xr3:uid="{C4DE4E73-17E7-4092-945D-4D323DC66ED4}" name="עמודה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7F2991E-40B2-426C-91B7-591C5E3585FC}" name="טבלה10" displayName="טבלה10" ref="A2:G8" headerRowCount="0" totalsRowShown="0">
  <tableColumns count="7">
    <tableColumn id="1" xr3:uid="{0793A774-5C77-473A-A0D0-2E3CC66DEEEB}" name="עמודה1"/>
    <tableColumn id="2" xr3:uid="{27C5CFE8-B7C4-48CF-9C9E-39C575679D2D}" name="עמודה2" dataCellStyle="regularStyle"/>
    <tableColumn id="3" xr3:uid="{8960657C-AC5C-47FF-B511-94DAE1A067FF}" name="עמודה3" dataDxfId="33">
      <calculatedColumnFormula>'גיליון נתונים'!C17</calculatedColumnFormula>
    </tableColumn>
    <tableColumn id="4" xr3:uid="{9519A020-B9D3-4E45-8397-691C6BD21336}" name="עמודה4" dataDxfId="32">
      <calculatedColumnFormula>$B$10+$B$11*A2</calculatedColumnFormula>
    </tableColumn>
    <tableColumn id="5" xr3:uid="{F2A5849B-D80B-4540-BD62-F6E17E56D170}" name="עמודה5" dataDxfId="31">
      <calculatedColumnFormula>ABS(C2-D2)</calculatedColumnFormula>
    </tableColumn>
    <tableColumn id="6" xr3:uid="{27ECF1A0-7B26-4168-B6CF-101F4DB65182}" name="עמודה6" dataDxfId="30">
      <calculatedColumnFormula>E2^2</calculatedColumnFormula>
    </tableColumn>
    <tableColumn id="7" xr3:uid="{F0C6C07F-E765-428E-A27B-811EE89B2A87}" name="עמודה7" dataDxfId="29">
      <calculatedColumnFormula>E2/C2</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D83D2B3-9773-4B70-90EA-234D65641793}" name="טבלה1012" displayName="טבלה1012" ref="A16:G23" headerRowCount="0" totalsRowShown="0">
  <tableColumns count="7">
    <tableColumn id="1" xr3:uid="{0555C1F6-AFFA-42F4-AF44-8FE22A0D3DFB}" name="עמודה1"/>
    <tableColumn id="2" xr3:uid="{65895DD0-AE29-4FF2-9200-497107A771BB}" name="עמודה2" dataCellStyle="regularStyle"/>
    <tableColumn id="3" xr3:uid="{E9AC932C-2C2F-4D3F-AAD9-50B8E968335A}" name="עמודה3" dataDxfId="23">
      <calculatedColumnFormula>C2</calculatedColumnFormula>
    </tableColumn>
    <tableColumn id="4" xr3:uid="{1B6653F0-EA7D-46F8-8AFF-0B6EF343EE90}" name="עמודה4" dataDxfId="22">
      <calculatedColumnFormula>$B$10+$B$11*A16</calculatedColumnFormula>
    </tableColumn>
    <tableColumn id="5" xr3:uid="{9620F470-11B0-4EFB-9552-571EF17ADD82}" name="עמודה5" dataDxfId="21">
      <calculatedColumnFormula>ABS(C16-D16)</calculatedColumnFormula>
    </tableColumn>
    <tableColumn id="6" xr3:uid="{1C5BBFDE-7A55-4F8C-9615-8727730FD1E9}" name="עמודה6" dataDxfId="20">
      <calculatedColumnFormula>E16^2</calculatedColumnFormula>
    </tableColumn>
    <tableColumn id="7" xr3:uid="{3F516800-704D-444D-B25F-826E04674E6A}" name="עמודה7" dataDxfId="19">
      <calculatedColumnFormula>E16/C16</calculatedColumnFormula>
    </tableColumn>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A35B3C2-799A-4964-A0FF-91FD3E43615D}" name="טבלה101213" displayName="טבלה101213" ref="A30:G37" headerRowCount="0" totalsRowShown="0">
  <tableColumns count="7">
    <tableColumn id="1" xr3:uid="{99071328-10A3-41CC-8FCB-4A42CE3840F6}" name="עמודה1"/>
    <tableColumn id="2" xr3:uid="{4A1C0FD1-2E35-43A1-BEB5-5D5722D704A1}" name="עמודה2" dataCellStyle="regularStyle"/>
    <tableColumn id="3" xr3:uid="{0BA55CF9-A7A4-4E4F-8F34-28FDB15DFC81}" name="עמודה3" dataDxfId="24">
      <calculatedColumnFormula>C16</calculatedColumnFormula>
    </tableColumn>
    <tableColumn id="4" xr3:uid="{14F06544-36C8-4644-AE4A-BAFDFB76EBEB}" name="עמודה4" dataDxfId="28">
      <calculatedColumnFormula>$B$10+$B$11*A30</calculatedColumnFormula>
    </tableColumn>
    <tableColumn id="5" xr3:uid="{612F1B95-D2EC-4260-8CF6-8506293550EE}" name="עמודה5" dataDxfId="27">
      <calculatedColumnFormula>ABS(C30-D30)</calculatedColumnFormula>
    </tableColumn>
    <tableColumn id="6" xr3:uid="{DADBA0AA-387A-496B-AFF1-3881A64A8631}" name="עמודה6" dataDxfId="26">
      <calculatedColumnFormula>E30^2</calculatedColumnFormula>
    </tableColumn>
    <tableColumn id="7" xr3:uid="{61903251-28E3-4DDB-A3AC-8152F3DAA7E0}" name="עמודה7" dataDxfId="25">
      <calculatedColumnFormula>E30/C30</calculatedColumnFormula>
    </tableColum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2451C73-99F9-47FA-8C7E-735A4B1FA202}" name="טבלה101214" displayName="טבלה101214" ref="A44:H51" headerRowCount="0" totalsRowShown="0">
  <tableColumns count="8">
    <tableColumn id="1" xr3:uid="{220B4DAD-938B-4525-9A07-570CAFE723C0}" name="עמודה1"/>
    <tableColumn id="2" xr3:uid="{A4BCBCD1-3E18-4E06-87D9-7F69AA82271C}" name="עמודה2" dataCellStyle="regularStyle"/>
    <tableColumn id="3" xr3:uid="{CED7028A-D914-450F-A5AC-9B6E2DF31C51}" name="עמודה3" dataDxfId="18">
      <calculatedColumnFormula>C30</calculatedColumnFormula>
    </tableColumn>
    <tableColumn id="8" xr3:uid="{F1B403F1-047C-4C97-AE96-364ACC0CC394}" name="עמודה8" dataDxfId="13"/>
    <tableColumn id="4" xr3:uid="{BF922704-FEEC-47B9-B63C-50D6E0CA2A16}" name="עמודה4" dataDxfId="17">
      <calculatedColumnFormula>$B$10+$B$11*A44</calculatedColumnFormula>
    </tableColumn>
    <tableColumn id="5" xr3:uid="{86B13F04-4DB6-4F57-82F7-519EA8DBF502}" name="עמודה5" dataDxfId="16">
      <calculatedColumnFormula>ABS(C44-E44)</calculatedColumnFormula>
    </tableColumn>
    <tableColumn id="6" xr3:uid="{8998C37A-D4DF-472E-8702-73F803E94891}" name="עמודה6" dataDxfId="15">
      <calculatedColumnFormula>F44^2</calculatedColumnFormula>
    </tableColumn>
    <tableColumn id="7" xr3:uid="{3AA60EE7-1EFF-47FA-AE1D-D92173C6A39C}" name="עמודה7" dataDxfId="14">
      <calculatedColumnFormula>F44/C44</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5A93127-F2A5-43B6-87B6-2659B17181EE}" name="טבלה10121416" displayName="טבלה10121416" ref="A59:H66" headerRowCount="0" totalsRowShown="0">
  <tableColumns count="8">
    <tableColumn id="1" xr3:uid="{BB7BE3E7-AB18-4F8E-A0AA-CA7785C04D20}" name="עמודה1"/>
    <tableColumn id="2" xr3:uid="{2DB881B9-FE4A-473E-B69F-EA5304ECE461}" name="עמודה2" dataCellStyle="regularStyle"/>
    <tableColumn id="3" xr3:uid="{B4BBB751-E839-4A8F-B1C0-4C23943493CD}" name="עמודה3" dataDxfId="7">
      <calculatedColumnFormula>C44</calculatedColumnFormula>
    </tableColumn>
    <tableColumn id="8" xr3:uid="{D3D816AC-E535-43FC-8D90-0BBB537F9E85}" name="עמודה8" dataDxfId="12"/>
    <tableColumn id="4" xr3:uid="{CCEA5346-1963-4402-BE76-EF2ADDABCCB7}" name="עמודה4" dataDxfId="11">
      <calculatedColumnFormula>$B$10+$B$11*A59</calculatedColumnFormula>
    </tableColumn>
    <tableColumn id="5" xr3:uid="{1CC62DAC-4811-44A8-967D-3641DE96E21E}" name="עמודה5" dataDxfId="10">
      <calculatedColumnFormula>ABS(C59-E59)</calculatedColumnFormula>
    </tableColumn>
    <tableColumn id="6" xr3:uid="{7F8BA00C-09D5-4BAF-A8A9-02F4F162C312}" name="עמודה6" dataDxfId="9">
      <calculatedColumnFormula>F59^2</calculatedColumnFormula>
    </tableColumn>
    <tableColumn id="7" xr3:uid="{F1E6B314-C6EA-45DB-BC32-1E7C367D8A18}" name="עמודה7" dataDxfId="8">
      <calculatedColumnFormula>F59/C59</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3E41948-0BF5-4251-A6CC-53018DD202F3}" name="טבלה1012141619" displayName="טבלה1012141619" ref="A73:I80" headerRowCount="0" totalsRowShown="0">
  <tableColumns count="9">
    <tableColumn id="1" xr3:uid="{18B787D6-F873-4F9C-8C22-CFEB60B7F7F6}" name="עמודה1"/>
    <tableColumn id="2" xr3:uid="{8A44AFF1-3858-48AC-A506-DE6185FC6075}" name="עמודה2" dataCellStyle="regularStyle"/>
    <tableColumn id="3" xr3:uid="{C8F4FE50-7144-4CF1-B91A-0C6CAAAF34F2}" name="עמודה3" dataDxfId="3"/>
    <tableColumn id="8" xr3:uid="{534862D6-CC7D-4099-87CE-DF700B182266}" name="עמודה8" dataDxfId="2"/>
    <tableColumn id="4" xr3:uid="{3091779C-A972-4895-A6BA-2605F6F6595B}" name="עמודה4" dataDxfId="0"/>
    <tableColumn id="5" xr3:uid="{D1064999-0529-4818-9724-189A6AA1DCC4}" name="עמודה5" dataDxfId="1">
      <calculatedColumnFormula>ABS(טבלה1012141619[[#This Row],[עמודה3]]-טבלה1012141619[[#This Row],[עמודה9]])</calculatedColumnFormula>
    </tableColumn>
    <tableColumn id="6" xr3:uid="{B5363D79-DAE5-43BD-9C95-2B6BFB4C1D3F}" name="עמודה6" dataDxfId="5">
      <calculatedColumnFormula>F73^2</calculatedColumnFormula>
    </tableColumn>
    <tableColumn id="7" xr3:uid="{836DC74D-22B2-4D62-84B3-19B7D7DC335F}" name="עמודה7" dataDxfId="4">
      <calculatedColumnFormula>טבלה1012141619[[#This Row],[עמודה5]]/טבלה1012141619[[#This Row],[עמודה3]]</calculatedColumnFormula>
    </tableColumn>
    <tableColumn id="9" xr3:uid="{B54FF2C2-C99D-4B36-8B59-F729491E68E7}" name="עמודה9" dataDxfId="6">
      <calculatedColumnFormula>(1+טבלה1012141619[[#This Row],[עמודה8]])*טבלה1012141619[[#This Row],[עמודה4]]</calculatedColumnFormula>
    </tableColumn>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507D222-5581-4F24-A842-A5457E028275}" name="טבלה17" displayName="טבלה17" ref="B3:E9" headerRowCount="0" totalsRowShown="0">
  <tableColumns count="4">
    <tableColumn id="1" xr3:uid="{BBD489C1-8DB8-4CAB-83A4-CBCE900BCA1A}" name="עמודה1"/>
    <tableColumn id="2" xr3:uid="{660B2B90-476E-469C-ADE5-292A46B776AF}" name="עמודה2"/>
    <tableColumn id="3" xr3:uid="{36490561-7295-45DD-A7E1-EB2566EA6E07}" name="עמודה3"/>
    <tableColumn id="4" xr3:uid="{A2B33023-98CE-48AC-82E5-B026CBA19D11}" name="עמודה4"/>
  </tableColumns>
  <tableStyleInfo name="TableStyleMedium8"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C26"/>
  <sheetViews>
    <sheetView rightToLeft="1" tabSelected="1" zoomScale="63" workbookViewId="0">
      <selection activeCell="D4" sqref="D4"/>
    </sheetView>
  </sheetViews>
  <sheetFormatPr defaultRowHeight="14" x14ac:dyDescent="0.3"/>
  <cols>
    <col min="1" max="1" width="6.25" customWidth="1"/>
    <col min="2" max="2" width="55.33203125" customWidth="1"/>
    <col min="3" max="3" width="17.1640625" customWidth="1"/>
  </cols>
  <sheetData>
    <row r="10" spans="1:3" x14ac:dyDescent="0.3">
      <c r="A10" s="20" t="s">
        <v>33</v>
      </c>
      <c r="B10" s="21"/>
    </row>
    <row r="11" spans="1:3" x14ac:dyDescent="0.3">
      <c r="A11" s="10" t="s">
        <v>40</v>
      </c>
      <c r="B11" s="4"/>
    </row>
    <row r="12" spans="1:3" x14ac:dyDescent="0.3">
      <c r="A12" s="10" t="s">
        <v>39</v>
      </c>
      <c r="B12" s="4"/>
    </row>
    <row r="13" spans="1:3" x14ac:dyDescent="0.3">
      <c r="A13" s="4"/>
      <c r="B13" s="4"/>
    </row>
    <row r="14" spans="1:3" x14ac:dyDescent="0.3">
      <c r="A14" s="4"/>
      <c r="B14" s="4"/>
    </row>
    <row r="15" spans="1:3" ht="14.5" thickBot="1" x14ac:dyDescent="0.35">
      <c r="A15" s="4"/>
      <c r="B15" s="4"/>
    </row>
    <row r="16" spans="1:3" ht="16.5" thickTop="1" thickBot="1" x14ac:dyDescent="0.35">
      <c r="B16" s="1" t="s">
        <v>0</v>
      </c>
      <c r="C16" s="5" t="s">
        <v>8</v>
      </c>
    </row>
    <row r="17" spans="1:3" ht="16.5" thickTop="1" thickBot="1" x14ac:dyDescent="0.35">
      <c r="A17">
        <v>1</v>
      </c>
      <c r="B17" s="2" t="s">
        <v>1</v>
      </c>
      <c r="C17" s="8">
        <v>74</v>
      </c>
    </row>
    <row r="18" spans="1:3" ht="16" thickBot="1" x14ac:dyDescent="0.35">
      <c r="A18">
        <v>2</v>
      </c>
      <c r="B18" s="2" t="s">
        <v>2</v>
      </c>
      <c r="C18" s="3">
        <v>74.5</v>
      </c>
    </row>
    <row r="19" spans="1:3" ht="16" thickBot="1" x14ac:dyDescent="0.35">
      <c r="A19">
        <v>3</v>
      </c>
      <c r="B19" s="2" t="s">
        <v>3</v>
      </c>
      <c r="C19" s="3">
        <v>75.5</v>
      </c>
    </row>
    <row r="20" spans="1:3" ht="16" thickBot="1" x14ac:dyDescent="0.35">
      <c r="A20">
        <v>4</v>
      </c>
      <c r="B20" s="2" t="s">
        <v>4</v>
      </c>
      <c r="C20" s="3">
        <v>76.2</v>
      </c>
    </row>
    <row r="21" spans="1:3" ht="16" thickBot="1" x14ac:dyDescent="0.35">
      <c r="A21">
        <v>5</v>
      </c>
      <c r="B21" s="2" t="s">
        <v>5</v>
      </c>
      <c r="C21" s="3">
        <v>76.599999999999994</v>
      </c>
    </row>
    <row r="22" spans="1:3" ht="16" thickBot="1" x14ac:dyDescent="0.35">
      <c r="A22">
        <v>6</v>
      </c>
      <c r="B22" s="2" t="s">
        <v>6</v>
      </c>
      <c r="C22" s="3">
        <v>77.099999999999994</v>
      </c>
    </row>
    <row r="23" spans="1:3" ht="16" thickBot="1" x14ac:dyDescent="0.35">
      <c r="A23">
        <v>7</v>
      </c>
      <c r="B23" s="2" t="s">
        <v>7</v>
      </c>
      <c r="C23" s="3">
        <v>77.5</v>
      </c>
    </row>
    <row r="26" spans="1:3" x14ac:dyDescent="0.3">
      <c r="B26" s="7" t="s">
        <v>41</v>
      </c>
    </row>
  </sheetData>
  <mergeCells count="6">
    <mergeCell ref="A12:B12"/>
    <mergeCell ref="A13:B13"/>
    <mergeCell ref="A14:B14"/>
    <mergeCell ref="A15:B15"/>
    <mergeCell ref="A10:B10"/>
    <mergeCell ref="A11:B11"/>
  </mergeCells>
  <pageMargins left="0.7" right="30"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7"/>
  <sheetViews>
    <sheetView rightToLeft="1" topLeftCell="A21" zoomScale="40" zoomScaleNormal="49" workbookViewId="0">
      <selection activeCell="V61" sqref="V61"/>
    </sheetView>
  </sheetViews>
  <sheetFormatPr defaultRowHeight="14" x14ac:dyDescent="0.3"/>
  <cols>
    <col min="2" max="2" width="12.9140625" customWidth="1"/>
    <col min="3" max="3" width="20.58203125" customWidth="1"/>
    <col min="4" max="4" width="12.1640625" customWidth="1"/>
    <col min="9" max="9" width="13.4140625" customWidth="1"/>
  </cols>
  <sheetData>
    <row r="1" spans="1:7" ht="20" customHeight="1" thickBot="1" x14ac:dyDescent="0.35">
      <c r="B1" s="7" t="s">
        <v>0</v>
      </c>
      <c r="C1" s="7" t="s">
        <v>13</v>
      </c>
      <c r="D1" s="7" t="s">
        <v>9</v>
      </c>
      <c r="E1" s="7" t="s">
        <v>14</v>
      </c>
      <c r="F1" s="7" t="s">
        <v>15</v>
      </c>
      <c r="G1" s="7" t="s">
        <v>16</v>
      </c>
    </row>
    <row r="2" spans="1:7" ht="16" thickBot="1" x14ac:dyDescent="0.35">
      <c r="A2">
        <v>1</v>
      </c>
      <c r="B2" s="2" t="s">
        <v>1</v>
      </c>
      <c r="C2">
        <f>'גיליון נתונים'!C17</f>
        <v>74</v>
      </c>
      <c r="D2">
        <f>$B$10+$B$11*A2</f>
        <v>75.50587964799999</v>
      </c>
      <c r="E2">
        <f>ABS(C2-D2)</f>
        <v>1.5058796479999899</v>
      </c>
      <c r="F2">
        <f t="shared" ref="F2:F8" si="0">E2^2</f>
        <v>2.2676735142605735</v>
      </c>
      <c r="G2">
        <f t="shared" ref="G2:G8" si="1">E2/C2</f>
        <v>2.0349724972972837E-2</v>
      </c>
    </row>
    <row r="3" spans="1:7" ht="16" thickBot="1" x14ac:dyDescent="0.35">
      <c r="A3">
        <v>2</v>
      </c>
      <c r="B3" s="2" t="s">
        <v>2</v>
      </c>
      <c r="C3">
        <f>'גיליון נתונים'!C18</f>
        <v>74.5</v>
      </c>
      <c r="D3">
        <f t="shared" ref="D3:D9" si="2">$B$10+$B$11*A3</f>
        <v>77.380332105999997</v>
      </c>
      <c r="E3">
        <f>ABS(C3-D3)</f>
        <v>2.8803321059999973</v>
      </c>
      <c r="F3">
        <f>E3^2</f>
        <v>8.296313040854379</v>
      </c>
      <c r="G3">
        <f t="shared" si="1"/>
        <v>3.8662175919463054E-2</v>
      </c>
    </row>
    <row r="4" spans="1:7" ht="16" thickBot="1" x14ac:dyDescent="0.35">
      <c r="A4">
        <v>3</v>
      </c>
      <c r="B4" s="2" t="s">
        <v>3</v>
      </c>
      <c r="C4">
        <f>'גיליון נתונים'!C19</f>
        <v>75.5</v>
      </c>
      <c r="D4">
        <f t="shared" si="2"/>
        <v>79.254784563999991</v>
      </c>
      <c r="E4">
        <f t="shared" ref="E4:E8" si="3">ABS(C4-D4)</f>
        <v>3.7547845639999906</v>
      </c>
      <c r="F4">
        <f t="shared" si="0"/>
        <v>14.098407122052599</v>
      </c>
      <c r="G4">
        <f t="shared" si="1"/>
        <v>4.9732245880794577E-2</v>
      </c>
    </row>
    <row r="5" spans="1:7" ht="16" thickBot="1" x14ac:dyDescent="0.35">
      <c r="A5">
        <v>4</v>
      </c>
      <c r="B5" s="2" t="s">
        <v>4</v>
      </c>
      <c r="C5">
        <f>'גיליון נתונים'!C20</f>
        <v>76.2</v>
      </c>
      <c r="D5">
        <f t="shared" si="2"/>
        <v>81.129237021999998</v>
      </c>
      <c r="E5">
        <f>ABS(C5-D5)</f>
        <v>4.9292370219999952</v>
      </c>
      <c r="F5">
        <f t="shared" si="0"/>
        <v>24.297377619055382</v>
      </c>
      <c r="G5">
        <f t="shared" si="1"/>
        <v>6.4688149895013064E-2</v>
      </c>
    </row>
    <row r="6" spans="1:7" ht="16" thickBot="1" x14ac:dyDescent="0.35">
      <c r="A6">
        <v>5</v>
      </c>
      <c r="B6" s="2" t="s">
        <v>5</v>
      </c>
      <c r="C6">
        <f>'גיליון נתונים'!C21</f>
        <v>76.599999999999994</v>
      </c>
      <c r="D6">
        <f t="shared" si="2"/>
        <v>83.003689479999991</v>
      </c>
      <c r="E6">
        <f t="shared" si="3"/>
        <v>6.403689479999997</v>
      </c>
      <c r="F6">
        <f t="shared" si="0"/>
        <v>41.007238956262633</v>
      </c>
      <c r="G6">
        <f t="shared" si="1"/>
        <v>8.3599079373368107E-2</v>
      </c>
    </row>
    <row r="7" spans="1:7" ht="16" thickBot="1" x14ac:dyDescent="0.35">
      <c r="A7">
        <v>6</v>
      </c>
      <c r="B7" s="2" t="s">
        <v>6</v>
      </c>
      <c r="C7">
        <f>'גיליון נתונים'!C22</f>
        <v>77.099999999999994</v>
      </c>
      <c r="D7">
        <f t="shared" si="2"/>
        <v>84.878141937999999</v>
      </c>
      <c r="E7">
        <f t="shared" si="3"/>
        <v>7.7781419380000045</v>
      </c>
      <c r="F7">
        <f t="shared" si="0"/>
        <v>60.499492007674469</v>
      </c>
      <c r="G7">
        <f t="shared" si="1"/>
        <v>0.10088381242542159</v>
      </c>
    </row>
    <row r="8" spans="1:7" ht="16" thickBot="1" x14ac:dyDescent="0.35">
      <c r="A8">
        <v>7</v>
      </c>
      <c r="B8" s="2" t="s">
        <v>7</v>
      </c>
      <c r="C8">
        <f>'גיליון נתונים'!C23</f>
        <v>77.5</v>
      </c>
      <c r="D8">
        <f t="shared" si="2"/>
        <v>86.752594395999992</v>
      </c>
      <c r="E8">
        <f t="shared" si="3"/>
        <v>9.2525943959999921</v>
      </c>
      <c r="F8">
        <f t="shared" si="0"/>
        <v>85.610503056890465</v>
      </c>
      <c r="G8">
        <f t="shared" si="1"/>
        <v>0.11938831478709667</v>
      </c>
    </row>
    <row r="9" spans="1:7" ht="14.5" thickBot="1" x14ac:dyDescent="0.35">
      <c r="A9">
        <v>8</v>
      </c>
      <c r="B9">
        <v>2019</v>
      </c>
      <c r="D9">
        <f t="shared" si="2"/>
        <v>88.627046854</v>
      </c>
    </row>
    <row r="10" spans="1:7" ht="16.5" thickTop="1" thickBot="1" x14ac:dyDescent="0.35">
      <c r="B10" s="7">
        <v>73.631427189999997</v>
      </c>
      <c r="C10" t="s">
        <v>10</v>
      </c>
      <c r="F10" s="31">
        <f>AVERAGE(טבלה10[[#All],[עמודה5]])</f>
        <v>5.2149513077142808</v>
      </c>
      <c r="G10" s="31" t="s">
        <v>19</v>
      </c>
    </row>
    <row r="11" spans="1:7" ht="16.5" thickTop="1" thickBot="1" x14ac:dyDescent="0.35">
      <c r="B11" s="7">
        <v>1.8744524579999999</v>
      </c>
      <c r="C11" t="s">
        <v>11</v>
      </c>
      <c r="F11" s="31">
        <f>AVERAGE(טבלה10[[#All],[עמודה6]])</f>
        <v>33.725286473864358</v>
      </c>
      <c r="G11" s="31" t="s">
        <v>20</v>
      </c>
    </row>
    <row r="12" spans="1:7" ht="16.5" thickTop="1" thickBot="1" x14ac:dyDescent="0.35">
      <c r="B12" s="7">
        <v>0.97932190770000005</v>
      </c>
      <c r="C12" s="7" t="s">
        <v>12</v>
      </c>
      <c r="F12" s="31">
        <f>AVERAGE(טבלה10[[#All],[עמודה7]])</f>
        <v>6.8186214750589988E-2</v>
      </c>
      <c r="G12" s="31" t="s">
        <v>21</v>
      </c>
    </row>
    <row r="13" spans="1:7" ht="14.5" thickTop="1" x14ac:dyDescent="0.3"/>
    <row r="14" spans="1:7" x14ac:dyDescent="0.3">
      <c r="B14" s="18" t="s">
        <v>17</v>
      </c>
    </row>
    <row r="15" spans="1:7" ht="14.5" thickBot="1" x14ac:dyDescent="0.35">
      <c r="B15" s="7" t="s">
        <v>0</v>
      </c>
      <c r="C15" s="7" t="s">
        <v>13</v>
      </c>
      <c r="D15" s="7" t="s">
        <v>9</v>
      </c>
      <c r="E15" s="7" t="s">
        <v>14</v>
      </c>
      <c r="F15" s="7" t="s">
        <v>15</v>
      </c>
      <c r="G15" s="7" t="s">
        <v>16</v>
      </c>
    </row>
    <row r="16" spans="1:7" ht="16" thickBot="1" x14ac:dyDescent="0.35">
      <c r="A16">
        <v>1</v>
      </c>
      <c r="B16" s="2" t="s">
        <v>1</v>
      </c>
      <c r="C16">
        <f t="shared" ref="C16:C22" si="4">C2</f>
        <v>74</v>
      </c>
    </row>
    <row r="17" spans="1:7" ht="16" thickBot="1" x14ac:dyDescent="0.35">
      <c r="A17">
        <v>2</v>
      </c>
      <c r="B17" s="2" t="s">
        <v>2</v>
      </c>
      <c r="C17">
        <f t="shared" si="4"/>
        <v>74.5</v>
      </c>
    </row>
    <row r="18" spans="1:7" ht="16" thickBot="1" x14ac:dyDescent="0.35">
      <c r="A18">
        <v>3</v>
      </c>
      <c r="B18" s="2" t="s">
        <v>3</v>
      </c>
      <c r="C18">
        <f t="shared" si="4"/>
        <v>75.5</v>
      </c>
      <c r="D18">
        <f>AVERAGE(C16,C17)</f>
        <v>74.25</v>
      </c>
      <c r="E18">
        <f t="shared" ref="E18" si="5">ABS(C18-D18)</f>
        <v>1.25</v>
      </c>
      <c r="F18">
        <f t="shared" ref="F18:F22" si="6">E18^2</f>
        <v>1.5625</v>
      </c>
      <c r="G18">
        <f t="shared" ref="G18:G22" si="7">E18/C18</f>
        <v>1.6556291390728478E-2</v>
      </c>
    </row>
    <row r="19" spans="1:7" ht="16" thickBot="1" x14ac:dyDescent="0.35">
      <c r="A19">
        <v>4</v>
      </c>
      <c r="B19" s="2" t="s">
        <v>4</v>
      </c>
      <c r="C19">
        <f t="shared" si="4"/>
        <v>76.2</v>
      </c>
      <c r="D19">
        <f t="shared" ref="D19:D23" si="8">AVERAGE(C17,C18)</f>
        <v>75</v>
      </c>
      <c r="E19">
        <f>ABS(C19-D19)</f>
        <v>1.2000000000000028</v>
      </c>
      <c r="F19">
        <f t="shared" si="6"/>
        <v>1.4400000000000068</v>
      </c>
      <c r="G19">
        <f t="shared" si="7"/>
        <v>1.574803149606303E-2</v>
      </c>
    </row>
    <row r="20" spans="1:7" ht="16" thickBot="1" x14ac:dyDescent="0.35">
      <c r="A20">
        <v>5</v>
      </c>
      <c r="B20" s="2" t="s">
        <v>5</v>
      </c>
      <c r="C20">
        <f t="shared" si="4"/>
        <v>76.599999999999994</v>
      </c>
      <c r="D20">
        <f t="shared" si="8"/>
        <v>75.849999999999994</v>
      </c>
      <c r="E20">
        <f t="shared" ref="E20:E22" si="9">ABS(C20-D20)</f>
        <v>0.75</v>
      </c>
      <c r="F20">
        <f t="shared" si="6"/>
        <v>0.5625</v>
      </c>
      <c r="G20">
        <f t="shared" si="7"/>
        <v>9.7911227154047001E-3</v>
      </c>
    </row>
    <row r="21" spans="1:7" ht="16" thickBot="1" x14ac:dyDescent="0.35">
      <c r="A21">
        <v>6</v>
      </c>
      <c r="B21" s="2" t="s">
        <v>6</v>
      </c>
      <c r="C21">
        <f t="shared" si="4"/>
        <v>77.099999999999994</v>
      </c>
      <c r="D21">
        <f t="shared" si="8"/>
        <v>76.400000000000006</v>
      </c>
      <c r="E21">
        <f t="shared" si="9"/>
        <v>0.69999999999998863</v>
      </c>
      <c r="F21">
        <f t="shared" si="6"/>
        <v>0.48999999999998406</v>
      </c>
      <c r="G21">
        <f t="shared" si="7"/>
        <v>9.0791180285342242E-3</v>
      </c>
    </row>
    <row r="22" spans="1:7" ht="16" thickBot="1" x14ac:dyDescent="0.35">
      <c r="A22">
        <v>7</v>
      </c>
      <c r="B22" s="2" t="s">
        <v>7</v>
      </c>
      <c r="C22">
        <f t="shared" si="4"/>
        <v>77.5</v>
      </c>
      <c r="D22">
        <f t="shared" si="8"/>
        <v>76.849999999999994</v>
      </c>
      <c r="E22">
        <f t="shared" si="9"/>
        <v>0.65000000000000568</v>
      </c>
      <c r="F22">
        <f t="shared" si="6"/>
        <v>0.42250000000000737</v>
      </c>
      <c r="G22">
        <f t="shared" si="7"/>
        <v>8.3870967741936225E-3</v>
      </c>
    </row>
    <row r="23" spans="1:7" ht="16" thickBot="1" x14ac:dyDescent="0.35">
      <c r="A23" s="6">
        <v>8</v>
      </c>
      <c r="B23" s="11">
        <v>2019</v>
      </c>
      <c r="C23" s="12"/>
      <c r="D23">
        <f t="shared" si="8"/>
        <v>77.3</v>
      </c>
      <c r="E23" s="12"/>
      <c r="F23" s="12"/>
      <c r="G23" s="12"/>
    </row>
    <row r="24" spans="1:7" ht="16.5" thickTop="1" thickBot="1" x14ac:dyDescent="0.35">
      <c r="F24" s="31">
        <f>AVERAGE(E18:E22)</f>
        <v>0.90999999999999948</v>
      </c>
      <c r="G24" s="31" t="s">
        <v>19</v>
      </c>
    </row>
    <row r="25" spans="1:7" ht="16.5" thickTop="1" thickBot="1" x14ac:dyDescent="0.35">
      <c r="F25" s="31">
        <f>AVERAGE(F18:F22)</f>
        <v>0.89549999999999963</v>
      </c>
      <c r="G25" s="31" t="s">
        <v>20</v>
      </c>
    </row>
    <row r="26" spans="1:7" ht="16.5" thickTop="1" thickBot="1" x14ac:dyDescent="0.35">
      <c r="F26" s="31">
        <f>AVERAGE(G18:G22)</f>
        <v>1.191233208098481E-2</v>
      </c>
      <c r="G26" s="31" t="s">
        <v>21</v>
      </c>
    </row>
    <row r="27" spans="1:7" ht="14.5" thickTop="1" x14ac:dyDescent="0.3"/>
    <row r="28" spans="1:7" x14ac:dyDescent="0.3">
      <c r="B28" s="18" t="s">
        <v>18</v>
      </c>
    </row>
    <row r="29" spans="1:7" ht="14.5" thickBot="1" x14ac:dyDescent="0.35">
      <c r="B29" s="7" t="s">
        <v>0</v>
      </c>
      <c r="C29" s="7" t="s">
        <v>13</v>
      </c>
      <c r="D29" s="7" t="s">
        <v>9</v>
      </c>
      <c r="E29" s="7" t="s">
        <v>14</v>
      </c>
      <c r="F29" s="7" t="s">
        <v>15</v>
      </c>
      <c r="G29" s="7" t="s">
        <v>16</v>
      </c>
    </row>
    <row r="30" spans="1:7" ht="16" thickBot="1" x14ac:dyDescent="0.35">
      <c r="A30">
        <v>1</v>
      </c>
      <c r="B30" s="2" t="s">
        <v>1</v>
      </c>
      <c r="C30">
        <f>C16</f>
        <v>74</v>
      </c>
    </row>
    <row r="31" spans="1:7" ht="16" thickBot="1" x14ac:dyDescent="0.35">
      <c r="A31">
        <v>2</v>
      </c>
      <c r="B31" s="2" t="s">
        <v>2</v>
      </c>
      <c r="C31">
        <f>C17</f>
        <v>74.5</v>
      </c>
    </row>
    <row r="32" spans="1:7" ht="16" thickBot="1" x14ac:dyDescent="0.35">
      <c r="A32">
        <v>3</v>
      </c>
      <c r="B32" s="2" t="s">
        <v>3</v>
      </c>
      <c r="C32">
        <f>C18</f>
        <v>75.5</v>
      </c>
    </row>
    <row r="33" spans="1:8" ht="16" thickBot="1" x14ac:dyDescent="0.35">
      <c r="A33">
        <v>4</v>
      </c>
      <c r="B33" s="2" t="s">
        <v>4</v>
      </c>
      <c r="C33">
        <f>C19</f>
        <v>76.2</v>
      </c>
      <c r="D33">
        <f>AVERAGE(C30,C31,C32)</f>
        <v>74.666666666666671</v>
      </c>
      <c r="E33">
        <f>ABS(C33-D33)</f>
        <v>1.5333333333333314</v>
      </c>
      <c r="F33">
        <f t="shared" ref="F33:F36" si="10">E33^2</f>
        <v>2.3511111111111052</v>
      </c>
      <c r="G33">
        <f t="shared" ref="G33:G36" si="11">E33/C33</f>
        <v>2.0122484689413796E-2</v>
      </c>
    </row>
    <row r="34" spans="1:8" ht="16" thickBot="1" x14ac:dyDescent="0.35">
      <c r="A34">
        <v>5</v>
      </c>
      <c r="B34" s="2" t="s">
        <v>5</v>
      </c>
      <c r="C34">
        <f>C20</f>
        <v>76.599999999999994</v>
      </c>
      <c r="D34">
        <f t="shared" ref="D34:D37" si="12">AVERAGE(C31,C32,C33)</f>
        <v>75.399999999999991</v>
      </c>
      <c r="E34">
        <f t="shared" ref="E34:E36" si="13">ABS(C34-D34)</f>
        <v>1.2000000000000028</v>
      </c>
      <c r="F34">
        <f t="shared" si="10"/>
        <v>1.4400000000000068</v>
      </c>
      <c r="G34">
        <f t="shared" si="11"/>
        <v>1.5665796344647556E-2</v>
      </c>
    </row>
    <row r="35" spans="1:8" ht="16" thickBot="1" x14ac:dyDescent="0.35">
      <c r="A35">
        <v>6</v>
      </c>
      <c r="B35" s="2" t="s">
        <v>6</v>
      </c>
      <c r="C35">
        <f>C21</f>
        <v>77.099999999999994</v>
      </c>
      <c r="D35">
        <f t="shared" si="12"/>
        <v>76.099999999999994</v>
      </c>
      <c r="E35">
        <f t="shared" si="13"/>
        <v>1</v>
      </c>
      <c r="F35">
        <f t="shared" si="10"/>
        <v>1</v>
      </c>
      <c r="G35">
        <f t="shared" si="11"/>
        <v>1.2970168612191959E-2</v>
      </c>
    </row>
    <row r="36" spans="1:8" ht="16" thickBot="1" x14ac:dyDescent="0.35">
      <c r="A36">
        <v>7</v>
      </c>
      <c r="B36" s="2" t="s">
        <v>7</v>
      </c>
      <c r="C36">
        <f>C22</f>
        <v>77.5</v>
      </c>
      <c r="D36">
        <f t="shared" si="12"/>
        <v>76.63333333333334</v>
      </c>
      <c r="E36">
        <f t="shared" si="13"/>
        <v>0.86666666666666003</v>
      </c>
      <c r="F36">
        <f t="shared" si="10"/>
        <v>0.75111111111109963</v>
      </c>
      <c r="G36">
        <f t="shared" si="11"/>
        <v>1.1182795698924646E-2</v>
      </c>
    </row>
    <row r="37" spans="1:8" ht="16" thickBot="1" x14ac:dyDescent="0.35">
      <c r="A37" s="6">
        <v>8</v>
      </c>
      <c r="B37" s="11">
        <v>2019</v>
      </c>
      <c r="C37" s="12"/>
      <c r="D37">
        <f t="shared" si="12"/>
        <v>77.066666666666663</v>
      </c>
      <c r="E37" s="12"/>
      <c r="F37" s="12"/>
      <c r="G37" s="12"/>
    </row>
    <row r="38" spans="1:8" ht="16.5" thickTop="1" thickBot="1" x14ac:dyDescent="0.35">
      <c r="F38" s="31">
        <f>AVERAGE(E33:E36)</f>
        <v>1.1499999999999986</v>
      </c>
      <c r="G38" s="31" t="s">
        <v>19</v>
      </c>
    </row>
    <row r="39" spans="1:8" ht="16.5" thickTop="1" thickBot="1" x14ac:dyDescent="0.35">
      <c r="F39" s="31">
        <f>AVERAGE(F33:F36)</f>
        <v>1.385555555555553</v>
      </c>
      <c r="G39" s="31" t="s">
        <v>20</v>
      </c>
    </row>
    <row r="40" spans="1:8" ht="16.5" thickTop="1" thickBot="1" x14ac:dyDescent="0.35">
      <c r="F40" s="31">
        <f>AVERAGE(G33:G36)</f>
        <v>1.498531133629449E-2</v>
      </c>
      <c r="G40" s="31" t="s">
        <v>21</v>
      </c>
    </row>
    <row r="41" spans="1:8" ht="14.5" thickTop="1" x14ac:dyDescent="0.3"/>
    <row r="42" spans="1:8" x14ac:dyDescent="0.3">
      <c r="B42" s="19" t="s">
        <v>17</v>
      </c>
    </row>
    <row r="43" spans="1:8" ht="14.5" thickBot="1" x14ac:dyDescent="0.35">
      <c r="B43" s="7" t="s">
        <v>0</v>
      </c>
      <c r="C43" s="7" t="s">
        <v>13</v>
      </c>
      <c r="D43" s="7" t="s">
        <v>22</v>
      </c>
      <c r="E43" s="7" t="s">
        <v>9</v>
      </c>
      <c r="F43" s="7" t="s">
        <v>14</v>
      </c>
      <c r="G43" s="7" t="s">
        <v>15</v>
      </c>
      <c r="H43" s="7" t="s">
        <v>16</v>
      </c>
    </row>
    <row r="44" spans="1:8" ht="16" thickBot="1" x14ac:dyDescent="0.35">
      <c r="A44">
        <v>1</v>
      </c>
      <c r="B44" s="2" t="s">
        <v>1</v>
      </c>
      <c r="C44">
        <f t="shared" ref="C44:C50" si="14">C30</f>
        <v>74</v>
      </c>
      <c r="D44" s="6">
        <v>0.3</v>
      </c>
    </row>
    <row r="45" spans="1:8" ht="16" thickBot="1" x14ac:dyDescent="0.35">
      <c r="A45">
        <v>2</v>
      </c>
      <c r="B45" s="2" t="s">
        <v>2</v>
      </c>
      <c r="C45">
        <f t="shared" si="14"/>
        <v>74.5</v>
      </c>
      <c r="D45" s="6">
        <v>0.4</v>
      </c>
    </row>
    <row r="46" spans="1:8" ht="16" thickBot="1" x14ac:dyDescent="0.35">
      <c r="A46">
        <v>3</v>
      </c>
      <c r="B46" s="2" t="s">
        <v>3</v>
      </c>
      <c r="C46">
        <f t="shared" si="14"/>
        <v>75.5</v>
      </c>
      <c r="D46" s="6">
        <v>0.5</v>
      </c>
      <c r="E46">
        <f>(C44*D44+C45*D45)/SUM(D44:D45)</f>
        <v>74.285714285714292</v>
      </c>
      <c r="F46">
        <f>ABS(C46-E46)</f>
        <v>1.2142857142857082</v>
      </c>
      <c r="G46">
        <f t="shared" ref="G46:G50" si="15">F46^2</f>
        <v>1.4744897959183525</v>
      </c>
      <c r="H46">
        <f>F46/C46</f>
        <v>1.6083254493850441E-2</v>
      </c>
    </row>
    <row r="47" spans="1:8" ht="16" thickBot="1" x14ac:dyDescent="0.35">
      <c r="A47">
        <v>4</v>
      </c>
      <c r="B47" s="2" t="s">
        <v>4</v>
      </c>
      <c r="C47">
        <f t="shared" si="14"/>
        <v>76.2</v>
      </c>
      <c r="D47" s="6">
        <v>0.7</v>
      </c>
      <c r="E47">
        <f t="shared" ref="E47:E51" si="16">(C45*D45+C46*D46)/SUM(D45:D46)</f>
        <v>75.055555555555557</v>
      </c>
      <c r="F47">
        <f>ABS(C47-E47)</f>
        <v>1.1444444444444457</v>
      </c>
      <c r="G47">
        <f t="shared" si="15"/>
        <v>1.309753086419756</v>
      </c>
      <c r="H47">
        <f>F47/C47</f>
        <v>1.5018955963837869E-2</v>
      </c>
    </row>
    <row r="48" spans="1:8" ht="16" thickBot="1" x14ac:dyDescent="0.35">
      <c r="A48">
        <v>5</v>
      </c>
      <c r="B48" s="2" t="s">
        <v>5</v>
      </c>
      <c r="C48">
        <f t="shared" si="14"/>
        <v>76.599999999999994</v>
      </c>
      <c r="D48" s="6">
        <v>0.8</v>
      </c>
      <c r="E48">
        <f t="shared" si="16"/>
        <v>75.908333333333346</v>
      </c>
      <c r="F48">
        <f>ABS(C48-E48)</f>
        <v>0.69166666666664867</v>
      </c>
      <c r="G48">
        <f t="shared" si="15"/>
        <v>0.47840277777775286</v>
      </c>
      <c r="H48">
        <f>F48/C48</f>
        <v>9.0295909486507661E-3</v>
      </c>
    </row>
    <row r="49" spans="1:8" ht="16" thickBot="1" x14ac:dyDescent="0.35">
      <c r="A49">
        <v>6</v>
      </c>
      <c r="B49" s="2" t="s">
        <v>6</v>
      </c>
      <c r="C49">
        <f t="shared" si="14"/>
        <v>77.099999999999994</v>
      </c>
      <c r="D49" s="6">
        <v>0.9</v>
      </c>
      <c r="E49">
        <f t="shared" si="16"/>
        <v>76.413333333333341</v>
      </c>
      <c r="F49">
        <f>ABS(C49-E49)</f>
        <v>0.68666666666665321</v>
      </c>
      <c r="G49">
        <f t="shared" si="15"/>
        <v>0.47151111111109262</v>
      </c>
      <c r="H49">
        <f>F49/C49</f>
        <v>8.9061824470383043E-3</v>
      </c>
    </row>
    <row r="50" spans="1:8" ht="16" thickBot="1" x14ac:dyDescent="0.35">
      <c r="A50">
        <v>7</v>
      </c>
      <c r="B50" s="2" t="s">
        <v>7</v>
      </c>
      <c r="C50">
        <f t="shared" si="14"/>
        <v>77.5</v>
      </c>
      <c r="D50" s="6">
        <v>1</v>
      </c>
      <c r="E50">
        <f t="shared" si="16"/>
        <v>76.864705882352936</v>
      </c>
      <c r="F50">
        <f>ABS(C50-E50)</f>
        <v>0.63529411764706367</v>
      </c>
      <c r="G50">
        <f t="shared" si="15"/>
        <v>0.40359861591696117</v>
      </c>
      <c r="H50">
        <f>F50/C50</f>
        <v>8.1973434535104993E-3</v>
      </c>
    </row>
    <row r="51" spans="1:8" ht="16" thickBot="1" x14ac:dyDescent="0.35">
      <c r="A51" s="6">
        <v>8</v>
      </c>
      <c r="B51" s="11">
        <v>2019</v>
      </c>
      <c r="C51" s="12"/>
      <c r="D51" s="6"/>
      <c r="E51">
        <f t="shared" si="16"/>
        <v>77.310526315789474</v>
      </c>
      <c r="F51" s="12"/>
      <c r="G51" s="12"/>
      <c r="H51" s="12"/>
    </row>
    <row r="52" spans="1:8" ht="16.5" thickTop="1" thickBot="1" x14ac:dyDescent="0.35">
      <c r="G52" s="31">
        <f>AVERAGE(F46:F50)</f>
        <v>0.87447152194210387</v>
      </c>
      <c r="H52" s="31" t="s">
        <v>19</v>
      </c>
    </row>
    <row r="53" spans="1:8" ht="16.5" thickTop="1" thickBot="1" x14ac:dyDescent="0.35">
      <c r="G53" s="31">
        <f>AVERAGE(G46:G50)</f>
        <v>0.82755107742878309</v>
      </c>
      <c r="H53" s="31" t="s">
        <v>20</v>
      </c>
    </row>
    <row r="54" spans="1:8" ht="16.5" thickTop="1" thickBot="1" x14ac:dyDescent="0.35">
      <c r="G54" s="31">
        <f>AVERAGE(H46:H50)</f>
        <v>1.1447065461377576E-2</v>
      </c>
      <c r="H54" s="31" t="s">
        <v>21</v>
      </c>
    </row>
    <row r="55" spans="1:8" ht="14.5" thickTop="1" x14ac:dyDescent="0.3"/>
    <row r="57" spans="1:8" x14ac:dyDescent="0.3">
      <c r="B57" s="19" t="s">
        <v>18</v>
      </c>
    </row>
    <row r="58" spans="1:8" ht="14.5" thickBot="1" x14ac:dyDescent="0.35">
      <c r="B58" s="7" t="s">
        <v>0</v>
      </c>
      <c r="C58" s="7" t="s">
        <v>13</v>
      </c>
      <c r="D58" s="7" t="s">
        <v>22</v>
      </c>
      <c r="E58" s="7" t="s">
        <v>9</v>
      </c>
      <c r="F58" s="7" t="s">
        <v>14</v>
      </c>
      <c r="G58" s="7" t="s">
        <v>15</v>
      </c>
      <c r="H58" s="7" t="s">
        <v>16</v>
      </c>
    </row>
    <row r="59" spans="1:8" ht="16" thickBot="1" x14ac:dyDescent="0.35">
      <c r="A59">
        <v>1</v>
      </c>
      <c r="B59" s="2" t="s">
        <v>1</v>
      </c>
      <c r="C59">
        <f t="shared" ref="C59:C65" si="17">C44</f>
        <v>74</v>
      </c>
      <c r="D59" s="6">
        <v>0.3</v>
      </c>
    </row>
    <row r="60" spans="1:8" ht="16" thickBot="1" x14ac:dyDescent="0.35">
      <c r="A60">
        <v>2</v>
      </c>
      <c r="B60" s="2">
        <v>2013</v>
      </c>
      <c r="C60">
        <f t="shared" si="17"/>
        <v>74.5</v>
      </c>
      <c r="D60" s="6">
        <v>0.4</v>
      </c>
    </row>
    <row r="61" spans="1:8" ht="16" thickBot="1" x14ac:dyDescent="0.35">
      <c r="A61">
        <v>3</v>
      </c>
      <c r="B61" s="2" t="s">
        <v>3</v>
      </c>
      <c r="C61">
        <f t="shared" si="17"/>
        <v>75.5</v>
      </c>
      <c r="D61" s="6">
        <v>0.5</v>
      </c>
    </row>
    <row r="62" spans="1:8" ht="16" thickBot="1" x14ac:dyDescent="0.35">
      <c r="A62">
        <v>4</v>
      </c>
      <c r="B62" s="2" t="s">
        <v>4</v>
      </c>
      <c r="C62">
        <f t="shared" si="17"/>
        <v>76.2</v>
      </c>
      <c r="D62" s="6">
        <v>0.7</v>
      </c>
      <c r="E62">
        <f>(C59*D59+C60*D60+C61*D61)/SUM(D59:D61)</f>
        <v>74.791666666666671</v>
      </c>
      <c r="F62">
        <f>ABS(C62-E62)</f>
        <v>1.4083333333333314</v>
      </c>
      <c r="G62">
        <f t="shared" ref="G62:G65" si="18">F62^2</f>
        <v>1.9834027777777725</v>
      </c>
      <c r="H62">
        <f>F62/C62</f>
        <v>1.8482064741907236E-2</v>
      </c>
    </row>
    <row r="63" spans="1:8" ht="16" thickBot="1" x14ac:dyDescent="0.35">
      <c r="A63">
        <v>5</v>
      </c>
      <c r="B63" s="2" t="s">
        <v>5</v>
      </c>
      <c r="C63">
        <f t="shared" si="17"/>
        <v>76.599999999999994</v>
      </c>
      <c r="D63" s="6">
        <v>0.8</v>
      </c>
      <c r="E63">
        <f t="shared" ref="E63:E66" si="19">(C60*D60+C61*D61+C62*D62)/SUM(D60:D62)</f>
        <v>75.556249999999991</v>
      </c>
      <c r="F63">
        <f>ABS(C63-E63)</f>
        <v>1.0437500000000028</v>
      </c>
      <c r="G63">
        <f t="shared" si="18"/>
        <v>1.0894140625000059</v>
      </c>
      <c r="H63">
        <f>F63/C63</f>
        <v>1.3625979112271579E-2</v>
      </c>
    </row>
    <row r="64" spans="1:8" ht="16" thickBot="1" x14ac:dyDescent="0.35">
      <c r="A64">
        <v>6</v>
      </c>
      <c r="B64" s="2" t="s">
        <v>6</v>
      </c>
      <c r="C64">
        <f t="shared" si="17"/>
        <v>77.099999999999994</v>
      </c>
      <c r="D64" s="6">
        <v>0.9</v>
      </c>
      <c r="E64">
        <f t="shared" si="19"/>
        <v>76.185000000000002</v>
      </c>
      <c r="F64">
        <f>ABS(C64-E64)</f>
        <v>0.91499999999999204</v>
      </c>
      <c r="G64">
        <f t="shared" si="18"/>
        <v>0.83722499999998545</v>
      </c>
      <c r="H64">
        <f>F64/C64</f>
        <v>1.1867704280155539E-2</v>
      </c>
    </row>
    <row r="65" spans="1:9" ht="16" thickBot="1" x14ac:dyDescent="0.35">
      <c r="A65">
        <v>7</v>
      </c>
      <c r="B65" s="2" t="s">
        <v>7</v>
      </c>
      <c r="C65">
        <f t="shared" si="17"/>
        <v>77.5</v>
      </c>
      <c r="D65" s="6">
        <v>1</v>
      </c>
      <c r="E65">
        <f t="shared" si="19"/>
        <v>76.670833333333334</v>
      </c>
      <c r="F65">
        <f>ABS(C65-E65)</f>
        <v>0.82916666666666572</v>
      </c>
      <c r="G65">
        <f t="shared" si="18"/>
        <v>0.6875173611111095</v>
      </c>
      <c r="H65">
        <f>F65/C65</f>
        <v>1.0698924731182783E-2</v>
      </c>
    </row>
    <row r="66" spans="1:9" ht="16" thickBot="1" x14ac:dyDescent="0.35">
      <c r="A66" s="6">
        <v>8</v>
      </c>
      <c r="B66" s="11">
        <v>2019</v>
      </c>
      <c r="C66" s="12"/>
      <c r="D66" s="6"/>
      <c r="E66">
        <f t="shared" si="19"/>
        <v>77.099999999999994</v>
      </c>
      <c r="F66" s="12"/>
      <c r="G66" s="12"/>
      <c r="H66" s="12"/>
    </row>
    <row r="67" spans="1:9" ht="16.5" thickTop="1" thickBot="1" x14ac:dyDescent="0.35">
      <c r="G67" s="31">
        <f>AVERAGE(F62:F65)</f>
        <v>1.049062499999998</v>
      </c>
      <c r="H67" s="31" t="s">
        <v>19</v>
      </c>
    </row>
    <row r="68" spans="1:9" ht="16.5" thickTop="1" thickBot="1" x14ac:dyDescent="0.35">
      <c r="G68" s="31">
        <f>AVERAGE(G62:G65)</f>
        <v>1.1493898003472183</v>
      </c>
      <c r="H68" s="31" t="s">
        <v>20</v>
      </c>
    </row>
    <row r="69" spans="1:9" ht="16.5" thickTop="1" thickBot="1" x14ac:dyDescent="0.35">
      <c r="G69" s="31">
        <f>AVERAGE(H62:H65)</f>
        <v>1.3668668216379284E-2</v>
      </c>
      <c r="H69" s="31" t="s">
        <v>21</v>
      </c>
    </row>
    <row r="70" spans="1:9" ht="14.5" thickTop="1" x14ac:dyDescent="0.3"/>
    <row r="72" spans="1:9" ht="14.5" thickBot="1" x14ac:dyDescent="0.35">
      <c r="B72" s="7" t="s">
        <v>0</v>
      </c>
      <c r="C72" s="7" t="s">
        <v>13</v>
      </c>
      <c r="D72" s="14" t="s">
        <v>35</v>
      </c>
      <c r="E72" s="7" t="s">
        <v>36</v>
      </c>
      <c r="F72" s="7" t="s">
        <v>14</v>
      </c>
      <c r="G72" s="7" t="s">
        <v>15</v>
      </c>
      <c r="H72" s="7" t="s">
        <v>16</v>
      </c>
      <c r="I72" s="16" t="s">
        <v>38</v>
      </c>
    </row>
    <row r="73" spans="1:9" ht="16" thickBot="1" x14ac:dyDescent="0.35">
      <c r="A73">
        <v>1</v>
      </c>
      <c r="B73" s="2" t="s">
        <v>1</v>
      </c>
      <c r="C73">
        <v>74</v>
      </c>
      <c r="D73" s="6">
        <v>1.6E-2</v>
      </c>
      <c r="I73" s="9"/>
    </row>
    <row r="74" spans="1:9" ht="16" thickBot="1" x14ac:dyDescent="0.35">
      <c r="A74">
        <v>2</v>
      </c>
      <c r="B74" s="2" t="s">
        <v>2</v>
      </c>
      <c r="C74">
        <v>74.5</v>
      </c>
      <c r="D74" s="6">
        <v>1.7999999999999999E-2</v>
      </c>
      <c r="I74" s="9"/>
    </row>
    <row r="75" spans="1:9" ht="16" thickBot="1" x14ac:dyDescent="0.35">
      <c r="A75">
        <v>3</v>
      </c>
      <c r="B75" s="2" t="s">
        <v>3</v>
      </c>
      <c r="C75">
        <v>75.5</v>
      </c>
      <c r="D75" s="6">
        <v>-2E-3</v>
      </c>
      <c r="E75">
        <v>74.285700000000006</v>
      </c>
      <c r="F75">
        <f>ABS(טבלה1012141619[[#This Row],[עמודה3]]-טבלה1012141619[[#This Row],[עמודה9]])</f>
        <v>1.3628713999999889</v>
      </c>
      <c r="G75">
        <f t="shared" ref="G75:G79" si="20">F75^2</f>
        <v>1.8574184529379296</v>
      </c>
      <c r="H75">
        <f>טבלה1012141619[[#This Row],[עמודה5]]/טבלה1012141619[[#This Row],[עמודה3]]</f>
        <v>1.8051276821191904E-2</v>
      </c>
      <c r="I75" s="9">
        <f>(1+טבלה1012141619[[#This Row],[עמודה8]])*טבלה1012141619[[#This Row],[עמודה4]]</f>
        <v>74.137128600000011</v>
      </c>
    </row>
    <row r="76" spans="1:9" ht="16" thickBot="1" x14ac:dyDescent="0.35">
      <c r="A76">
        <v>4</v>
      </c>
      <c r="B76" s="2" t="s">
        <v>4</v>
      </c>
      <c r="C76">
        <v>76.2</v>
      </c>
      <c r="D76" s="6">
        <v>-0.01</v>
      </c>
      <c r="E76">
        <v>75.055599999999998</v>
      </c>
      <c r="F76">
        <f>ABS(טבלה1012141619[[#This Row],[עמודה3]]-טבלה1012141619[[#This Row],[עמודה9]])</f>
        <v>1.8949560000000076</v>
      </c>
      <c r="G76">
        <f t="shared" si="20"/>
        <v>3.5908582419360289</v>
      </c>
      <c r="H76">
        <f>טבלה1012141619[[#This Row],[עמודה5]]/טבלה1012141619[[#This Row],[עמודה3]]</f>
        <v>2.4868188976378051E-2</v>
      </c>
      <c r="I76" s="9">
        <f>(1+טבלה1012141619[[#This Row],[עמודה8]])*טבלה1012141619[[#This Row],[עמודה4]]</f>
        <v>74.305043999999995</v>
      </c>
    </row>
    <row r="77" spans="1:9" ht="16" thickBot="1" x14ac:dyDescent="0.35">
      <c r="A77">
        <v>5</v>
      </c>
      <c r="B77" s="2" t="s">
        <v>5</v>
      </c>
      <c r="C77">
        <v>76.599999999999994</v>
      </c>
      <c r="D77" s="6">
        <v>-2E-3</v>
      </c>
      <c r="E77">
        <v>75.908299999999997</v>
      </c>
      <c r="F77">
        <f>ABS(טבלה1012141619[[#This Row],[עמודה3]]-טבלה1012141619[[#This Row],[עמודה9]])</f>
        <v>0.84351660000000095</v>
      </c>
      <c r="G77">
        <f t="shared" si="20"/>
        <v>0.71152025447556155</v>
      </c>
      <c r="H77">
        <f>טבלה1012141619[[#This Row],[עמודה5]]/טבלה1012141619[[#This Row],[עמודה3]]</f>
        <v>1.1011966057441267E-2</v>
      </c>
      <c r="I77" s="9">
        <f>(1+טבלה1012141619[[#This Row],[עמודה8]])*טבלה1012141619[[#This Row],[עמודה4]]</f>
        <v>75.756483399999993</v>
      </c>
    </row>
    <row r="78" spans="1:9" ht="16" thickBot="1" x14ac:dyDescent="0.35">
      <c r="A78">
        <v>6</v>
      </c>
      <c r="B78" s="2" t="s">
        <v>6</v>
      </c>
      <c r="C78">
        <v>77.099999999999994</v>
      </c>
      <c r="D78" s="6">
        <v>3.0000000000000001E-3</v>
      </c>
      <c r="E78">
        <v>76.413300000000007</v>
      </c>
      <c r="F78">
        <f>ABS(טבלה1012141619[[#This Row],[עמודה3]]-טבלה1012141619[[#This Row],[עמודה9]])</f>
        <v>0.4574600999999916</v>
      </c>
      <c r="G78">
        <f t="shared" si="20"/>
        <v>0.2092697430920023</v>
      </c>
      <c r="H78">
        <f>טבלה1012141619[[#This Row],[עמודה5]]/טבלה1012141619[[#This Row],[עמודה3]]</f>
        <v>5.9333346303500857E-3</v>
      </c>
      <c r="I78" s="9">
        <f>(1+טבלה1012141619[[#This Row],[עמודה8]])*טבלה1012141619[[#This Row],[עמודה4]]</f>
        <v>76.642539900000003</v>
      </c>
    </row>
    <row r="79" spans="1:9" ht="16" thickBot="1" x14ac:dyDescent="0.35">
      <c r="A79">
        <v>7</v>
      </c>
      <c r="B79" s="2" t="s">
        <v>7</v>
      </c>
      <c r="C79">
        <v>77.5</v>
      </c>
      <c r="D79" s="6">
        <v>8.0000000000000002E-3</v>
      </c>
      <c r="E79">
        <v>76.864699999999999</v>
      </c>
      <c r="F79">
        <f>ABS(טבלה1012141619[[#This Row],[עמודה3]]-טבלה1012141619[[#This Row],[עמודה9]])</f>
        <v>2.0382400000002576E-2</v>
      </c>
      <c r="G79">
        <f t="shared" si="20"/>
        <v>4.1544222976010501E-4</v>
      </c>
      <c r="H79">
        <f>טבלה1012141619[[#This Row],[עמודה5]]/טבלה1012141619[[#This Row],[עמודה3]]</f>
        <v>2.6299870967745262E-4</v>
      </c>
      <c r="I79" s="9">
        <f>(1+טבלה1012141619[[#This Row],[עמודה8]])*טבלה1012141619[[#This Row],[עמודה4]]</f>
        <v>77.479617599999997</v>
      </c>
    </row>
    <row r="80" spans="1:9" ht="16" thickBot="1" x14ac:dyDescent="0.35">
      <c r="A80" s="6">
        <v>8</v>
      </c>
      <c r="B80" s="11">
        <v>2019</v>
      </c>
      <c r="C80" s="12"/>
      <c r="D80" s="6"/>
      <c r="E80">
        <v>77.310500000000005</v>
      </c>
      <c r="F80" s="12"/>
      <c r="G80" s="12"/>
      <c r="H80" s="12"/>
      <c r="I80" s="12">
        <f>(1+טבלה1012141619[[#This Row],[עמודה8]])*טבלה1012141619[[#This Row],[עמודה4]]</f>
        <v>77.310500000000005</v>
      </c>
    </row>
    <row r="81" spans="1:19" ht="16.5" thickTop="1" thickBot="1" x14ac:dyDescent="0.35">
      <c r="G81" s="31">
        <f>AVERAGE(טבלה1012141619[[#All],[עמודה5]])</f>
        <v>0.9158372999999983</v>
      </c>
      <c r="H81" s="31" t="s">
        <v>19</v>
      </c>
    </row>
    <row r="82" spans="1:19" ht="16.5" thickTop="1" thickBot="1" x14ac:dyDescent="0.35">
      <c r="G82" s="31">
        <f>AVERAGE(G75:G80)</f>
        <v>1.2738964269342563</v>
      </c>
      <c r="H82" s="31" t="s">
        <v>20</v>
      </c>
    </row>
    <row r="83" spans="1:19" ht="16.5" thickTop="1" thickBot="1" x14ac:dyDescent="0.35">
      <c r="G83" s="31">
        <f>AVERAGE(H75:H80)</f>
        <v>1.2025553039007753E-2</v>
      </c>
      <c r="H83" s="31" t="s">
        <v>21</v>
      </c>
    </row>
    <row r="84" spans="1:19" ht="14.5" thickTop="1" x14ac:dyDescent="0.3"/>
    <row r="85" spans="1:19" s="25" customFormat="1" ht="22.5" x14ac:dyDescent="0.45">
      <c r="A85" s="24" t="s">
        <v>37</v>
      </c>
    </row>
    <row r="88" spans="1:19" x14ac:dyDescent="0.3">
      <c r="M88" s="28"/>
      <c r="N88" s="28"/>
      <c r="O88" s="28"/>
      <c r="P88" s="28"/>
      <c r="Q88" s="28"/>
      <c r="R88" s="28"/>
      <c r="S88" s="28"/>
    </row>
    <row r="89" spans="1:19" x14ac:dyDescent="0.3">
      <c r="M89" s="28"/>
      <c r="N89" s="28"/>
      <c r="O89" s="28"/>
      <c r="P89" s="28"/>
      <c r="Q89" s="28"/>
      <c r="R89" s="28"/>
      <c r="S89" s="28"/>
    </row>
    <row r="90" spans="1:19" x14ac:dyDescent="0.3">
      <c r="M90" s="28"/>
      <c r="N90" s="26"/>
      <c r="O90" s="27"/>
      <c r="P90" s="27"/>
      <c r="Q90" s="27"/>
      <c r="R90" s="28"/>
      <c r="S90" s="28"/>
    </row>
    <row r="91" spans="1:19" x14ac:dyDescent="0.3">
      <c r="M91" s="28"/>
      <c r="N91" s="26"/>
      <c r="O91" s="27"/>
      <c r="P91" s="27"/>
      <c r="Q91" s="27"/>
      <c r="R91" s="28"/>
      <c r="S91" s="28"/>
    </row>
    <row r="92" spans="1:19" x14ac:dyDescent="0.3">
      <c r="M92" s="28"/>
      <c r="N92" s="26"/>
      <c r="O92" s="27"/>
      <c r="P92" s="27"/>
      <c r="Q92" s="27"/>
      <c r="R92" s="28"/>
      <c r="S92" s="28"/>
    </row>
    <row r="93" spans="1:19" x14ac:dyDescent="0.3">
      <c r="M93" s="28"/>
      <c r="N93" s="26"/>
      <c r="O93" s="27"/>
      <c r="P93" s="27"/>
      <c r="Q93" s="27"/>
      <c r="R93" s="28"/>
      <c r="S93" s="28"/>
    </row>
    <row r="94" spans="1:19" x14ac:dyDescent="0.3">
      <c r="M94" s="28"/>
      <c r="N94" s="26"/>
      <c r="O94" s="27"/>
      <c r="P94" s="27"/>
      <c r="Q94" s="27"/>
      <c r="R94" s="28"/>
      <c r="S94" s="28"/>
    </row>
    <row r="95" spans="1:19" x14ac:dyDescent="0.3">
      <c r="M95" s="28"/>
      <c r="N95" s="26"/>
      <c r="O95" s="27"/>
      <c r="P95" s="29"/>
      <c r="Q95" s="30"/>
      <c r="R95" s="28"/>
      <c r="S95" s="28"/>
    </row>
    <row r="96" spans="1:19" x14ac:dyDescent="0.3">
      <c r="M96" s="28"/>
      <c r="N96" s="28"/>
      <c r="O96" s="28"/>
      <c r="P96" s="28"/>
      <c r="Q96" s="28"/>
      <c r="R96" s="28"/>
      <c r="S96" s="28"/>
    </row>
    <row r="97" spans="13:19" x14ac:dyDescent="0.3">
      <c r="M97" s="28"/>
      <c r="N97" s="28"/>
      <c r="O97" s="28"/>
      <c r="P97" s="28"/>
      <c r="Q97" s="28"/>
      <c r="R97" s="28"/>
      <c r="S97" s="28"/>
    </row>
  </sheetData>
  <pageMargins left="0.7" right="0.7" top="0.75" bottom="0.75" header="0.3" footer="0.3"/>
  <pageSetup paperSize="9" orientation="portrait" r:id="rId1"/>
  <drawing r:id="rId2"/>
  <tableParts count="7">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742D5-4BDE-453C-8F41-D5693311F574}">
  <dimension ref="B2:E11"/>
  <sheetViews>
    <sheetView rightToLeft="1" zoomScale="64" workbookViewId="0">
      <selection activeCell="E10" sqref="E10"/>
    </sheetView>
  </sheetViews>
  <sheetFormatPr defaultRowHeight="14" x14ac:dyDescent="0.3"/>
  <cols>
    <col min="2" max="2" width="20.75" customWidth="1"/>
  </cols>
  <sheetData>
    <row r="2" spans="2:5" ht="7.5" customHeight="1" x14ac:dyDescent="0.3"/>
    <row r="3" spans="2:5" ht="21" customHeight="1" x14ac:dyDescent="0.35">
      <c r="B3" s="17" t="s">
        <v>23</v>
      </c>
      <c r="C3" s="17" t="s">
        <v>24</v>
      </c>
      <c r="D3" s="17" t="s">
        <v>25</v>
      </c>
      <c r="E3" s="17" t="s">
        <v>26</v>
      </c>
    </row>
    <row r="4" spans="2:5" x14ac:dyDescent="0.3">
      <c r="B4" s="13" t="s">
        <v>27</v>
      </c>
      <c r="C4">
        <f>'גיליון תחזיות'!F10</f>
        <v>5.2149513077142808</v>
      </c>
      <c r="D4">
        <f>'גיליון תחזיות'!F11</f>
        <v>33.725286473864358</v>
      </c>
      <c r="E4">
        <f>'גיליון תחזיות'!F12</f>
        <v>6.8186214750589988E-2</v>
      </c>
    </row>
    <row r="5" spans="2:5" x14ac:dyDescent="0.3">
      <c r="B5" s="13" t="s">
        <v>28</v>
      </c>
      <c r="C5">
        <f>'גיליון תחזיות'!F24</f>
        <v>0.90999999999999948</v>
      </c>
      <c r="D5">
        <f>'גיליון תחזיות'!F25</f>
        <v>0.89549999999999963</v>
      </c>
      <c r="E5">
        <f>'גיליון תחזיות'!F26</f>
        <v>1.191233208098481E-2</v>
      </c>
    </row>
    <row r="6" spans="2:5" x14ac:dyDescent="0.3">
      <c r="B6" s="13" t="s">
        <v>29</v>
      </c>
      <c r="C6">
        <f>'גיליון תחזיות'!F38</f>
        <v>1.1499999999999986</v>
      </c>
      <c r="D6">
        <f>'גיליון תחזיות'!F39</f>
        <v>1.385555555555553</v>
      </c>
      <c r="E6">
        <f>'גיליון תחזיות'!F40</f>
        <v>1.498531133629449E-2</v>
      </c>
    </row>
    <row r="7" spans="2:5" x14ac:dyDescent="0.3">
      <c r="B7" s="22" t="s">
        <v>30</v>
      </c>
      <c r="C7" s="23">
        <f>'גיליון תחזיות'!G52</f>
        <v>0.87447152194210387</v>
      </c>
      <c r="D7" s="23">
        <f>'גיליון תחזיות'!G53</f>
        <v>0.82755107742878309</v>
      </c>
      <c r="E7" s="23">
        <f>'גיליון תחזיות'!G54</f>
        <v>1.1447065461377576E-2</v>
      </c>
    </row>
    <row r="8" spans="2:5" x14ac:dyDescent="0.3">
      <c r="B8" s="15" t="s">
        <v>31</v>
      </c>
      <c r="C8">
        <f>'גיליון תחזיות'!G67</f>
        <v>1.049062499999998</v>
      </c>
      <c r="D8">
        <f>'גיליון תחזיות'!G68</f>
        <v>1.1493898003472183</v>
      </c>
      <c r="E8">
        <f>'גיליון תחזיות'!G69</f>
        <v>1.3668668216379284E-2</v>
      </c>
    </row>
    <row r="9" spans="2:5" x14ac:dyDescent="0.3">
      <c r="B9" s="13" t="s">
        <v>32</v>
      </c>
      <c r="C9">
        <f>'גיליון תחזיות'!G81</f>
        <v>0.9158372999999983</v>
      </c>
      <c r="D9">
        <f>'גיליון תחזיות'!G82</f>
        <v>1.2738964269342563</v>
      </c>
      <c r="E9">
        <f>'גיליון תחזיות'!G83</f>
        <v>1.2025553039007753E-2</v>
      </c>
    </row>
    <row r="11" spans="2:5" x14ac:dyDescent="0.3">
      <c r="B11" t="s">
        <v>34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גיליון נתונים</vt:lpstr>
      <vt:lpstr>גיליון תחזיות</vt:lpstr>
      <vt:lpstr>גיליון סיכום ומסקנה</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Chaya Yahel</dc:creator>
  <cp:lastModifiedBy>97254</cp:lastModifiedBy>
  <cp:lastPrinted>2021-04-18T09:47:49Z</cp:lastPrinted>
  <dcterms:created xsi:type="dcterms:W3CDTF">2021-02-23T20:15:42Z</dcterms:created>
  <dcterms:modified xsi:type="dcterms:W3CDTF">2021-04-19T16:11:00Z</dcterms:modified>
</cp:coreProperties>
</file>