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5600" windowHeight="7692"/>
  </bookViews>
  <sheets>
    <sheet name="1.RSP Districts " sheetId="2" r:id="rId1"/>
    <sheet name="2. Overall cum progress Dec (R)" sheetId="25" state="hidden" r:id="rId2"/>
    <sheet name="2. Overall cum progress Sept14" sheetId="23" state="hidden" r:id="rId3"/>
    <sheet name="2. Overall cum progress June Rf" sheetId="17" state="hidden" r:id="rId4"/>
    <sheet name="2. Overall cum progress Mar Ref" sheetId="22" state="hidden" r:id="rId5"/>
    <sheet name="Cummulative Progress since 82" sheetId="13" state="hidden" r:id="rId6"/>
    <sheet name="graphs" sheetId="14" state="hidden" r:id="rId7"/>
    <sheet name="2. Overall cum progress Mar-ref" sheetId="27" state="hidden" r:id="rId8"/>
    <sheet name="Value in dollars " sheetId="15" state="hidden" r:id="rId9"/>
    <sheet name="Exchange rates" sheetId="16" state="hidden" r:id="rId10"/>
    <sheet name="Chariman slides" sheetId="26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1" hidden="1">'2. Overall cum progress Dec (R)'!#REF!</definedName>
    <definedName name="_xlnm._FilterDatabase" localSheetId="3" hidden="1">'2. Overall cum progress June Rf'!#REF!</definedName>
    <definedName name="_xlnm._FilterDatabase" localSheetId="4" hidden="1">'2. Overall cum progress Mar Ref'!#REF!</definedName>
    <definedName name="_xlnm._FilterDatabase" localSheetId="7" hidden="1">'2. Overall cum progress Mar-ref'!#REF!</definedName>
    <definedName name="_xlnm._FilterDatabase" localSheetId="2" hidden="1">'2. Overall cum progress Sept14'!#REF!</definedName>
    <definedName name="_xlnm.Print_Area" localSheetId="0">'1.RSP Districts '!$A$1:$J$178</definedName>
    <definedName name="_xlnm.Print_Area" localSheetId="1">'2. Overall cum progress Dec (R)'!$A$1:$M$64</definedName>
    <definedName name="_xlnm.Print_Area" localSheetId="3">'2. Overall cum progress June Rf'!$A$1:$M$55</definedName>
    <definedName name="_xlnm.Print_Area" localSheetId="4">'2. Overall cum progress Mar Ref'!$A$1:$M$55</definedName>
    <definedName name="_xlnm.Print_Area" localSheetId="7">'2. Overall cum progress Mar-ref'!$A$1:$M$64</definedName>
    <definedName name="_xlnm.Print_Area" localSheetId="2">'2. Overall cum progress Sept14'!$A$1:$M$55</definedName>
    <definedName name="_xlnm.Print_Titles" localSheetId="0">'1.RSP Districts '!$1:$1</definedName>
    <definedName name="_xlnm.Print_Titles" localSheetId="1">'2. Overall cum progress Dec (R)'!$1:$3</definedName>
    <definedName name="_xlnm.Print_Titles" localSheetId="3">'2. Overall cum progress June Rf'!$1:$3</definedName>
    <definedName name="_xlnm.Print_Titles" localSheetId="4">'2. Overall cum progress Mar Ref'!$1:$3</definedName>
    <definedName name="_xlnm.Print_Titles" localSheetId="7">'2. Overall cum progress Mar-ref'!$1:$3</definedName>
    <definedName name="_xlnm.Print_Titles" localSheetId="2">'2. Overall cum progress Sept14'!$1:$3</definedName>
  </definedNames>
  <calcPr calcId="144525"/>
</workbook>
</file>

<file path=xl/calcChain.xml><?xml version="1.0" encoding="utf-8"?>
<calcChain xmlns="http://schemas.openxmlformats.org/spreadsheetml/2006/main">
  <c r="G140" i="2" l="1"/>
  <c r="G139" i="2"/>
  <c r="G138" i="2"/>
  <c r="G134" i="2"/>
  <c r="G128" i="2"/>
  <c r="G127" i="2"/>
  <c r="G126" i="2"/>
  <c r="G123" i="2"/>
  <c r="G118" i="2"/>
  <c r="G117" i="2"/>
  <c r="G114" i="2"/>
  <c r="G113" i="2"/>
  <c r="G110" i="2"/>
  <c r="G109" i="2"/>
  <c r="G105" i="2"/>
  <c r="G102" i="2"/>
  <c r="G101" i="2"/>
  <c r="G72" i="2"/>
  <c r="H90" i="2"/>
  <c r="H87" i="2"/>
  <c r="H72" i="2"/>
  <c r="H68" i="2"/>
  <c r="G90" i="2"/>
  <c r="G87" i="2"/>
  <c r="G68" i="2"/>
  <c r="E90" i="2"/>
  <c r="E87" i="2"/>
  <c r="E72" i="2"/>
  <c r="E68" i="2"/>
  <c r="D90" i="2"/>
  <c r="D87" i="2"/>
  <c r="D72" i="2"/>
  <c r="D68" i="2"/>
  <c r="J140" i="2" l="1"/>
  <c r="J139" i="2"/>
  <c r="J138" i="2"/>
  <c r="J136" i="2"/>
  <c r="J134" i="2"/>
  <c r="J132" i="2"/>
  <c r="J127" i="2"/>
  <c r="J126" i="2"/>
  <c r="J125" i="2"/>
  <c r="J123" i="2"/>
  <c r="J121" i="2"/>
  <c r="J118" i="2"/>
  <c r="J117" i="2"/>
  <c r="J114" i="2"/>
  <c r="J113" i="2"/>
  <c r="J110" i="2"/>
  <c r="J109" i="2"/>
  <c r="J107" i="2"/>
  <c r="J105" i="2"/>
  <c r="J104" i="2"/>
  <c r="J102" i="2"/>
  <c r="J101" i="2"/>
  <c r="J100" i="2"/>
  <c r="J97" i="2"/>
  <c r="I140" i="2"/>
  <c r="I139" i="2"/>
  <c r="I138" i="2"/>
  <c r="I136" i="2"/>
  <c r="I134" i="2"/>
  <c r="I132" i="2"/>
  <c r="I128" i="2"/>
  <c r="I127" i="2"/>
  <c r="I126" i="2"/>
  <c r="I125" i="2"/>
  <c r="I123" i="2"/>
  <c r="I121" i="2"/>
  <c r="I118" i="2"/>
  <c r="I117" i="2"/>
  <c r="I114" i="2"/>
  <c r="I113" i="2"/>
  <c r="I110" i="2"/>
  <c r="I109" i="2"/>
  <c r="I107" i="2"/>
  <c r="I105" i="2"/>
  <c r="I104" i="2"/>
  <c r="I102" i="2"/>
  <c r="I101" i="2"/>
  <c r="I100" i="2"/>
  <c r="I97" i="2"/>
  <c r="H140" i="2"/>
  <c r="H139" i="2"/>
  <c r="H138" i="2"/>
  <c r="H136" i="2"/>
  <c r="H134" i="2"/>
  <c r="H132" i="2"/>
  <c r="H128" i="2"/>
  <c r="H127" i="2"/>
  <c r="H126" i="2"/>
  <c r="H125" i="2"/>
  <c r="H123" i="2"/>
  <c r="H121" i="2"/>
  <c r="H118" i="2"/>
  <c r="H117" i="2"/>
  <c r="H114" i="2"/>
  <c r="H113" i="2"/>
  <c r="H110" i="2"/>
  <c r="H109" i="2"/>
  <c r="H107" i="2"/>
  <c r="H105" i="2"/>
  <c r="H104" i="2"/>
  <c r="H102" i="2"/>
  <c r="H101" i="2"/>
  <c r="H100" i="2"/>
  <c r="H97" i="2"/>
  <c r="G136" i="2"/>
  <c r="G132" i="2"/>
  <c r="G125" i="2"/>
  <c r="G121" i="2"/>
  <c r="G107" i="2"/>
  <c r="G104" i="2"/>
  <c r="G100" i="2"/>
  <c r="G97" i="2"/>
  <c r="E140" i="2"/>
  <c r="E139" i="2"/>
  <c r="E138" i="2"/>
  <c r="E136" i="2"/>
  <c r="E134" i="2"/>
  <c r="E132" i="2"/>
  <c r="E128" i="2"/>
  <c r="E127" i="2"/>
  <c r="E126" i="2"/>
  <c r="E125" i="2"/>
  <c r="E123" i="2"/>
  <c r="E121" i="2"/>
  <c r="E118" i="2"/>
  <c r="E117" i="2"/>
  <c r="E114" i="2"/>
  <c r="E113" i="2"/>
  <c r="E110" i="2"/>
  <c r="E109" i="2"/>
  <c r="E107" i="2"/>
  <c r="E105" i="2"/>
  <c r="E104" i="2"/>
  <c r="E102" i="2"/>
  <c r="E101" i="2"/>
  <c r="E100" i="2"/>
  <c r="E97" i="2"/>
  <c r="D140" i="2"/>
  <c r="D139" i="2"/>
  <c r="D138" i="2"/>
  <c r="D136" i="2"/>
  <c r="D134" i="2"/>
  <c r="D132" i="2"/>
  <c r="D128" i="2"/>
  <c r="D127" i="2"/>
  <c r="D126" i="2"/>
  <c r="D125" i="2"/>
  <c r="D123" i="2"/>
  <c r="D121" i="2"/>
  <c r="D118" i="2"/>
  <c r="D117" i="2"/>
  <c r="D114" i="2"/>
  <c r="D113" i="2"/>
  <c r="D110" i="2"/>
  <c r="D109" i="2"/>
  <c r="D107" i="2"/>
  <c r="D105" i="2"/>
  <c r="D104" i="2"/>
  <c r="D102" i="2"/>
  <c r="D101" i="2"/>
  <c r="D100" i="2"/>
  <c r="D97" i="2"/>
  <c r="J90" i="2" l="1"/>
  <c r="J87" i="2"/>
  <c r="J72" i="2"/>
  <c r="J68" i="2"/>
  <c r="I90" i="2"/>
  <c r="I87" i="2"/>
  <c r="I72" i="2"/>
  <c r="I68" i="2"/>
  <c r="J33" i="2" l="1"/>
  <c r="J177" i="2"/>
  <c r="J172" i="2"/>
  <c r="J169" i="2"/>
  <c r="J168" i="2"/>
  <c r="J166" i="2"/>
  <c r="J65" i="2"/>
  <c r="J61" i="2"/>
  <c r="J60" i="2"/>
  <c r="J58" i="2"/>
  <c r="J57" i="2"/>
  <c r="J55" i="2"/>
  <c r="J54" i="2"/>
  <c r="J52" i="2"/>
  <c r="J51" i="2"/>
  <c r="J50" i="2"/>
  <c r="J49" i="2"/>
  <c r="J47" i="2"/>
  <c r="J45" i="2"/>
  <c r="J44" i="2"/>
  <c r="J43" i="2"/>
  <c r="J42" i="2"/>
  <c r="J41" i="2"/>
  <c r="J39" i="2"/>
  <c r="J37" i="2"/>
  <c r="J35" i="2"/>
  <c r="J34" i="2"/>
  <c r="I177" i="2"/>
  <c r="I172" i="2"/>
  <c r="I169" i="2"/>
  <c r="I168" i="2"/>
  <c r="I166" i="2"/>
  <c r="I65" i="2"/>
  <c r="I61" i="2"/>
  <c r="I60" i="2"/>
  <c r="I58" i="2"/>
  <c r="I57" i="2"/>
  <c r="I55" i="2"/>
  <c r="I54" i="2"/>
  <c r="I52" i="2"/>
  <c r="I51" i="2"/>
  <c r="I50" i="2"/>
  <c r="I49" i="2"/>
  <c r="I47" i="2"/>
  <c r="I45" i="2"/>
  <c r="I44" i="2"/>
  <c r="I43" i="2"/>
  <c r="I42" i="2"/>
  <c r="I41" i="2"/>
  <c r="I39" i="2"/>
  <c r="I37" i="2"/>
  <c r="I35" i="2"/>
  <c r="I34" i="2"/>
  <c r="I33" i="2"/>
  <c r="H177" i="2"/>
  <c r="H172" i="2"/>
  <c r="H169" i="2"/>
  <c r="H168" i="2"/>
  <c r="H166" i="2"/>
  <c r="H65" i="2"/>
  <c r="H61" i="2"/>
  <c r="H60" i="2"/>
  <c r="H58" i="2"/>
  <c r="H57" i="2"/>
  <c r="H55" i="2"/>
  <c r="H54" i="2"/>
  <c r="H52" i="2"/>
  <c r="H51" i="2"/>
  <c r="H50" i="2"/>
  <c r="H49" i="2"/>
  <c r="H47" i="2"/>
  <c r="H45" i="2"/>
  <c r="H44" i="2"/>
  <c r="H43" i="2"/>
  <c r="H42" i="2"/>
  <c r="H41" i="2"/>
  <c r="H39" i="2"/>
  <c r="H37" i="2"/>
  <c r="H35" i="2"/>
  <c r="H34" i="2"/>
  <c r="H33" i="2"/>
  <c r="G177" i="2"/>
  <c r="G172" i="2"/>
  <c r="G169" i="2"/>
  <c r="G168" i="2"/>
  <c r="G166" i="2"/>
  <c r="G65" i="2"/>
  <c r="G61" i="2"/>
  <c r="G60" i="2"/>
  <c r="G58" i="2"/>
  <c r="G57" i="2"/>
  <c r="G55" i="2"/>
  <c r="G54" i="2"/>
  <c r="G52" i="2"/>
  <c r="G51" i="2"/>
  <c r="G50" i="2"/>
  <c r="G49" i="2"/>
  <c r="G47" i="2"/>
  <c r="G45" i="2"/>
  <c r="G44" i="2"/>
  <c r="G43" i="2"/>
  <c r="G42" i="2"/>
  <c r="G41" i="2"/>
  <c r="G39" i="2"/>
  <c r="G37" i="2"/>
  <c r="G35" i="2"/>
  <c r="G34" i="2"/>
  <c r="G33" i="2"/>
  <c r="E177" i="2"/>
  <c r="E172" i="2"/>
  <c r="E169" i="2"/>
  <c r="E168" i="2"/>
  <c r="E166" i="2"/>
  <c r="E65" i="2"/>
  <c r="E61" i="2"/>
  <c r="E60" i="2"/>
  <c r="E58" i="2"/>
  <c r="E57" i="2"/>
  <c r="E55" i="2"/>
  <c r="E54" i="2"/>
  <c r="E52" i="2"/>
  <c r="E51" i="2"/>
  <c r="E50" i="2"/>
  <c r="E49" i="2"/>
  <c r="E47" i="2"/>
  <c r="E45" i="2"/>
  <c r="E44" i="2"/>
  <c r="E43" i="2"/>
  <c r="E42" i="2"/>
  <c r="E41" i="2"/>
  <c r="E39" i="2"/>
  <c r="E37" i="2"/>
  <c r="E35" i="2"/>
  <c r="E34" i="2"/>
  <c r="E33" i="2"/>
  <c r="D177" i="2"/>
  <c r="D172" i="2"/>
  <c r="D169" i="2"/>
  <c r="D168" i="2"/>
  <c r="D166" i="2"/>
  <c r="D65" i="2"/>
  <c r="D61" i="2"/>
  <c r="D60" i="2"/>
  <c r="D58" i="2"/>
  <c r="D57" i="2"/>
  <c r="D55" i="2"/>
  <c r="D54" i="2"/>
  <c r="D52" i="2"/>
  <c r="D51" i="2"/>
  <c r="D50" i="2"/>
  <c r="D49" i="2"/>
  <c r="D47" i="2"/>
  <c r="D45" i="2"/>
  <c r="D44" i="2"/>
  <c r="D43" i="2"/>
  <c r="D42" i="2"/>
  <c r="D41" i="2"/>
  <c r="D39" i="2"/>
  <c r="D37" i="2"/>
  <c r="D35" i="2"/>
  <c r="D34" i="2"/>
  <c r="D33" i="2"/>
  <c r="J84" i="2" l="1"/>
  <c r="J83" i="2"/>
  <c r="J81" i="2"/>
  <c r="J76" i="2"/>
  <c r="J75" i="2"/>
  <c r="J74" i="2"/>
  <c r="J71" i="2"/>
  <c r="J69" i="2"/>
  <c r="I84" i="2"/>
  <c r="I83" i="2"/>
  <c r="I81" i="2"/>
  <c r="I79" i="2"/>
  <c r="I76" i="2"/>
  <c r="I75" i="2"/>
  <c r="I74" i="2"/>
  <c r="I71" i="2"/>
  <c r="I69" i="2"/>
  <c r="H84" i="2"/>
  <c r="H83" i="2"/>
  <c r="H81" i="2"/>
  <c r="H79" i="2"/>
  <c r="H76" i="2"/>
  <c r="H75" i="2"/>
  <c r="H74" i="2"/>
  <c r="H71" i="2"/>
  <c r="H69" i="2"/>
  <c r="G84" i="2"/>
  <c r="G83" i="2"/>
  <c r="G81" i="2"/>
  <c r="G79" i="2"/>
  <c r="G76" i="2"/>
  <c r="G75" i="2"/>
  <c r="G74" i="2"/>
  <c r="G71" i="2"/>
  <c r="G69" i="2"/>
  <c r="E84" i="2"/>
  <c r="E83" i="2"/>
  <c r="E81" i="2"/>
  <c r="E79" i="2"/>
  <c r="E76" i="2"/>
  <c r="E75" i="2"/>
  <c r="E74" i="2"/>
  <c r="E71" i="2"/>
  <c r="E69" i="2"/>
  <c r="D84" i="2"/>
  <c r="D83" i="2"/>
  <c r="D81" i="2"/>
  <c r="D79" i="2"/>
  <c r="D76" i="2"/>
  <c r="D75" i="2"/>
  <c r="D74" i="2"/>
  <c r="D71" i="2"/>
  <c r="D69" i="2"/>
  <c r="J158" i="2" l="1"/>
  <c r="J156" i="2"/>
  <c r="J153" i="2"/>
  <c r="J151" i="2"/>
  <c r="J149" i="2"/>
  <c r="J147" i="2"/>
  <c r="J145" i="2"/>
  <c r="J143" i="2"/>
  <c r="J142" i="2"/>
  <c r="J141" i="2"/>
  <c r="J137" i="2"/>
  <c r="J135" i="2"/>
  <c r="J133" i="2"/>
  <c r="J131" i="2"/>
  <c r="J130" i="2"/>
  <c r="J129" i="2"/>
  <c r="J124" i="2"/>
  <c r="J122" i="2"/>
  <c r="J120" i="2"/>
  <c r="J119" i="2"/>
  <c r="J115" i="2"/>
  <c r="J112" i="2"/>
  <c r="J111" i="2"/>
  <c r="J108" i="2"/>
  <c r="J106" i="2"/>
  <c r="J103" i="2"/>
  <c r="J99" i="2"/>
  <c r="J98" i="2"/>
  <c r="J96" i="2"/>
  <c r="J95" i="2"/>
  <c r="J94" i="2"/>
  <c r="J93" i="2"/>
  <c r="J92" i="2"/>
  <c r="J89" i="2"/>
  <c r="J80" i="2"/>
  <c r="J78" i="2"/>
  <c r="J77" i="2"/>
  <c r="J88" i="2"/>
  <c r="J86" i="2"/>
  <c r="J85" i="2"/>
  <c r="J70" i="2"/>
  <c r="J67" i="2"/>
  <c r="J64" i="2"/>
  <c r="J63" i="2"/>
  <c r="J59" i="2"/>
  <c r="J56" i="2"/>
  <c r="J53" i="2"/>
  <c r="J48" i="2"/>
  <c r="J38" i="2"/>
  <c r="J36" i="2"/>
  <c r="J25" i="2"/>
  <c r="J19" i="2"/>
  <c r="J13" i="2"/>
  <c r="J8" i="2"/>
  <c r="J3" i="2"/>
  <c r="J2" i="2"/>
  <c r="I158" i="2"/>
  <c r="I120" i="2"/>
  <c r="I119" i="2"/>
  <c r="I116" i="2"/>
  <c r="I115" i="2"/>
  <c r="I112" i="2"/>
  <c r="I111" i="2"/>
  <c r="I108" i="2"/>
  <c r="I106" i="2"/>
  <c r="I103" i="2"/>
  <c r="I99" i="2"/>
  <c r="I98" i="2"/>
  <c r="I96" i="2"/>
  <c r="I95" i="2"/>
  <c r="I94" i="2"/>
  <c r="I93" i="2"/>
  <c r="I92" i="2"/>
  <c r="I89" i="2"/>
  <c r="I88" i="2"/>
  <c r="I86" i="2"/>
  <c r="I85" i="2"/>
  <c r="I80" i="2"/>
  <c r="I78" i="2"/>
  <c r="I77" i="2"/>
  <c r="I70" i="2"/>
  <c r="I67" i="2"/>
  <c r="I64" i="2"/>
  <c r="I13" i="2"/>
  <c r="I8" i="2"/>
  <c r="I3" i="2"/>
  <c r="I2" i="2"/>
  <c r="I153" i="2"/>
  <c r="I156" i="2"/>
  <c r="I149" i="2"/>
  <c r="I151" i="2"/>
  <c r="I63" i="2"/>
  <c r="I59" i="2"/>
  <c r="I56" i="2"/>
  <c r="I53" i="2"/>
  <c r="I48" i="2"/>
  <c r="I38" i="2"/>
  <c r="I36" i="2"/>
  <c r="I25" i="2"/>
  <c r="I19" i="2"/>
  <c r="G156" i="2"/>
  <c r="G158" i="2"/>
  <c r="H158" i="2"/>
  <c r="H156" i="2"/>
  <c r="H130" i="2"/>
  <c r="H129" i="2"/>
  <c r="H124" i="2"/>
  <c r="H122" i="2"/>
  <c r="H120" i="2"/>
  <c r="H119" i="2"/>
  <c r="H116" i="2"/>
  <c r="H115" i="2"/>
  <c r="H112" i="2"/>
  <c r="H111" i="2"/>
  <c r="H108" i="2"/>
  <c r="H106" i="2"/>
  <c r="H103" i="2"/>
  <c r="H99" i="2"/>
  <c r="H98" i="2"/>
  <c r="H96" i="2"/>
  <c r="H95" i="2"/>
  <c r="H94" i="2"/>
  <c r="H93" i="2"/>
  <c r="H92" i="2"/>
  <c r="H89" i="2"/>
  <c r="H88" i="2"/>
  <c r="H86" i="2"/>
  <c r="H85" i="2"/>
  <c r="H80" i="2"/>
  <c r="H78" i="2"/>
  <c r="H77" i="2"/>
  <c r="H70" i="2"/>
  <c r="H67" i="2"/>
  <c r="H64" i="2"/>
  <c r="H63" i="2"/>
  <c r="H59" i="2"/>
  <c r="H56" i="2"/>
  <c r="H53" i="2"/>
  <c r="H48" i="2"/>
  <c r="H38" i="2"/>
  <c r="H36" i="2"/>
  <c r="H25" i="2"/>
  <c r="H19" i="2"/>
  <c r="H13" i="2"/>
  <c r="H8" i="2"/>
  <c r="H3" i="2"/>
  <c r="H2" i="2"/>
  <c r="H153" i="2"/>
  <c r="H151" i="2"/>
  <c r="H149" i="2"/>
  <c r="H147" i="2"/>
  <c r="H145" i="2"/>
  <c r="H143" i="2"/>
  <c r="H142" i="2"/>
  <c r="H141" i="2"/>
  <c r="H137" i="2"/>
  <c r="H135" i="2"/>
  <c r="H133" i="2"/>
  <c r="H131" i="2"/>
  <c r="G153" i="2"/>
  <c r="G151" i="2"/>
  <c r="G149" i="2"/>
  <c r="G147" i="2"/>
  <c r="G145" i="2"/>
  <c r="G143" i="2"/>
  <c r="G142" i="2"/>
  <c r="G141" i="2"/>
  <c r="G137" i="2"/>
  <c r="G135" i="2"/>
  <c r="G133" i="2"/>
  <c r="G131" i="2"/>
  <c r="G130" i="2"/>
  <c r="G129" i="2"/>
  <c r="G124" i="2"/>
  <c r="G122" i="2"/>
  <c r="G120" i="2"/>
  <c r="G119" i="2"/>
  <c r="G116" i="2"/>
  <c r="G115" i="2"/>
  <c r="G112" i="2"/>
  <c r="G111" i="2"/>
  <c r="G108" i="2"/>
  <c r="G106" i="2"/>
  <c r="G103" i="2"/>
  <c r="G99" i="2"/>
  <c r="G98" i="2"/>
  <c r="G96" i="2"/>
  <c r="G95" i="2"/>
  <c r="G94" i="2"/>
  <c r="G93" i="2"/>
  <c r="G92" i="2"/>
  <c r="G89" i="2"/>
  <c r="G88" i="2"/>
  <c r="G86" i="2"/>
  <c r="G85" i="2"/>
  <c r="G80" i="2"/>
  <c r="G78" i="2"/>
  <c r="G77" i="2"/>
  <c r="G70" i="2"/>
  <c r="G67" i="2"/>
  <c r="G64" i="2"/>
  <c r="G63" i="2"/>
  <c r="G59" i="2"/>
  <c r="G56" i="2"/>
  <c r="G53" i="2"/>
  <c r="G48" i="2"/>
  <c r="G38" i="2"/>
  <c r="G36" i="2"/>
  <c r="G25" i="2"/>
  <c r="G19" i="2"/>
  <c r="G13" i="2"/>
  <c r="G8" i="2"/>
  <c r="G3" i="2"/>
  <c r="G2" i="2"/>
  <c r="E158" i="2"/>
  <c r="E156" i="2"/>
  <c r="E153" i="2"/>
  <c r="E151" i="2"/>
  <c r="E149" i="2"/>
  <c r="E147" i="2"/>
  <c r="E145" i="2"/>
  <c r="E143" i="2"/>
  <c r="E142" i="2"/>
  <c r="E141" i="2"/>
  <c r="E137" i="2"/>
  <c r="E135" i="2"/>
  <c r="E133" i="2"/>
  <c r="E131" i="2"/>
  <c r="E130" i="2"/>
  <c r="E129" i="2"/>
  <c r="E124" i="2"/>
  <c r="E122" i="2"/>
  <c r="E120" i="2"/>
  <c r="E119" i="2"/>
  <c r="E116" i="2"/>
  <c r="E115" i="2"/>
  <c r="E112" i="2"/>
  <c r="E111" i="2"/>
  <c r="E108" i="2"/>
  <c r="E106" i="2"/>
  <c r="E103" i="2"/>
  <c r="E99" i="2"/>
  <c r="E98" i="2"/>
  <c r="E96" i="2"/>
  <c r="E95" i="2"/>
  <c r="E94" i="2"/>
  <c r="E93" i="2"/>
  <c r="E92" i="2"/>
  <c r="E89" i="2"/>
  <c r="E88" i="2"/>
  <c r="E86" i="2"/>
  <c r="E85" i="2"/>
  <c r="E80" i="2"/>
  <c r="E78" i="2"/>
  <c r="E77" i="2"/>
  <c r="E70" i="2"/>
  <c r="E67" i="2"/>
  <c r="E64" i="2"/>
  <c r="E63" i="2"/>
  <c r="E59" i="2"/>
  <c r="E56" i="2"/>
  <c r="E53" i="2"/>
  <c r="E48" i="2"/>
  <c r="E38" i="2"/>
  <c r="E36" i="2"/>
  <c r="E25" i="2"/>
  <c r="E19" i="2"/>
  <c r="E13" i="2"/>
  <c r="E8" i="2"/>
  <c r="E3" i="2"/>
  <c r="E2" i="2"/>
  <c r="D158" i="2"/>
  <c r="D156" i="2"/>
  <c r="D153" i="2"/>
  <c r="D151" i="2"/>
  <c r="D149" i="2"/>
  <c r="D147" i="2"/>
  <c r="D145" i="2"/>
  <c r="D143" i="2"/>
  <c r="D142" i="2"/>
  <c r="D141" i="2"/>
  <c r="D137" i="2"/>
  <c r="D135" i="2"/>
  <c r="D133" i="2"/>
  <c r="D131" i="2"/>
  <c r="D130" i="2"/>
  <c r="D129" i="2"/>
  <c r="D124" i="2"/>
  <c r="D122" i="2"/>
  <c r="D120" i="2"/>
  <c r="D119" i="2"/>
  <c r="D116" i="2"/>
  <c r="D115" i="2"/>
  <c r="D112" i="2"/>
  <c r="D111" i="2"/>
  <c r="D108" i="2"/>
  <c r="D106" i="2"/>
  <c r="D103" i="2"/>
  <c r="D99" i="2"/>
  <c r="D98" i="2"/>
  <c r="D96" i="2"/>
  <c r="D95" i="2"/>
  <c r="D94" i="2"/>
  <c r="D93" i="2"/>
  <c r="D92" i="2"/>
  <c r="D89" i="2"/>
  <c r="D88" i="2"/>
  <c r="D86" i="2"/>
  <c r="D85" i="2"/>
  <c r="D80" i="2"/>
  <c r="D78" i="2"/>
  <c r="D77" i="2"/>
  <c r="D70" i="2"/>
  <c r="D67" i="2"/>
  <c r="D64" i="2"/>
  <c r="D63" i="2"/>
  <c r="D59" i="2"/>
  <c r="D56" i="2"/>
  <c r="D53" i="2"/>
  <c r="D48" i="2"/>
  <c r="D38" i="2"/>
  <c r="D36" i="2"/>
  <c r="D25" i="2"/>
  <c r="D19" i="2"/>
  <c r="D13" i="2"/>
  <c r="D8" i="2"/>
  <c r="D3" i="2"/>
  <c r="D2" i="2"/>
  <c r="J91" i="2" l="1"/>
  <c r="J62" i="2"/>
  <c r="J46" i="2"/>
  <c r="I91" i="2"/>
  <c r="I62" i="2"/>
  <c r="I46" i="2"/>
  <c r="H91" i="2"/>
  <c r="H62" i="2"/>
  <c r="H46" i="2"/>
  <c r="G91" i="2"/>
  <c r="G62" i="2"/>
  <c r="G46" i="2"/>
  <c r="E91" i="2"/>
  <c r="E62" i="2"/>
  <c r="E46" i="2"/>
  <c r="D91" i="2"/>
  <c r="D62" i="2"/>
  <c r="D46" i="2"/>
  <c r="D82" i="2"/>
  <c r="O25" i="26"/>
  <c r="N25" i="26"/>
  <c r="M25" i="26"/>
  <c r="L25" i="26"/>
  <c r="K25" i="26"/>
  <c r="J25" i="26"/>
  <c r="I25" i="26"/>
  <c r="H25" i="26"/>
  <c r="G25" i="26"/>
  <c r="F25" i="26"/>
  <c r="N22" i="26"/>
  <c r="M22" i="26"/>
  <c r="L22" i="26"/>
  <c r="K22" i="26"/>
  <c r="J22" i="26"/>
  <c r="I22" i="26"/>
  <c r="H22" i="26"/>
  <c r="G22" i="26"/>
  <c r="F22" i="26"/>
  <c r="O21" i="26"/>
  <c r="O20" i="26"/>
  <c r="O19" i="26"/>
  <c r="O22" i="26" s="1"/>
  <c r="O18" i="26"/>
  <c r="O17" i="26"/>
  <c r="L12" i="26"/>
  <c r="L11" i="26"/>
  <c r="L10" i="26"/>
  <c r="L9" i="26"/>
  <c r="L8" i="26"/>
  <c r="L7" i="26"/>
  <c r="L6" i="26"/>
  <c r="L5" i="26"/>
  <c r="I12" i="26"/>
  <c r="I11" i="26"/>
  <c r="I10" i="26"/>
  <c r="I9" i="26"/>
  <c r="I8" i="26"/>
  <c r="I7" i="26"/>
  <c r="I6" i="26"/>
  <c r="I5" i="26"/>
  <c r="N13" i="26"/>
  <c r="M13" i="26"/>
  <c r="K13" i="26"/>
  <c r="J13" i="26"/>
  <c r="H13" i="26"/>
  <c r="I13" i="26" s="1"/>
  <c r="G13" i="26"/>
  <c r="F13" i="26"/>
  <c r="E13" i="26"/>
  <c r="L13" i="26" l="1"/>
  <c r="AI12" i="15"/>
  <c r="AI2" i="15"/>
  <c r="AI65" i="25" l="1"/>
  <c r="AH65" i="25"/>
  <c r="AG65" i="25"/>
  <c r="AF65" i="25"/>
  <c r="AE65" i="25"/>
  <c r="AD65" i="25"/>
  <c r="AC65" i="25"/>
  <c r="AB65" i="25"/>
  <c r="AA65" i="25"/>
  <c r="Z65" i="25"/>
  <c r="Y65" i="25"/>
  <c r="AI64" i="25"/>
  <c r="AH64" i="25"/>
  <c r="AG64" i="25"/>
  <c r="AF64" i="25"/>
  <c r="AE64" i="25"/>
  <c r="AD64" i="25"/>
  <c r="AC64" i="25"/>
  <c r="AB64" i="25"/>
  <c r="AA64" i="25"/>
  <c r="Z64" i="25"/>
  <c r="Y64" i="25"/>
  <c r="AI63" i="25"/>
  <c r="AH63" i="25"/>
  <c r="AG63" i="25"/>
  <c r="AF63" i="25"/>
  <c r="AE63" i="25"/>
  <c r="AD63" i="25"/>
  <c r="AC63" i="25"/>
  <c r="AB63" i="25"/>
  <c r="AA63" i="25"/>
  <c r="Z63" i="25"/>
  <c r="Y63" i="25"/>
  <c r="AI62" i="25"/>
  <c r="AH62" i="25"/>
  <c r="AG62" i="25"/>
  <c r="AF62" i="25"/>
  <c r="AE62" i="25"/>
  <c r="AD62" i="25"/>
  <c r="AC62" i="25"/>
  <c r="AB62" i="25"/>
  <c r="AA62" i="25"/>
  <c r="Z62" i="25"/>
  <c r="Y62" i="25"/>
  <c r="Y61" i="25"/>
  <c r="Y60" i="25"/>
  <c r="AH60" i="25"/>
  <c r="AE60" i="25"/>
  <c r="AD60" i="25"/>
  <c r="AC60" i="25"/>
  <c r="AA60" i="25"/>
  <c r="Z60" i="25"/>
  <c r="Y59" i="25"/>
  <c r="Z59" i="25"/>
  <c r="Y58" i="25"/>
  <c r="AB58" i="25"/>
  <c r="AF57" i="25"/>
  <c r="AB57" i="25"/>
  <c r="AA57" i="25"/>
  <c r="Y57" i="25"/>
  <c r="AH57" i="25"/>
  <c r="AG57" i="25"/>
  <c r="AE57" i="25"/>
  <c r="AD57" i="25"/>
  <c r="AC57" i="25"/>
  <c r="AF56" i="25"/>
  <c r="AB56" i="25"/>
  <c r="Y56" i="25"/>
  <c r="AE56" i="25"/>
  <c r="AD56" i="25"/>
  <c r="AA56" i="25"/>
  <c r="AF55" i="25"/>
  <c r="AB55" i="25"/>
  <c r="AA55" i="25"/>
  <c r="Y55" i="25"/>
  <c r="AH55" i="25"/>
  <c r="AE55" i="25"/>
  <c r="AD55" i="25"/>
  <c r="AC55" i="25"/>
  <c r="Z55" i="25"/>
  <c r="AB54" i="25"/>
  <c r="Y54" i="25"/>
  <c r="AG54" i="25"/>
  <c r="AF54" i="25"/>
  <c r="AE54" i="25"/>
  <c r="AC54" i="25"/>
  <c r="AA54" i="25"/>
  <c r="Z54" i="25"/>
  <c r="AB53" i="25"/>
  <c r="Y53" i="25"/>
  <c r="AG53" i="25"/>
  <c r="AF53" i="25"/>
  <c r="AC53" i="25"/>
  <c r="AA53" i="25"/>
  <c r="Y52" i="25"/>
  <c r="Y51" i="25"/>
  <c r="AH51" i="25"/>
  <c r="AG51" i="25"/>
  <c r="AE51" i="25"/>
  <c r="AD51" i="25"/>
  <c r="AC51" i="25"/>
  <c r="Y50" i="25"/>
  <c r="AC50" i="25"/>
  <c r="AA49" i="25"/>
  <c r="Y49" i="25"/>
  <c r="Y48" i="25"/>
  <c r="AF48" i="25"/>
  <c r="AD48" i="25"/>
  <c r="AB48" i="25"/>
  <c r="Z48" i="25"/>
  <c r="Y47" i="25"/>
  <c r="AF47" i="25"/>
  <c r="AE47" i="25"/>
  <c r="AB47" i="25"/>
  <c r="Y46" i="25"/>
  <c r="Y45" i="25"/>
  <c r="AF45" i="25"/>
  <c r="AE45" i="25"/>
  <c r="AB45" i="25"/>
  <c r="Z45" i="25"/>
  <c r="Y44" i="25"/>
  <c r="AD44" i="25"/>
  <c r="Y43" i="25"/>
  <c r="AH43" i="25"/>
  <c r="AG43" i="25"/>
  <c r="AF43" i="25"/>
  <c r="AE43" i="25"/>
  <c r="AD43" i="25"/>
  <c r="AC43" i="25"/>
  <c r="Y42" i="25"/>
  <c r="AH42" i="25"/>
  <c r="AE42" i="25"/>
  <c r="AD42" i="25"/>
  <c r="AC42" i="25"/>
  <c r="AA42" i="25"/>
  <c r="Z42" i="25"/>
  <c r="Y41" i="25"/>
  <c r="AH41" i="25"/>
  <c r="AG41" i="25"/>
  <c r="AE41" i="25"/>
  <c r="AD41" i="25"/>
  <c r="AA41" i="25"/>
  <c r="Y40" i="25"/>
  <c r="AH40" i="25"/>
  <c r="AE40" i="25"/>
  <c r="AD40" i="25"/>
  <c r="AC40" i="25"/>
  <c r="AA40" i="25"/>
  <c r="Z40" i="25"/>
  <c r="Y39" i="25"/>
  <c r="O39" i="25"/>
  <c r="AH39" i="25"/>
  <c r="AG39" i="25"/>
  <c r="AE39" i="25"/>
  <c r="AD39" i="25"/>
  <c r="AA39" i="25"/>
  <c r="Y38" i="25"/>
  <c r="AH38" i="25"/>
  <c r="AE38" i="25"/>
  <c r="AD38" i="25"/>
  <c r="AA38" i="25"/>
  <c r="Z38" i="25"/>
  <c r="Y37" i="25"/>
  <c r="AF37" i="25"/>
  <c r="AE37" i="25"/>
  <c r="AC37" i="25"/>
  <c r="AB37" i="25"/>
  <c r="AA37" i="25"/>
  <c r="Z37" i="25"/>
  <c r="Y36" i="25"/>
  <c r="Y35" i="25"/>
  <c r="AH35" i="25"/>
  <c r="AD35" i="25"/>
  <c r="Z35" i="25"/>
  <c r="Y34" i="25"/>
  <c r="AH34" i="25"/>
  <c r="AF34" i="25"/>
  <c r="AE34" i="25"/>
  <c r="AD34" i="25"/>
  <c r="AC34" i="25"/>
  <c r="AA34" i="25"/>
  <c r="Z34" i="25"/>
  <c r="Y33" i="25"/>
  <c r="Y32" i="25"/>
  <c r="AE32" i="25"/>
  <c r="AA32" i="25"/>
  <c r="Z32" i="25"/>
  <c r="Y31" i="25"/>
  <c r="AG31" i="25"/>
  <c r="AF31" i="25"/>
  <c r="AE31" i="25"/>
  <c r="AB31" i="25"/>
  <c r="AA31" i="25"/>
  <c r="Z31" i="25"/>
  <c r="Y30" i="25"/>
  <c r="Y29" i="25"/>
  <c r="AG29" i="25"/>
  <c r="AF29" i="25"/>
  <c r="AE29" i="25"/>
  <c r="AD29" i="25"/>
  <c r="AC29" i="25"/>
  <c r="AB29" i="25"/>
  <c r="Z29" i="25"/>
  <c r="Y28" i="25"/>
  <c r="AF28" i="25"/>
  <c r="AB28" i="25"/>
  <c r="AA28" i="25"/>
  <c r="Y27" i="25"/>
  <c r="Y26" i="25"/>
  <c r="AG26" i="25"/>
  <c r="AF26" i="25"/>
  <c r="AE26" i="25"/>
  <c r="AC26" i="25"/>
  <c r="AB26" i="25"/>
  <c r="AA26" i="25"/>
  <c r="Z26" i="25"/>
  <c r="Y25" i="25"/>
  <c r="AH25" i="25"/>
  <c r="AG25" i="25"/>
  <c r="AE25" i="25"/>
  <c r="AA25" i="25"/>
  <c r="Z25" i="25"/>
  <c r="AD24" i="25"/>
  <c r="Y24" i="25"/>
  <c r="AH24" i="25"/>
  <c r="AE24" i="25"/>
  <c r="AC24" i="25"/>
  <c r="AB24" i="25"/>
  <c r="AA24" i="25"/>
  <c r="Z24" i="25"/>
  <c r="Y23" i="25"/>
  <c r="AH23" i="25"/>
  <c r="AG23" i="25"/>
  <c r="AE23" i="25"/>
  <c r="AD23" i="25"/>
  <c r="AC23" i="25"/>
  <c r="AB23" i="25"/>
  <c r="Y22" i="25"/>
  <c r="AH22" i="25"/>
  <c r="AG22" i="25"/>
  <c r="AE22" i="25"/>
  <c r="AD22" i="25"/>
  <c r="AC22" i="25"/>
  <c r="AA22" i="25"/>
  <c r="Z22" i="25"/>
  <c r="Y21" i="25"/>
  <c r="AF21" i="25"/>
  <c r="AE21" i="25"/>
  <c r="AB21" i="25"/>
  <c r="Z21" i="25"/>
  <c r="Y20" i="25"/>
  <c r="Y19" i="25"/>
  <c r="AH19" i="25"/>
  <c r="AE19" i="25"/>
  <c r="AD19" i="25"/>
  <c r="AB19" i="25"/>
  <c r="AA19" i="25"/>
  <c r="Z19" i="25"/>
  <c r="Y18" i="25"/>
  <c r="AH18" i="25"/>
  <c r="AG18" i="25"/>
  <c r="AE20" i="25"/>
  <c r="AD18" i="25"/>
  <c r="AA20" i="25"/>
  <c r="Y17" i="25"/>
  <c r="Y16" i="25"/>
  <c r="P16" i="25"/>
  <c r="AH16" i="25"/>
  <c r="AG16" i="25"/>
  <c r="AF16" i="25"/>
  <c r="AE16" i="25"/>
  <c r="AD16" i="25"/>
  <c r="AC16" i="25"/>
  <c r="AB16" i="25"/>
  <c r="AA16" i="25"/>
  <c r="Z16" i="25"/>
  <c r="Y15" i="25"/>
  <c r="AE15" i="25"/>
  <c r="AD15" i="25"/>
  <c r="Z15" i="25"/>
  <c r="Y14" i="25"/>
  <c r="Y13" i="25"/>
  <c r="AF13" i="25"/>
  <c r="AE13" i="25"/>
  <c r="AC13" i="25"/>
  <c r="Z13" i="25"/>
  <c r="Y12" i="25"/>
  <c r="AE12" i="25"/>
  <c r="AA12" i="25"/>
  <c r="Y11" i="25"/>
  <c r="Y10" i="25"/>
  <c r="AH10" i="25"/>
  <c r="AG10" i="25"/>
  <c r="AF10" i="25"/>
  <c r="AE10" i="25"/>
  <c r="AD10" i="25"/>
  <c r="AC10" i="25"/>
  <c r="AB10" i="25"/>
  <c r="Y9" i="25"/>
  <c r="Q9" i="25"/>
  <c r="Q12" i="25" s="1"/>
  <c r="AH9" i="25"/>
  <c r="AG9" i="25"/>
  <c r="AF9" i="25"/>
  <c r="AE9" i="25"/>
  <c r="AD9" i="25"/>
  <c r="AC9" i="25"/>
  <c r="AA9" i="25"/>
  <c r="Z9" i="25"/>
  <c r="Y8" i="25"/>
  <c r="AG8" i="25"/>
  <c r="AF8" i="25"/>
  <c r="AC8" i="25"/>
  <c r="AB8" i="25"/>
  <c r="AA8" i="25"/>
  <c r="Y7" i="25"/>
  <c r="P7" i="25"/>
  <c r="AH7" i="25"/>
  <c r="AG7" i="25"/>
  <c r="AF7" i="25"/>
  <c r="AE7" i="25"/>
  <c r="AD7" i="25"/>
  <c r="AC7" i="25"/>
  <c r="AA7" i="25"/>
  <c r="Z7" i="25"/>
  <c r="Y6" i="25"/>
  <c r="P6" i="25"/>
  <c r="Y5" i="25"/>
  <c r="Y4" i="25"/>
  <c r="AI3" i="25"/>
  <c r="AH3" i="25"/>
  <c r="AG3" i="25"/>
  <c r="AF3" i="25"/>
  <c r="AE3" i="25"/>
  <c r="AD3" i="25"/>
  <c r="AC3" i="25"/>
  <c r="AB3" i="25"/>
  <c r="AA3" i="25"/>
  <c r="Z3" i="25"/>
  <c r="Y3" i="25"/>
  <c r="AB20" i="25" l="1"/>
  <c r="AF20" i="25"/>
  <c r="AB36" i="25"/>
  <c r="AH58" i="25"/>
  <c r="AC39" i="25"/>
  <c r="AE33" i="25"/>
  <c r="AD36" i="25"/>
  <c r="AG37" i="25"/>
  <c r="AC17" i="25"/>
  <c r="AG17" i="25"/>
  <c r="Z20" i="25"/>
  <c r="AB27" i="25"/>
  <c r="AF27" i="25"/>
  <c r="Z36" i="25"/>
  <c r="AH13" i="25"/>
  <c r="AF49" i="25"/>
  <c r="AB9" i="25"/>
  <c r="Z14" i="25"/>
  <c r="AD14" i="25"/>
  <c r="O14" i="25"/>
  <c r="AB39" i="25"/>
  <c r="AG52" i="25"/>
  <c r="AB43" i="25"/>
  <c r="AG13" i="25"/>
  <c r="AD58" i="25"/>
  <c r="AC14" i="25"/>
  <c r="AG14" i="25"/>
  <c r="AA15" i="25"/>
  <c r="AA47" i="25"/>
  <c r="AG56" i="25"/>
  <c r="AF40" i="25"/>
  <c r="AG38" i="25"/>
  <c r="AH45" i="25"/>
  <c r="AF23" i="25"/>
  <c r="AH26" i="25"/>
  <c r="AE30" i="25"/>
  <c r="AH29" i="25"/>
  <c r="AF42" i="25"/>
  <c r="AA43" i="25"/>
  <c r="AA46" i="25"/>
  <c r="AE46" i="25"/>
  <c r="AG45" i="25"/>
  <c r="AG48" i="25"/>
  <c r="AG50" i="25"/>
  <c r="AB51" i="25"/>
  <c r="AH54" i="25"/>
  <c r="AC56" i="25"/>
  <c r="AG21" i="25"/>
  <c r="AF19" i="25"/>
  <c r="AA27" i="25"/>
  <c r="AG42" i="25"/>
  <c r="AB49" i="25"/>
  <c r="AA11" i="25"/>
  <c r="AE11" i="25"/>
  <c r="AA10" i="25"/>
  <c r="AD12" i="25"/>
  <c r="AD13" i="25"/>
  <c r="AH21" i="25"/>
  <c r="AF24" i="25"/>
  <c r="Z30" i="25"/>
  <c r="AD30" i="25"/>
  <c r="AH30" i="25"/>
  <c r="AF39" i="25"/>
  <c r="AG40" i="25"/>
  <c r="Z46" i="25"/>
  <c r="Z49" i="25"/>
  <c r="AD49" i="25"/>
  <c r="AH49" i="25"/>
  <c r="AI48" i="25"/>
  <c r="AE49" i="25"/>
  <c r="AF50" i="25"/>
  <c r="AA51" i="25"/>
  <c r="AI53" i="25"/>
  <c r="AE58" i="25"/>
  <c r="AH56" i="25"/>
  <c r="AC61" i="25"/>
  <c r="AG61" i="25"/>
  <c r="AE17" i="25"/>
  <c r="AH20" i="25"/>
  <c r="AD32" i="25"/>
  <c r="AC35" i="25"/>
  <c r="AB38" i="25"/>
  <c r="AC41" i="25"/>
  <c r="AE44" i="25"/>
  <c r="AD47" i="25"/>
  <c r="AD59" i="25"/>
  <c r="AF14" i="25"/>
  <c r="AD17" i="25"/>
  <c r="AC19" i="25"/>
  <c r="AD20" i="25"/>
  <c r="AB22" i="25"/>
  <c r="AC32" i="25"/>
  <c r="AB35" i="25"/>
  <c r="AB41" i="25"/>
  <c r="AI45" i="25"/>
  <c r="AD46" i="25"/>
  <c r="AC59" i="25"/>
  <c r="AB7" i="25"/>
  <c r="AI10" i="25"/>
  <c r="AG12" i="25"/>
  <c r="AB13" i="25"/>
  <c r="Z17" i="25"/>
  <c r="AH17" i="25"/>
  <c r="AC20" i="25"/>
  <c r="AG20" i="25"/>
  <c r="AC18" i="25"/>
  <c r="AG19" i="25"/>
  <c r="AC21" i="25"/>
  <c r="AF22" i="25"/>
  <c r="AA23" i="25"/>
  <c r="AG24" i="25"/>
  <c r="AC27" i="25"/>
  <c r="AG27" i="25"/>
  <c r="AC25" i="25"/>
  <c r="AD26" i="25"/>
  <c r="AE27" i="25"/>
  <c r="Z28" i="25"/>
  <c r="AH28" i="25"/>
  <c r="AA29" i="25"/>
  <c r="AC33" i="25"/>
  <c r="AG32" i="25"/>
  <c r="AC36" i="25"/>
  <c r="AG36" i="25"/>
  <c r="AF35" i="25"/>
  <c r="AH36" i="25"/>
  <c r="AH37" i="25"/>
  <c r="AC38" i="25"/>
  <c r="AB40" i="25"/>
  <c r="AF41" i="25"/>
  <c r="AB42" i="25"/>
  <c r="AB46" i="25"/>
  <c r="AF46" i="25"/>
  <c r="Z44" i="25"/>
  <c r="AH44" i="25"/>
  <c r="AC45" i="25"/>
  <c r="AH46" i="25"/>
  <c r="AH48" i="25"/>
  <c r="AB50" i="25"/>
  <c r="AF52" i="25"/>
  <c r="Z53" i="25"/>
  <c r="AH53" i="25"/>
  <c r="AD54" i="25"/>
  <c r="AA61" i="25"/>
  <c r="AE61" i="25"/>
  <c r="AG59" i="25"/>
  <c r="AB60" i="25"/>
  <c r="Z61" i="25"/>
  <c r="AH61" i="25"/>
  <c r="AG60" i="25"/>
  <c r="AF60" i="25"/>
  <c r="AD61" i="25"/>
  <c r="AB18" i="25"/>
  <c r="AE28" i="25"/>
  <c r="AC52" i="25"/>
  <c r="AE53" i="25"/>
  <c r="AB11" i="25"/>
  <c r="AB14" i="25"/>
  <c r="AC12" i="25"/>
  <c r="AD28" i="25"/>
  <c r="AA33" i="25"/>
  <c r="AD37" i="25"/>
  <c r="AB52" i="25"/>
  <c r="AD53" i="25"/>
  <c r="AG55" i="25"/>
  <c r="Z11" i="25"/>
  <c r="AD11" i="25"/>
  <c r="AH11" i="25"/>
  <c r="AA17" i="25"/>
  <c r="AH15" i="25"/>
  <c r="AF18" i="25"/>
  <c r="AD21" i="25"/>
  <c r="Z27" i="25"/>
  <c r="AD27" i="25"/>
  <c r="AH27" i="25"/>
  <c r="AD25" i="25"/>
  <c r="AC30" i="25"/>
  <c r="AG30" i="25"/>
  <c r="AI29" i="25"/>
  <c r="AD33" i="25"/>
  <c r="AH33" i="25"/>
  <c r="AH32" i="25"/>
  <c r="AI35" i="25"/>
  <c r="AG35" i="25"/>
  <c r="AF38" i="25"/>
  <c r="AA44" i="25"/>
  <c r="AD45" i="25"/>
  <c r="Z47" i="25"/>
  <c r="AH47" i="25"/>
  <c r="AC48" i="25"/>
  <c r="AF51" i="25"/>
  <c r="AH59" i="25"/>
  <c r="U15" i="25"/>
  <c r="AA13" i="25"/>
  <c r="AG44" i="25"/>
  <c r="AG46" i="25"/>
  <c r="AC49" i="25"/>
  <c r="AC47" i="25"/>
  <c r="AB61" i="25"/>
  <c r="AB59" i="25"/>
  <c r="AF61" i="25"/>
  <c r="AF59" i="25"/>
  <c r="AB33" i="25"/>
  <c r="AB32" i="25"/>
  <c r="AF33" i="25"/>
  <c r="AF32" i="25"/>
  <c r="Z39" i="25"/>
  <c r="AA52" i="25"/>
  <c r="AA50" i="25"/>
  <c r="AE50" i="25"/>
  <c r="AE52" i="25"/>
  <c r="Z18" i="25"/>
  <c r="AI43" i="25"/>
  <c r="Z43" i="25"/>
  <c r="AI13" i="25"/>
  <c r="AE14" i="25"/>
  <c r="AH31" i="25"/>
  <c r="AC58" i="25"/>
  <c r="AH8" i="25"/>
  <c r="Z10" i="25"/>
  <c r="AF11" i="25"/>
  <c r="U14" i="25"/>
  <c r="AB17" i="25"/>
  <c r="AF17" i="25"/>
  <c r="AI21" i="25"/>
  <c r="AF30" i="25"/>
  <c r="AD31" i="25"/>
  <c r="AI40" i="25"/>
  <c r="AE8" i="25"/>
  <c r="AC11" i="25"/>
  <c r="Z12" i="25"/>
  <c r="AH12" i="25"/>
  <c r="AA14" i="25"/>
  <c r="AI22" i="25"/>
  <c r="AB30" i="25"/>
  <c r="AG34" i="25"/>
  <c r="Z52" i="25"/>
  <c r="AD52" i="25"/>
  <c r="AH52" i="25"/>
  <c r="AI54" i="25"/>
  <c r="AI55" i="25"/>
  <c r="AI57" i="25"/>
  <c r="AI60" i="25"/>
  <c r="AI23" i="25"/>
  <c r="Z23" i="25"/>
  <c r="Z33" i="25"/>
  <c r="AA36" i="25"/>
  <c r="AA35" i="25"/>
  <c r="AE36" i="25"/>
  <c r="AE35" i="25"/>
  <c r="AC46" i="25"/>
  <c r="AC44" i="25"/>
  <c r="AG49" i="25"/>
  <c r="AG47" i="25"/>
  <c r="Z41" i="25"/>
  <c r="AI51" i="25"/>
  <c r="Z51" i="25"/>
  <c r="Z58" i="25"/>
  <c r="Z56" i="25"/>
  <c r="AI56" i="25"/>
  <c r="AG11" i="25"/>
  <c r="AI42" i="25"/>
  <c r="Z8" i="25"/>
  <c r="AD8" i="25"/>
  <c r="AI19" i="25"/>
  <c r="AI38" i="25"/>
  <c r="AG58" i="25"/>
  <c r="AI26" i="25"/>
  <c r="AA30" i="25"/>
  <c r="AC31" i="25"/>
  <c r="AI32" i="25"/>
  <c r="AB34" i="25"/>
  <c r="AI37" i="25"/>
  <c r="AF58" i="25"/>
  <c r="AI7" i="25"/>
  <c r="AI9" i="25"/>
  <c r="AB12" i="25"/>
  <c r="AF12" i="25"/>
  <c r="AC15" i="25"/>
  <c r="AG15" i="25"/>
  <c r="AI16" i="25"/>
  <c r="AA18" i="25"/>
  <c r="AE18" i="25"/>
  <c r="AA21" i="25"/>
  <c r="AB25" i="25"/>
  <c r="AF25" i="25"/>
  <c r="AC28" i="25"/>
  <c r="AG28" i="25"/>
  <c r="AG33" i="25"/>
  <c r="AF36" i="25"/>
  <c r="AB44" i="25"/>
  <c r="AF44" i="25"/>
  <c r="AA45" i="25"/>
  <c r="AA48" i="25"/>
  <c r="AE48" i="25"/>
  <c r="Z50" i="25"/>
  <c r="AD50" i="25"/>
  <c r="AH50" i="25"/>
  <c r="AA58" i="25"/>
  <c r="AA59" i="25"/>
  <c r="AE59" i="25"/>
  <c r="Z57" i="25"/>
  <c r="AB15" i="25"/>
  <c r="AF15" i="25"/>
  <c r="AH14" i="25" l="1"/>
  <c r="O11" i="25"/>
  <c r="O24" i="25"/>
  <c r="AI24" i="25"/>
  <c r="N24" i="25"/>
  <c r="N34" i="25"/>
  <c r="AI34" i="25"/>
  <c r="N8" i="25"/>
  <c r="AI8" i="25"/>
  <c r="AI12" i="25"/>
  <c r="N12" i="25"/>
  <c r="O41" i="25"/>
  <c r="AI41" i="25"/>
  <c r="N41" i="25"/>
  <c r="AI15" i="25"/>
  <c r="AI17" i="25"/>
  <c r="AI44" i="25"/>
  <c r="AI46" i="25"/>
  <c r="AI31" i="25"/>
  <c r="N31" i="25"/>
  <c r="AI52" i="25"/>
  <c r="AI50" i="25"/>
  <c r="P28" i="25"/>
  <c r="AI28" i="25"/>
  <c r="N28" i="25"/>
  <c r="AI39" i="25"/>
  <c r="N39" i="25"/>
  <c r="AI47" i="25"/>
  <c r="AI49" i="25"/>
  <c r="AI61" i="25"/>
  <c r="AI59" i="25"/>
  <c r="AI25" i="25"/>
  <c r="N25" i="25"/>
  <c r="O25" i="25"/>
  <c r="O18" i="25"/>
  <c r="AI18" i="25"/>
  <c r="N18" i="25"/>
  <c r="AI58" i="25"/>
  <c r="N46" i="25" l="1"/>
  <c r="AI27" i="25"/>
  <c r="N27" i="25"/>
  <c r="O27" i="25"/>
  <c r="AI20" i="25"/>
  <c r="N20" i="25"/>
  <c r="AI30" i="25"/>
  <c r="N30" i="25"/>
  <c r="N33" i="25"/>
  <c r="AI33" i="25"/>
  <c r="N14" i="25"/>
  <c r="AI14" i="25"/>
  <c r="N10" i="25"/>
  <c r="AI11" i="25"/>
  <c r="AI36" i="25"/>
  <c r="N36" i="25"/>
  <c r="F103" i="2" l="1"/>
  <c r="AI11" i="15" l="1"/>
  <c r="AI27" i="15" s="1"/>
  <c r="AI8" i="15"/>
  <c r="AI9" i="15"/>
  <c r="AI22" i="15" s="1"/>
  <c r="AI4" i="15"/>
  <c r="AI5" i="15"/>
  <c r="AI14" i="15" s="1"/>
  <c r="AI7" i="15"/>
  <c r="AI19" i="15" s="1"/>
  <c r="AI20" i="15" l="1"/>
  <c r="AI13" i="15"/>
  <c r="AI6" i="15"/>
  <c r="AI25" i="15"/>
  <c r="AI28" i="15"/>
  <c r="AI17" i="15"/>
  <c r="AI10" i="15"/>
  <c r="AI21" i="15"/>
  <c r="AI15" i="15" l="1"/>
  <c r="AI16" i="15"/>
  <c r="AI24" i="15"/>
  <c r="AI23" i="15"/>
  <c r="AE51" i="23"/>
  <c r="AE50" i="23"/>
  <c r="AE47" i="23"/>
  <c r="AC51" i="23"/>
  <c r="AC50" i="23"/>
  <c r="AA49" i="23"/>
  <c r="AE48" i="23"/>
  <c r="AC48" i="23"/>
  <c r="AC47" i="23"/>
  <c r="AC45" i="23"/>
  <c r="AC44" i="23"/>
  <c r="AC43" i="23"/>
  <c r="AC42" i="23"/>
  <c r="AC41" i="23"/>
  <c r="AC40" i="23"/>
  <c r="AC39" i="23"/>
  <c r="AC38" i="23"/>
  <c r="AC37" i="23"/>
  <c r="AC35" i="23"/>
  <c r="AC34" i="23"/>
  <c r="AC32" i="23"/>
  <c r="AC31" i="23"/>
  <c r="AC29" i="23"/>
  <c r="AC28" i="23"/>
  <c r="AC26" i="23"/>
  <c r="AC25" i="23"/>
  <c r="AC24" i="23"/>
  <c r="AC23" i="23"/>
  <c r="AC22" i="23"/>
  <c r="AC21" i="23"/>
  <c r="AC19" i="23"/>
  <c r="AC18" i="23"/>
  <c r="AC16" i="23"/>
  <c r="AC15" i="23"/>
  <c r="AC13" i="23"/>
  <c r="AC12" i="23"/>
  <c r="AC10" i="23"/>
  <c r="AC9" i="23"/>
  <c r="AC8" i="23"/>
  <c r="AG7" i="23"/>
  <c r="AF7" i="23"/>
  <c r="AE7" i="23"/>
  <c r="AD7" i="23"/>
  <c r="AC7" i="23"/>
  <c r="AB7" i="23"/>
  <c r="Z7" i="23"/>
  <c r="Y7" i="23"/>
  <c r="AI18" i="15" l="1"/>
  <c r="AI26" i="15"/>
  <c r="AG35" i="23"/>
  <c r="AG34" i="23"/>
  <c r="AG32" i="23"/>
  <c r="AG31" i="23"/>
  <c r="AG16" i="23"/>
  <c r="AG15" i="23"/>
  <c r="AG13" i="23"/>
  <c r="AG12" i="23"/>
  <c r="AG10" i="23"/>
  <c r="AG9" i="23"/>
  <c r="AG8" i="23"/>
  <c r="AE45" i="23" l="1"/>
  <c r="AE44" i="23"/>
  <c r="AE43" i="23"/>
  <c r="AE42" i="23"/>
  <c r="AE41" i="23"/>
  <c r="AE40" i="23"/>
  <c r="AE39" i="23"/>
  <c r="AE38" i="23"/>
  <c r="AE37" i="23"/>
  <c r="AE35" i="23"/>
  <c r="AE34" i="23"/>
  <c r="AE32" i="23"/>
  <c r="AE31" i="23"/>
  <c r="AE29" i="23"/>
  <c r="AE28" i="23"/>
  <c r="AE26" i="23"/>
  <c r="AE25" i="23"/>
  <c r="AE24" i="23"/>
  <c r="AE23" i="23"/>
  <c r="AE22" i="23"/>
  <c r="AE21" i="23"/>
  <c r="AE19" i="23"/>
  <c r="AE18" i="23"/>
  <c r="AE16" i="23"/>
  <c r="AE15" i="23"/>
  <c r="AE13" i="23"/>
  <c r="AE12" i="23"/>
  <c r="AE10" i="23"/>
  <c r="AE9" i="23"/>
  <c r="AE8" i="23"/>
  <c r="AG36" i="23" l="1"/>
  <c r="AG33" i="23"/>
  <c r="U15" i="23"/>
  <c r="O39" i="23"/>
  <c r="P16" i="23"/>
  <c r="Q9" i="23"/>
  <c r="Q12" i="23" s="1"/>
  <c r="P7" i="23"/>
  <c r="P6" i="23"/>
  <c r="AI3" i="23"/>
  <c r="AH3" i="23"/>
  <c r="AG3" i="23"/>
  <c r="AF3" i="23"/>
  <c r="AE3" i="23"/>
  <c r="AD3" i="23"/>
  <c r="AC3" i="23"/>
  <c r="AB3" i="23"/>
  <c r="AA3" i="23"/>
  <c r="Z3" i="23"/>
  <c r="Y3" i="23"/>
  <c r="AH2" i="15"/>
  <c r="K14" i="17"/>
  <c r="AG14" i="23" l="1"/>
  <c r="U14" i="23"/>
  <c r="O11" i="23"/>
  <c r="O14" i="23"/>
  <c r="N28" i="23"/>
  <c r="F8" i="17"/>
  <c r="AD51" i="17"/>
  <c r="AB51" i="17"/>
  <c r="AD50" i="17"/>
  <c r="AB50" i="17"/>
  <c r="Z49" i="17"/>
  <c r="AD48" i="17"/>
  <c r="AB48" i="17"/>
  <c r="AD47" i="17"/>
  <c r="AB47" i="17"/>
  <c r="AD45" i="17"/>
  <c r="AB45" i="17"/>
  <c r="AD44" i="17"/>
  <c r="AB44" i="17"/>
  <c r="AD43" i="17"/>
  <c r="AB43" i="17"/>
  <c r="AD42" i="17"/>
  <c r="AB42" i="17"/>
  <c r="AD41" i="17"/>
  <c r="AB41" i="17"/>
  <c r="AD40" i="17"/>
  <c r="AB40" i="17"/>
  <c r="AD39" i="17"/>
  <c r="AB39" i="17"/>
  <c r="AD38" i="17"/>
  <c r="AB38" i="17"/>
  <c r="AD37" i="17"/>
  <c r="AB37" i="17"/>
  <c r="AD35" i="17"/>
  <c r="AB35" i="17"/>
  <c r="AD34" i="17"/>
  <c r="AB34" i="17"/>
  <c r="AD32" i="17"/>
  <c r="AB32" i="17"/>
  <c r="AD31" i="17"/>
  <c r="AB31" i="17"/>
  <c r="AD29" i="17"/>
  <c r="AB29" i="17"/>
  <c r="AD28" i="17"/>
  <c r="AB28" i="17"/>
  <c r="AD26" i="17"/>
  <c r="AB26" i="17"/>
  <c r="AD25" i="17"/>
  <c r="AB25" i="17"/>
  <c r="AD24" i="17"/>
  <c r="AB24" i="17"/>
  <c r="AD23" i="17"/>
  <c r="AB23" i="17"/>
  <c r="AD22" i="17"/>
  <c r="AB22" i="17"/>
  <c r="AD21" i="17"/>
  <c r="AB21" i="17"/>
  <c r="AD19" i="17"/>
  <c r="AB19" i="17"/>
  <c r="AD18" i="17"/>
  <c r="AB18" i="17"/>
  <c r="AD16" i="17"/>
  <c r="AB16" i="17"/>
  <c r="AD15" i="17"/>
  <c r="AB15" i="17"/>
  <c r="AD13" i="17"/>
  <c r="AB13" i="17"/>
  <c r="AD12" i="17"/>
  <c r="AB12" i="17"/>
  <c r="AD10" i="17"/>
  <c r="AB10" i="17"/>
  <c r="AD9" i="17"/>
  <c r="AB9" i="17"/>
  <c r="AD8" i="17"/>
  <c r="AB8" i="17"/>
  <c r="AF7" i="17"/>
  <c r="AE7" i="17"/>
  <c r="AD7" i="17"/>
  <c r="AC7" i="17"/>
  <c r="AB7" i="17"/>
  <c r="AA7" i="17"/>
  <c r="Y7" i="17"/>
  <c r="X7" i="17"/>
  <c r="AH3" i="17"/>
  <c r="AG3" i="17"/>
  <c r="AF3" i="17"/>
  <c r="AE3" i="17"/>
  <c r="AD3" i="17"/>
  <c r="AC3" i="17"/>
  <c r="AB3" i="17"/>
  <c r="AA3" i="17"/>
  <c r="Z3" i="17"/>
  <c r="Y3" i="17"/>
  <c r="X3" i="17"/>
  <c r="AH6" i="15" l="1"/>
  <c r="N24" i="23"/>
  <c r="AA8" i="17"/>
  <c r="AB8" i="23"/>
  <c r="O24" i="23"/>
  <c r="O41" i="23"/>
  <c r="N39" i="23"/>
  <c r="N41" i="23"/>
  <c r="N25" i="23"/>
  <c r="O25" i="23"/>
  <c r="N34" i="23"/>
  <c r="N18" i="23"/>
  <c r="I33" i="17"/>
  <c r="G33" i="17"/>
  <c r="H51" i="17"/>
  <c r="H50" i="17"/>
  <c r="H48" i="17"/>
  <c r="H47" i="17"/>
  <c r="H45" i="17"/>
  <c r="H44" i="17"/>
  <c r="H43" i="17"/>
  <c r="H42" i="17"/>
  <c r="H41" i="17"/>
  <c r="H40" i="17"/>
  <c r="H39" i="17"/>
  <c r="H38" i="17"/>
  <c r="H37" i="17"/>
  <c r="H35" i="17"/>
  <c r="H34" i="17"/>
  <c r="H32" i="17"/>
  <c r="H31" i="17"/>
  <c r="H29" i="17"/>
  <c r="H28" i="17"/>
  <c r="H26" i="17"/>
  <c r="H25" i="17"/>
  <c r="H24" i="17"/>
  <c r="H23" i="17"/>
  <c r="H22" i="17"/>
  <c r="H21" i="17"/>
  <c r="H19" i="17"/>
  <c r="H18" i="17"/>
  <c r="H16" i="17"/>
  <c r="H15" i="17"/>
  <c r="H13" i="17"/>
  <c r="H12" i="17"/>
  <c r="H10" i="17"/>
  <c r="H9" i="17"/>
  <c r="H8" i="17"/>
  <c r="AC8" i="17" l="1"/>
  <c r="AD8" i="23"/>
  <c r="AC19" i="17"/>
  <c r="AD19" i="23"/>
  <c r="AC24" i="17"/>
  <c r="AD24" i="23"/>
  <c r="AC35" i="17"/>
  <c r="AD35" i="23"/>
  <c r="AC44" i="17"/>
  <c r="AD44" i="23"/>
  <c r="AC23" i="17"/>
  <c r="AD23" i="23"/>
  <c r="AC34" i="17"/>
  <c r="AD34" i="23"/>
  <c r="AC43" i="17"/>
  <c r="AD43" i="23"/>
  <c r="AD33" i="17"/>
  <c r="AE33" i="23"/>
  <c r="AC10" i="17"/>
  <c r="AD10" i="23"/>
  <c r="AC16" i="17"/>
  <c r="AD16" i="23"/>
  <c r="AC22" i="17"/>
  <c r="AD22" i="23"/>
  <c r="AC26" i="17"/>
  <c r="AD26" i="23"/>
  <c r="AC32" i="17"/>
  <c r="AD32" i="23"/>
  <c r="AC38" i="17"/>
  <c r="AD38" i="23"/>
  <c r="AC42" i="17"/>
  <c r="AD42" i="23"/>
  <c r="AC47" i="17"/>
  <c r="AD47" i="23"/>
  <c r="AB33" i="17"/>
  <c r="AC33" i="23"/>
  <c r="AC13" i="17"/>
  <c r="AD13" i="23"/>
  <c r="AC29" i="17"/>
  <c r="AD29" i="23"/>
  <c r="AC40" i="17"/>
  <c r="AD40" i="23"/>
  <c r="AC50" i="17"/>
  <c r="AD50" i="23"/>
  <c r="AC12" i="17"/>
  <c r="AD12" i="23"/>
  <c r="AC18" i="17"/>
  <c r="AD18" i="23"/>
  <c r="AC28" i="17"/>
  <c r="AD28" i="23"/>
  <c r="AC39" i="17"/>
  <c r="AD39" i="23"/>
  <c r="AC48" i="17"/>
  <c r="AD48" i="23"/>
  <c r="AC9" i="17"/>
  <c r="AD9" i="23"/>
  <c r="AC15" i="17"/>
  <c r="AD15" i="23"/>
  <c r="AC21" i="17"/>
  <c r="AD21" i="23"/>
  <c r="AC25" i="17"/>
  <c r="AD25" i="23"/>
  <c r="AC31" i="17"/>
  <c r="AD31" i="23"/>
  <c r="AC37" i="17"/>
  <c r="AD37" i="23"/>
  <c r="AC41" i="17"/>
  <c r="AD41" i="23"/>
  <c r="AC45" i="17"/>
  <c r="AD45" i="23"/>
  <c r="AC51" i="17"/>
  <c r="AD51" i="23"/>
  <c r="N31" i="23"/>
  <c r="O18" i="23"/>
  <c r="N30" i="23"/>
  <c r="P28" i="23"/>
  <c r="N10" i="23"/>
  <c r="N14" i="23"/>
  <c r="O27" i="23"/>
  <c r="N27" i="23"/>
  <c r="N20" i="23"/>
  <c r="N33" i="23"/>
  <c r="N46" i="23"/>
  <c r="N8" i="23"/>
  <c r="N36" i="23"/>
  <c r="N12" i="23"/>
  <c r="H33" i="17"/>
  <c r="D51" i="17"/>
  <c r="C51" i="17"/>
  <c r="D50" i="17"/>
  <c r="C50" i="17"/>
  <c r="D48" i="17"/>
  <c r="C48" i="17"/>
  <c r="D47" i="17"/>
  <c r="C47" i="17"/>
  <c r="D45" i="17"/>
  <c r="C45" i="17"/>
  <c r="D44" i="17"/>
  <c r="C44" i="17"/>
  <c r="D43" i="17"/>
  <c r="C43" i="17"/>
  <c r="D42" i="17"/>
  <c r="C42" i="17"/>
  <c r="D41" i="17"/>
  <c r="C41" i="17"/>
  <c r="D40" i="17"/>
  <c r="C40" i="17"/>
  <c r="D39" i="17"/>
  <c r="C39" i="17"/>
  <c r="D38" i="17"/>
  <c r="C38" i="17"/>
  <c r="D37" i="17"/>
  <c r="C37" i="17"/>
  <c r="D35" i="17"/>
  <c r="C35" i="17"/>
  <c r="D34" i="17"/>
  <c r="C34" i="17"/>
  <c r="D32" i="17"/>
  <c r="C32" i="17"/>
  <c r="D31" i="17"/>
  <c r="C31" i="17"/>
  <c r="D29" i="17"/>
  <c r="C29" i="17"/>
  <c r="D28" i="17"/>
  <c r="C28" i="17"/>
  <c r="D26" i="17"/>
  <c r="C26" i="17"/>
  <c r="D25" i="17"/>
  <c r="C25" i="17"/>
  <c r="D24" i="17"/>
  <c r="C24" i="17"/>
  <c r="D23" i="17"/>
  <c r="C23" i="17"/>
  <c r="D22" i="17"/>
  <c r="C22" i="17"/>
  <c r="D21" i="17"/>
  <c r="C21" i="17"/>
  <c r="D19" i="17"/>
  <c r="C19" i="17"/>
  <c r="D18" i="17"/>
  <c r="C18" i="17"/>
  <c r="D16" i="17"/>
  <c r="C16" i="17"/>
  <c r="D15" i="17"/>
  <c r="C15" i="17"/>
  <c r="D13" i="17"/>
  <c r="C13" i="17"/>
  <c r="D12" i="17"/>
  <c r="C12" i="17"/>
  <c r="D10" i="17"/>
  <c r="C10" i="17"/>
  <c r="D9" i="17"/>
  <c r="C9" i="17"/>
  <c r="D8" i="17"/>
  <c r="C8" i="17"/>
  <c r="L51" i="17"/>
  <c r="L50" i="17"/>
  <c r="L48" i="17"/>
  <c r="L47" i="17"/>
  <c r="L45" i="17"/>
  <c r="L44" i="17"/>
  <c r="L43" i="17"/>
  <c r="L42" i="17"/>
  <c r="L41" i="17"/>
  <c r="L40" i="17"/>
  <c r="L39" i="17"/>
  <c r="L38" i="17"/>
  <c r="L37" i="17"/>
  <c r="L35" i="17"/>
  <c r="L34" i="17"/>
  <c r="L32" i="17"/>
  <c r="L31" i="17"/>
  <c r="L29" i="17"/>
  <c r="L28" i="17"/>
  <c r="L26" i="17"/>
  <c r="L25" i="17"/>
  <c r="L24" i="17"/>
  <c r="L23" i="17"/>
  <c r="L22" i="17"/>
  <c r="L21" i="17"/>
  <c r="L19" i="17"/>
  <c r="L18" i="17"/>
  <c r="L16" i="17"/>
  <c r="L15" i="17"/>
  <c r="L13" i="17"/>
  <c r="L12" i="17"/>
  <c r="L10" i="17"/>
  <c r="L9" i="17"/>
  <c r="L8" i="17"/>
  <c r="L7" i="17"/>
  <c r="AH31" i="23" l="1"/>
  <c r="Z31" i="23"/>
  <c r="AG7" i="17"/>
  <c r="AH7" i="23"/>
  <c r="AG12" i="17"/>
  <c r="AH12" i="23"/>
  <c r="AG23" i="17"/>
  <c r="AH23" i="23"/>
  <c r="AG28" i="17"/>
  <c r="AH28" i="23"/>
  <c r="AG39" i="17"/>
  <c r="AH39" i="23"/>
  <c r="AG43" i="17"/>
  <c r="AH43" i="23"/>
  <c r="AG22" i="17"/>
  <c r="AH22" i="23"/>
  <c r="AG32" i="17"/>
  <c r="AH32" i="23"/>
  <c r="AG42" i="17"/>
  <c r="AH42" i="23"/>
  <c r="AG8" i="17"/>
  <c r="AH8" i="23"/>
  <c r="AG13" i="17"/>
  <c r="AH13" i="23"/>
  <c r="AG19" i="17"/>
  <c r="AH19" i="23"/>
  <c r="AG24" i="17"/>
  <c r="AH24" i="23"/>
  <c r="AG29" i="17"/>
  <c r="AH29" i="23"/>
  <c r="AG35" i="17"/>
  <c r="AH35" i="23"/>
  <c r="AG40" i="17"/>
  <c r="AH40" i="23"/>
  <c r="AG44" i="17"/>
  <c r="AH44" i="23"/>
  <c r="AG50" i="17"/>
  <c r="AH50" i="23"/>
  <c r="AG18" i="17"/>
  <c r="AH18" i="23"/>
  <c r="AG34" i="17"/>
  <c r="AH34" i="23"/>
  <c r="AG48" i="17"/>
  <c r="AH48" i="23"/>
  <c r="AG10" i="17"/>
  <c r="AH10" i="23"/>
  <c r="AG16" i="17"/>
  <c r="AH16" i="23"/>
  <c r="AG26" i="17"/>
  <c r="AH26" i="23"/>
  <c r="AG38" i="17"/>
  <c r="AH38" i="23"/>
  <c r="AG47" i="17"/>
  <c r="AH47" i="23"/>
  <c r="AC33" i="17"/>
  <c r="AD33" i="23"/>
  <c r="AG9" i="17"/>
  <c r="AH9" i="23"/>
  <c r="AG15" i="17"/>
  <c r="AH15" i="23"/>
  <c r="AG21" i="17"/>
  <c r="AH21" i="23"/>
  <c r="AG25" i="17"/>
  <c r="AH25" i="23"/>
  <c r="AG37" i="17"/>
  <c r="AH37" i="23"/>
  <c r="AG41" i="17"/>
  <c r="AH41" i="23"/>
  <c r="AG45" i="17"/>
  <c r="AH45" i="23"/>
  <c r="AG51" i="17"/>
  <c r="AH51" i="23"/>
  <c r="X8" i="17"/>
  <c r="Y8" i="23"/>
  <c r="X9" i="17"/>
  <c r="Y9" i="23"/>
  <c r="X10" i="17"/>
  <c r="Y10" i="23"/>
  <c r="X12" i="17"/>
  <c r="Y12" i="23"/>
  <c r="X13" i="17"/>
  <c r="Y13" i="23"/>
  <c r="X15" i="17"/>
  <c r="Y15" i="23"/>
  <c r="X16" i="17"/>
  <c r="Y16" i="23"/>
  <c r="X18" i="17"/>
  <c r="Y18" i="23"/>
  <c r="X19" i="17"/>
  <c r="Y19" i="23"/>
  <c r="X21" i="17"/>
  <c r="Y21" i="23"/>
  <c r="X22" i="17"/>
  <c r="Y22" i="23"/>
  <c r="X23" i="17"/>
  <c r="Y23" i="23"/>
  <c r="X24" i="17"/>
  <c r="Y24" i="23"/>
  <c r="X25" i="17"/>
  <c r="Y25" i="23"/>
  <c r="X26" i="17"/>
  <c r="Y26" i="23"/>
  <c r="X28" i="17"/>
  <c r="Y28" i="23"/>
  <c r="X29" i="17"/>
  <c r="Y29" i="23"/>
  <c r="X31" i="17"/>
  <c r="Y31" i="23"/>
  <c r="X32" i="17"/>
  <c r="Y32" i="23"/>
  <c r="X34" i="17"/>
  <c r="Y34" i="23"/>
  <c r="X35" i="17"/>
  <c r="Y35" i="23"/>
  <c r="X37" i="17"/>
  <c r="Y37" i="23"/>
  <c r="X38" i="17"/>
  <c r="Y38" i="23"/>
  <c r="X39" i="17"/>
  <c r="Y39" i="23"/>
  <c r="X40" i="17"/>
  <c r="Y40" i="23"/>
  <c r="X41" i="17"/>
  <c r="Y41" i="23"/>
  <c r="X42" i="17"/>
  <c r="Y42" i="23"/>
  <c r="X43" i="17"/>
  <c r="Y43" i="23"/>
  <c r="X44" i="17"/>
  <c r="Y44" i="23"/>
  <c r="X45" i="17"/>
  <c r="Y45" i="23"/>
  <c r="X47" i="17"/>
  <c r="Y47" i="23"/>
  <c r="X48" i="17"/>
  <c r="Y48" i="23"/>
  <c r="X50" i="17"/>
  <c r="Y50" i="23"/>
  <c r="X51" i="17"/>
  <c r="Y51" i="23"/>
  <c r="Y8" i="17"/>
  <c r="Z8" i="23"/>
  <c r="Y9" i="17"/>
  <c r="Z9" i="23"/>
  <c r="Y10" i="17"/>
  <c r="Z10" i="23"/>
  <c r="Y12" i="17"/>
  <c r="Z12" i="23"/>
  <c r="Y13" i="17"/>
  <c r="Z13" i="23"/>
  <c r="Y15" i="17"/>
  <c r="Z15" i="23"/>
  <c r="Y16" i="17"/>
  <c r="Z16" i="23"/>
  <c r="Y18" i="17"/>
  <c r="Z18" i="23"/>
  <c r="Y19" i="17"/>
  <c r="Z19" i="23"/>
  <c r="Y21" i="17"/>
  <c r="Z21" i="23"/>
  <c r="Y22" i="17"/>
  <c r="Z22" i="23"/>
  <c r="Y23" i="17"/>
  <c r="Z23" i="23"/>
  <c r="Y24" i="17"/>
  <c r="Z24" i="23"/>
  <c r="Y25" i="17"/>
  <c r="Z25" i="23"/>
  <c r="Y26" i="17"/>
  <c r="Z26" i="23"/>
  <c r="Y28" i="17"/>
  <c r="Z28" i="23"/>
  <c r="Y29" i="17"/>
  <c r="Z29" i="23"/>
  <c r="Y32" i="17"/>
  <c r="Z32" i="23"/>
  <c r="Y34" i="17"/>
  <c r="Z34" i="23"/>
  <c r="Y35" i="17"/>
  <c r="Z35" i="23"/>
  <c r="Y37" i="17"/>
  <c r="Z37" i="23"/>
  <c r="Y38" i="17"/>
  <c r="Z38" i="23"/>
  <c r="Y39" i="17"/>
  <c r="Z39" i="23"/>
  <c r="Y40" i="17"/>
  <c r="Z40" i="23"/>
  <c r="Y41" i="17"/>
  <c r="Z41" i="23"/>
  <c r="Y42" i="17"/>
  <c r="Z42" i="23"/>
  <c r="Y43" i="17"/>
  <c r="Z43" i="23"/>
  <c r="Y44" i="17"/>
  <c r="Z44" i="23"/>
  <c r="Y45" i="17"/>
  <c r="Z45" i="23"/>
  <c r="Y47" i="17"/>
  <c r="Z47" i="23"/>
  <c r="Y48" i="17"/>
  <c r="Z48" i="23"/>
  <c r="Y50" i="17"/>
  <c r="Z50" i="23"/>
  <c r="Y51" i="17"/>
  <c r="Z51" i="23"/>
  <c r="AG31" i="17"/>
  <c r="L33" i="17"/>
  <c r="Y31" i="17"/>
  <c r="D33" i="17"/>
  <c r="K51" i="17"/>
  <c r="K50" i="17"/>
  <c r="K48" i="17"/>
  <c r="K47" i="17"/>
  <c r="K45" i="17"/>
  <c r="K44" i="17"/>
  <c r="K43" i="17"/>
  <c r="K42" i="17"/>
  <c r="K41" i="17"/>
  <c r="K40" i="17"/>
  <c r="K39" i="17"/>
  <c r="K38" i="17"/>
  <c r="K37" i="17"/>
  <c r="AF35" i="17"/>
  <c r="AF34" i="17"/>
  <c r="AF32" i="17"/>
  <c r="K29" i="17"/>
  <c r="K28" i="17"/>
  <c r="K26" i="17"/>
  <c r="K25" i="17"/>
  <c r="K24" i="17"/>
  <c r="K23" i="17"/>
  <c r="K22" i="17"/>
  <c r="K21" i="17"/>
  <c r="K19" i="17"/>
  <c r="K18" i="17"/>
  <c r="AF16" i="17"/>
  <c r="AF15" i="17"/>
  <c r="AF13" i="17"/>
  <c r="AF12" i="17"/>
  <c r="AF10" i="17"/>
  <c r="AF9" i="17"/>
  <c r="AF8" i="17"/>
  <c r="AF23" i="17" l="1"/>
  <c r="AG23" i="23"/>
  <c r="AF40" i="17"/>
  <c r="AG40" i="23"/>
  <c r="AF50" i="17"/>
  <c r="AG50" i="23"/>
  <c r="AF26" i="17"/>
  <c r="AG26" i="23"/>
  <c r="AF39" i="17"/>
  <c r="AG39" i="23"/>
  <c r="AF48" i="17"/>
  <c r="AG48" i="23"/>
  <c r="AF19" i="17"/>
  <c r="AG19" i="23"/>
  <c r="AF24" i="17"/>
  <c r="AG24" i="23"/>
  <c r="AF29" i="17"/>
  <c r="AG29" i="23"/>
  <c r="AF37" i="17"/>
  <c r="AG37" i="23"/>
  <c r="AF41" i="17"/>
  <c r="AG41" i="23"/>
  <c r="AF45" i="17"/>
  <c r="AG45" i="23"/>
  <c r="AF51" i="17"/>
  <c r="AG51" i="23"/>
  <c r="AF18" i="17"/>
  <c r="AG18" i="23"/>
  <c r="AF28" i="17"/>
  <c r="AG28" i="23"/>
  <c r="AF44" i="17"/>
  <c r="AG44" i="23"/>
  <c r="AG33" i="17"/>
  <c r="AH33" i="23"/>
  <c r="AF22" i="17"/>
  <c r="AG22" i="23"/>
  <c r="AF43" i="17"/>
  <c r="AG43" i="23"/>
  <c r="AF21" i="17"/>
  <c r="AG21" i="23"/>
  <c r="AF25" i="17"/>
  <c r="AG25" i="23"/>
  <c r="AF38" i="17"/>
  <c r="AG38" i="23"/>
  <c r="AF42" i="17"/>
  <c r="AG42" i="23"/>
  <c r="AF47" i="17"/>
  <c r="AG47" i="23"/>
  <c r="Y33" i="17"/>
  <c r="Z33" i="23"/>
  <c r="AF31" i="17"/>
  <c r="AF33" i="17"/>
  <c r="J51" i="17"/>
  <c r="J50" i="17"/>
  <c r="J48" i="17"/>
  <c r="J47" i="17"/>
  <c r="J45" i="17"/>
  <c r="J44" i="17"/>
  <c r="J43" i="17"/>
  <c r="J42" i="17"/>
  <c r="J41" i="17"/>
  <c r="J40" i="17"/>
  <c r="J39" i="17"/>
  <c r="J38" i="17"/>
  <c r="J37" i="17"/>
  <c r="J35" i="17"/>
  <c r="J34" i="17"/>
  <c r="J32" i="17"/>
  <c r="J31" i="17"/>
  <c r="J29" i="17"/>
  <c r="J28" i="17"/>
  <c r="J26" i="17"/>
  <c r="J25" i="17"/>
  <c r="J24" i="17"/>
  <c r="J23" i="17"/>
  <c r="J22" i="17"/>
  <c r="J21" i="17"/>
  <c r="J19" i="17"/>
  <c r="J18" i="17"/>
  <c r="J16" i="17"/>
  <c r="J15" i="17"/>
  <c r="J13" i="17"/>
  <c r="J12" i="17"/>
  <c r="J10" i="17"/>
  <c r="J9" i="17"/>
  <c r="J8" i="17"/>
  <c r="AF31" i="23" l="1"/>
  <c r="AE9" i="17"/>
  <c r="AF9" i="23"/>
  <c r="AE15" i="17"/>
  <c r="AF15" i="23"/>
  <c r="AE21" i="17"/>
  <c r="AF21" i="23"/>
  <c r="AE25" i="17"/>
  <c r="AF25" i="23"/>
  <c r="AE37" i="17"/>
  <c r="AF37" i="23"/>
  <c r="AE41" i="17"/>
  <c r="AF41" i="23"/>
  <c r="AE45" i="17"/>
  <c r="AF45" i="23"/>
  <c r="AE51" i="17"/>
  <c r="AF51" i="23"/>
  <c r="AE8" i="17"/>
  <c r="AF8" i="23"/>
  <c r="AE13" i="17"/>
  <c r="AF13" i="23"/>
  <c r="AE19" i="17"/>
  <c r="AF19" i="23"/>
  <c r="AE24" i="17"/>
  <c r="AF24" i="23"/>
  <c r="AE29" i="17"/>
  <c r="AF29" i="23"/>
  <c r="AE35" i="17"/>
  <c r="AF35" i="23"/>
  <c r="AE40" i="17"/>
  <c r="AF40" i="23"/>
  <c r="AE44" i="17"/>
  <c r="AF44" i="23"/>
  <c r="AE50" i="17"/>
  <c r="AF50" i="23"/>
  <c r="AE12" i="17"/>
  <c r="AF12" i="23"/>
  <c r="AE10" i="17"/>
  <c r="AF10" i="23"/>
  <c r="AE16" i="17"/>
  <c r="AF16" i="23"/>
  <c r="AE22" i="17"/>
  <c r="AF22" i="23"/>
  <c r="AE26" i="17"/>
  <c r="AF26" i="23"/>
  <c r="AE32" i="17"/>
  <c r="AF32" i="23"/>
  <c r="AE38" i="17"/>
  <c r="AF38" i="23"/>
  <c r="AE42" i="17"/>
  <c r="AF42" i="23"/>
  <c r="AE47" i="17"/>
  <c r="AF47" i="23"/>
  <c r="AE18" i="17"/>
  <c r="AF18" i="23"/>
  <c r="AE23" i="17"/>
  <c r="AF23" i="23"/>
  <c r="AE28" i="17"/>
  <c r="AF28" i="23"/>
  <c r="AE34" i="17"/>
  <c r="AF34" i="23"/>
  <c r="AE39" i="17"/>
  <c r="AF39" i="23"/>
  <c r="AE43" i="17"/>
  <c r="AF43" i="23"/>
  <c r="AE48" i="17"/>
  <c r="AF48" i="23"/>
  <c r="AE31" i="17"/>
  <c r="J33" i="17"/>
  <c r="F51" i="17"/>
  <c r="F50" i="17"/>
  <c r="F48" i="17"/>
  <c r="F47" i="17"/>
  <c r="F45" i="17"/>
  <c r="F44" i="17"/>
  <c r="F43" i="17"/>
  <c r="F42" i="17"/>
  <c r="F41" i="17"/>
  <c r="F40" i="17"/>
  <c r="F39" i="17"/>
  <c r="F38" i="17"/>
  <c r="F37" i="17"/>
  <c r="F35" i="17"/>
  <c r="F34" i="17"/>
  <c r="F32" i="17"/>
  <c r="F31" i="17"/>
  <c r="F29" i="17"/>
  <c r="F28" i="17"/>
  <c r="F26" i="17"/>
  <c r="F25" i="17"/>
  <c r="F24" i="17"/>
  <c r="F23" i="17"/>
  <c r="F22" i="17"/>
  <c r="F21" i="17"/>
  <c r="F19" i="17"/>
  <c r="F18" i="17"/>
  <c r="F16" i="17"/>
  <c r="F15" i="17"/>
  <c r="F13" i="17"/>
  <c r="F12" i="17"/>
  <c r="F10" i="17"/>
  <c r="F9" i="17"/>
  <c r="AB31" i="23" l="1"/>
  <c r="AA19" i="17"/>
  <c r="AB19" i="23"/>
  <c r="AA29" i="17"/>
  <c r="AB29" i="23"/>
  <c r="AA40" i="17"/>
  <c r="AB40" i="23"/>
  <c r="AA50" i="17"/>
  <c r="AB50" i="23"/>
  <c r="AA12" i="17"/>
  <c r="AB12" i="23"/>
  <c r="AA23" i="17"/>
  <c r="AB23" i="23"/>
  <c r="AA34" i="17"/>
  <c r="AB34" i="23"/>
  <c r="AA43" i="17"/>
  <c r="AB43" i="23"/>
  <c r="AA16" i="17"/>
  <c r="AB16" i="23"/>
  <c r="AA9" i="17"/>
  <c r="AB9" i="23"/>
  <c r="AA15" i="17"/>
  <c r="AB15" i="23"/>
  <c r="AA21" i="17"/>
  <c r="AB21" i="23"/>
  <c r="AA25" i="17"/>
  <c r="AB25" i="23"/>
  <c r="AA37" i="17"/>
  <c r="AB37" i="23"/>
  <c r="AA41" i="17"/>
  <c r="AB41" i="23"/>
  <c r="AA45" i="17"/>
  <c r="AB45" i="23"/>
  <c r="AA51" i="17"/>
  <c r="AB51" i="23"/>
  <c r="AA13" i="17"/>
  <c r="AB13" i="23"/>
  <c r="AA24" i="17"/>
  <c r="AB24" i="23"/>
  <c r="AA35" i="17"/>
  <c r="AB35" i="23"/>
  <c r="AA44" i="17"/>
  <c r="AB44" i="23"/>
  <c r="AA18" i="17"/>
  <c r="AB18" i="23"/>
  <c r="AA28" i="17"/>
  <c r="AB28" i="23"/>
  <c r="AA39" i="17"/>
  <c r="AB39" i="23"/>
  <c r="AA48" i="17"/>
  <c r="AB48" i="23"/>
  <c r="AA10" i="17"/>
  <c r="AB10" i="23"/>
  <c r="AA22" i="17"/>
  <c r="AB22" i="23"/>
  <c r="AA26" i="17"/>
  <c r="AB26" i="23"/>
  <c r="AA32" i="17"/>
  <c r="AB32" i="23"/>
  <c r="AA38" i="17"/>
  <c r="AB38" i="23"/>
  <c r="AA42" i="17"/>
  <c r="AB42" i="23"/>
  <c r="AA47" i="17"/>
  <c r="AB47" i="23"/>
  <c r="AE33" i="17"/>
  <c r="AF33" i="23"/>
  <c r="AA31" i="17"/>
  <c r="F33" i="17"/>
  <c r="E51" i="17"/>
  <c r="E50" i="17"/>
  <c r="E48" i="17"/>
  <c r="E47" i="17"/>
  <c r="E45" i="17"/>
  <c r="E44" i="17"/>
  <c r="E43" i="17"/>
  <c r="E42" i="17"/>
  <c r="E41" i="17"/>
  <c r="E40" i="17"/>
  <c r="E39" i="17"/>
  <c r="E38" i="17"/>
  <c r="E37" i="17"/>
  <c r="E35" i="17"/>
  <c r="E34" i="17"/>
  <c r="E32" i="17"/>
  <c r="E31" i="17"/>
  <c r="E29" i="17"/>
  <c r="E28" i="17"/>
  <c r="E26" i="17"/>
  <c r="E25" i="17"/>
  <c r="E24" i="17"/>
  <c r="E23" i="17"/>
  <c r="E22" i="17"/>
  <c r="E21" i="17"/>
  <c r="E19" i="17"/>
  <c r="E18" i="17"/>
  <c r="E16" i="17"/>
  <c r="E15" i="17"/>
  <c r="E13" i="17"/>
  <c r="E12" i="17"/>
  <c r="E10" i="17"/>
  <c r="E9" i="17"/>
  <c r="E8" i="17"/>
  <c r="E7" i="17"/>
  <c r="AA31" i="23" l="1"/>
  <c r="Z13" i="17"/>
  <c r="AA13" i="23"/>
  <c r="Z24" i="17"/>
  <c r="AA24" i="23"/>
  <c r="Z35" i="17"/>
  <c r="AA35" i="23"/>
  <c r="Z44" i="17"/>
  <c r="AA44" i="23"/>
  <c r="Z7" i="17"/>
  <c r="AA7" i="23"/>
  <c r="Z12" i="17"/>
  <c r="AA12" i="23"/>
  <c r="Z23" i="17"/>
  <c r="AA23" i="23"/>
  <c r="Z34" i="17"/>
  <c r="AA34" i="23"/>
  <c r="Z43" i="17"/>
  <c r="AA43" i="23"/>
  <c r="Z9" i="17"/>
  <c r="AA9" i="23"/>
  <c r="Z15" i="17"/>
  <c r="AA15" i="23"/>
  <c r="Z21" i="17"/>
  <c r="AA21" i="23"/>
  <c r="Z25" i="17"/>
  <c r="AA25" i="23"/>
  <c r="Z37" i="17"/>
  <c r="AA37" i="23"/>
  <c r="Z41" i="17"/>
  <c r="AA41" i="23"/>
  <c r="Z45" i="17"/>
  <c r="AA45" i="23"/>
  <c r="Z51" i="17"/>
  <c r="AA51" i="23"/>
  <c r="Z8" i="17"/>
  <c r="AA8" i="23"/>
  <c r="Z19" i="17"/>
  <c r="AA19" i="23"/>
  <c r="Z29" i="17"/>
  <c r="AA29" i="23"/>
  <c r="Z40" i="17"/>
  <c r="AA40" i="23"/>
  <c r="Z50" i="17"/>
  <c r="AA50" i="23"/>
  <c r="Z18" i="17"/>
  <c r="AA18" i="23"/>
  <c r="Z28" i="17"/>
  <c r="AA28" i="23"/>
  <c r="Z39" i="17"/>
  <c r="AA39" i="23"/>
  <c r="Z48" i="17"/>
  <c r="AA48" i="23"/>
  <c r="Z10" i="17"/>
  <c r="AA10" i="23"/>
  <c r="Z16" i="17"/>
  <c r="AA16" i="23"/>
  <c r="Z22" i="17"/>
  <c r="AA22" i="23"/>
  <c r="Z26" i="17"/>
  <c r="AA26" i="23"/>
  <c r="Z32" i="17"/>
  <c r="AA32" i="23"/>
  <c r="Z38" i="17"/>
  <c r="AA38" i="23"/>
  <c r="Z42" i="17"/>
  <c r="AA42" i="23"/>
  <c r="Z47" i="17"/>
  <c r="AA47" i="23"/>
  <c r="AA33" i="17"/>
  <c r="AB33" i="23"/>
  <c r="Z31" i="17"/>
  <c r="E33" i="17"/>
  <c r="E52" i="17"/>
  <c r="E36" i="17"/>
  <c r="E46" i="17"/>
  <c r="E30" i="17"/>
  <c r="E27" i="17"/>
  <c r="E20" i="17"/>
  <c r="E17" i="17"/>
  <c r="E11" i="17"/>
  <c r="N46" i="22"/>
  <c r="N41" i="22"/>
  <c r="O41" i="22"/>
  <c r="O39" i="22"/>
  <c r="N39" i="22"/>
  <c r="N28" i="22"/>
  <c r="N20" i="22"/>
  <c r="P16" i="22"/>
  <c r="T15" i="22"/>
  <c r="O14" i="22"/>
  <c r="T14" i="22"/>
  <c r="O11" i="22"/>
  <c r="Q9" i="22"/>
  <c r="Q12" i="22" s="1"/>
  <c r="P7" i="22"/>
  <c r="P6" i="22"/>
  <c r="N6" i="22"/>
  <c r="O6" i="22" s="1"/>
  <c r="Z11" i="17" l="1"/>
  <c r="AA11" i="23"/>
  <c r="Z30" i="17"/>
  <c r="AA30" i="23"/>
  <c r="Z20" i="17"/>
  <c r="AA20" i="23"/>
  <c r="Z36" i="17"/>
  <c r="AA36" i="23"/>
  <c r="Z27" i="17"/>
  <c r="AA27" i="23"/>
  <c r="Z52" i="17"/>
  <c r="AA52" i="23"/>
  <c r="Z17" i="17"/>
  <c r="AA17" i="23"/>
  <c r="Z46" i="17"/>
  <c r="AA46" i="23"/>
  <c r="Z33" i="17"/>
  <c r="AA33" i="23"/>
  <c r="N10" i="22"/>
  <c r="N24" i="22"/>
  <c r="O24" i="22"/>
  <c r="N12" i="22"/>
  <c r="O25" i="22"/>
  <c r="N25" i="22"/>
  <c r="N14" i="22"/>
  <c r="O18" i="22"/>
  <c r="N30" i="22"/>
  <c r="N18" i="22"/>
  <c r="AH12" i="15"/>
  <c r="N36" i="22" l="1"/>
  <c r="N34" i="22"/>
  <c r="N27" i="22"/>
  <c r="O27" i="22"/>
  <c r="N8" i="22"/>
  <c r="N33" i="22"/>
  <c r="P28" i="22"/>
  <c r="N31" i="22" l="1"/>
  <c r="G11" i="17" l="1"/>
  <c r="AB11" i="17" l="1"/>
  <c r="AC11" i="23"/>
  <c r="K27" i="17"/>
  <c r="AF27" i="17" l="1"/>
  <c r="AG27" i="23"/>
  <c r="H17" i="17"/>
  <c r="AC17" i="17" l="1"/>
  <c r="AD17" i="23"/>
  <c r="T15" i="17"/>
  <c r="T14" i="17" l="1"/>
  <c r="E14" i="17"/>
  <c r="Z14" i="17" l="1"/>
  <c r="AA14" i="23"/>
  <c r="F98" i="2" l="1"/>
  <c r="H52" i="17" l="1"/>
  <c r="H49" i="17"/>
  <c r="H46" i="17"/>
  <c r="H36" i="17"/>
  <c r="H30" i="17"/>
  <c r="H27" i="17"/>
  <c r="H20" i="17"/>
  <c r="H14" i="17"/>
  <c r="H11" i="17"/>
  <c r="AC49" i="17" l="1"/>
  <c r="AD49" i="23"/>
  <c r="AC11" i="17"/>
  <c r="AD11" i="23"/>
  <c r="AC30" i="17"/>
  <c r="AD30" i="23"/>
  <c r="AC52" i="17"/>
  <c r="AD52" i="23"/>
  <c r="AC27" i="17"/>
  <c r="AD27" i="23"/>
  <c r="AC20" i="17"/>
  <c r="AD20" i="23"/>
  <c r="AC46" i="17"/>
  <c r="AD46" i="23"/>
  <c r="AC14" i="17"/>
  <c r="AD14" i="23"/>
  <c r="AC36" i="17"/>
  <c r="AD36" i="23"/>
  <c r="L52" i="17"/>
  <c r="L49" i="17"/>
  <c r="L46" i="17"/>
  <c r="L36" i="17"/>
  <c r="L30" i="17"/>
  <c r="L27" i="17"/>
  <c r="L20" i="17"/>
  <c r="L17" i="17"/>
  <c r="L14" i="17"/>
  <c r="L11" i="17"/>
  <c r="AG20" i="17" l="1"/>
  <c r="AH20" i="23"/>
  <c r="AG17" i="17"/>
  <c r="AH17" i="23"/>
  <c r="AG36" i="17"/>
  <c r="AH36" i="23"/>
  <c r="AG14" i="17"/>
  <c r="AH14" i="23"/>
  <c r="AG30" i="17"/>
  <c r="AH30" i="23"/>
  <c r="AG52" i="17"/>
  <c r="AH52" i="23"/>
  <c r="AG46" i="17"/>
  <c r="AH46" i="23"/>
  <c r="AG11" i="17"/>
  <c r="AH11" i="23"/>
  <c r="AG27" i="17"/>
  <c r="AH27" i="23"/>
  <c r="AG49" i="17"/>
  <c r="AH49" i="23"/>
  <c r="K52" i="17"/>
  <c r="K49" i="17"/>
  <c r="K46" i="17"/>
  <c r="AF36" i="17"/>
  <c r="K30" i="17"/>
  <c r="K20" i="17"/>
  <c r="K17" i="17"/>
  <c r="AF14" i="17"/>
  <c r="K11" i="17"/>
  <c r="AF49" i="17" l="1"/>
  <c r="AG49" i="23"/>
  <c r="AF17" i="17"/>
  <c r="AG17" i="23"/>
  <c r="AF11" i="17"/>
  <c r="AG11" i="23"/>
  <c r="AF30" i="17"/>
  <c r="AG30" i="23"/>
  <c r="AF52" i="17"/>
  <c r="AG52" i="23"/>
  <c r="AF20" i="17"/>
  <c r="AG20" i="23"/>
  <c r="AF46" i="17"/>
  <c r="AG46" i="23"/>
  <c r="J52" i="17"/>
  <c r="J49" i="17"/>
  <c r="J46" i="17"/>
  <c r="J36" i="17"/>
  <c r="J30" i="17"/>
  <c r="J27" i="17"/>
  <c r="J20" i="17"/>
  <c r="J17" i="17"/>
  <c r="J14" i="17"/>
  <c r="J11" i="17"/>
  <c r="AE46" i="17" l="1"/>
  <c r="AF46" i="23"/>
  <c r="AE17" i="17"/>
  <c r="AF17" i="23"/>
  <c r="AE36" i="17"/>
  <c r="AF36" i="23"/>
  <c r="AE14" i="17"/>
  <c r="AF14" i="23"/>
  <c r="AE30" i="17"/>
  <c r="AF30" i="23"/>
  <c r="AE52" i="17"/>
  <c r="AF52" i="23"/>
  <c r="AE20" i="17"/>
  <c r="AF20" i="23"/>
  <c r="AE11" i="17"/>
  <c r="AF11" i="23"/>
  <c r="AE27" i="17"/>
  <c r="AF27" i="23"/>
  <c r="AE49" i="17"/>
  <c r="AF49" i="23"/>
  <c r="G52" i="17"/>
  <c r="G49" i="17"/>
  <c r="G46" i="17"/>
  <c r="G36" i="17"/>
  <c r="G30" i="17"/>
  <c r="G27" i="17"/>
  <c r="G20" i="17"/>
  <c r="G17" i="17"/>
  <c r="G14" i="17"/>
  <c r="AB49" i="17" l="1"/>
  <c r="AC49" i="23"/>
  <c r="AB20" i="17"/>
  <c r="AC20" i="23"/>
  <c r="AB14" i="17"/>
  <c r="AC14" i="23"/>
  <c r="AB30" i="17"/>
  <c r="AC30" i="23"/>
  <c r="AB52" i="17"/>
  <c r="AC52" i="23"/>
  <c r="AB27" i="17"/>
  <c r="AC27" i="23"/>
  <c r="AB46" i="17"/>
  <c r="AC46" i="23"/>
  <c r="AB17" i="17"/>
  <c r="AC17" i="23"/>
  <c r="AB36" i="17"/>
  <c r="AC36" i="23"/>
  <c r="F52" i="17"/>
  <c r="F49" i="17"/>
  <c r="F46" i="17"/>
  <c r="F36" i="17"/>
  <c r="F30" i="17"/>
  <c r="F27" i="17"/>
  <c r="F20" i="17"/>
  <c r="F17" i="17"/>
  <c r="F14" i="17"/>
  <c r="F11" i="17"/>
  <c r="AA17" i="17" l="1"/>
  <c r="AB17" i="23"/>
  <c r="AA36" i="17"/>
  <c r="AB36" i="23"/>
  <c r="AA14" i="17"/>
  <c r="AB14" i="23"/>
  <c r="AA30" i="17"/>
  <c r="AB30" i="23"/>
  <c r="AA52" i="17"/>
  <c r="AB52" i="23"/>
  <c r="AA20" i="17"/>
  <c r="AB20" i="23"/>
  <c r="AA46" i="17"/>
  <c r="AB46" i="23"/>
  <c r="AA11" i="17"/>
  <c r="AB11" i="23"/>
  <c r="AA27" i="17"/>
  <c r="AB27" i="23"/>
  <c r="AA49" i="17"/>
  <c r="AB49" i="23"/>
  <c r="I52" i="17" l="1"/>
  <c r="D52" i="17"/>
  <c r="O39" i="17"/>
  <c r="I36" i="17"/>
  <c r="P16" i="17"/>
  <c r="O11" i="17"/>
  <c r="Q9" i="17"/>
  <c r="Q12" i="17" s="1"/>
  <c r="I11" i="17"/>
  <c r="P7" i="17"/>
  <c r="M7" i="17"/>
  <c r="P6" i="17"/>
  <c r="AD11" i="17" l="1"/>
  <c r="AE11" i="23"/>
  <c r="AD36" i="17"/>
  <c r="AE36" i="23"/>
  <c r="AD52" i="17"/>
  <c r="AE52" i="23"/>
  <c r="AH7" i="17"/>
  <c r="AI7" i="23"/>
  <c r="Y52" i="17"/>
  <c r="Z52" i="23"/>
  <c r="C14" i="17"/>
  <c r="D30" i="17"/>
  <c r="M38" i="17"/>
  <c r="M37" i="17"/>
  <c r="M22" i="17"/>
  <c r="C27" i="17"/>
  <c r="M32" i="17"/>
  <c r="C17" i="17"/>
  <c r="C36" i="17"/>
  <c r="C46" i="17"/>
  <c r="D20" i="17"/>
  <c r="C33" i="17"/>
  <c r="M43" i="17"/>
  <c r="I49" i="17"/>
  <c r="D49" i="17"/>
  <c r="C52" i="17"/>
  <c r="I14" i="17"/>
  <c r="AG7" i="13"/>
  <c r="W5" i="14" s="1"/>
  <c r="D11" i="17"/>
  <c r="I20" i="17"/>
  <c r="M51" i="17"/>
  <c r="M9" i="17"/>
  <c r="M25" i="17"/>
  <c r="M48" i="17"/>
  <c r="M35" i="17"/>
  <c r="M34" i="17"/>
  <c r="M29" i="17"/>
  <c r="M21" i="17"/>
  <c r="M19" i="17"/>
  <c r="M10" i="17"/>
  <c r="M8" i="17"/>
  <c r="C30" i="17"/>
  <c r="M28" i="17"/>
  <c r="D17" i="17"/>
  <c r="M15" i="17"/>
  <c r="M40" i="17"/>
  <c r="D14" i="17"/>
  <c r="M31" i="17"/>
  <c r="M44" i="17"/>
  <c r="D46" i="17"/>
  <c r="M16" i="17"/>
  <c r="M26" i="17"/>
  <c r="M45" i="17"/>
  <c r="C11" i="17"/>
  <c r="M12" i="17"/>
  <c r="I17" i="17"/>
  <c r="M24" i="17"/>
  <c r="D27" i="17"/>
  <c r="M13" i="17"/>
  <c r="M23" i="17"/>
  <c r="M39" i="17"/>
  <c r="I46" i="17"/>
  <c r="C49" i="17"/>
  <c r="M42" i="17"/>
  <c r="C20" i="17"/>
  <c r="I27" i="17"/>
  <c r="I30" i="17"/>
  <c r="D36" i="17"/>
  <c r="M18" i="17"/>
  <c r="M41" i="17"/>
  <c r="M47" i="17"/>
  <c r="M50" i="17"/>
  <c r="AI42" i="23" l="1"/>
  <c r="AI26" i="23"/>
  <c r="AI18" i="23"/>
  <c r="AI47" i="23"/>
  <c r="AI12" i="23"/>
  <c r="AI16" i="23"/>
  <c r="AI22" i="23"/>
  <c r="AI50" i="23"/>
  <c r="AI31" i="23"/>
  <c r="AI15" i="23"/>
  <c r="AI25" i="23"/>
  <c r="AI32" i="23"/>
  <c r="AI38" i="23"/>
  <c r="AD27" i="17"/>
  <c r="AE27" i="23"/>
  <c r="AD20" i="17"/>
  <c r="AE20" i="23"/>
  <c r="AD14" i="17"/>
  <c r="AE14" i="23"/>
  <c r="AD17" i="17"/>
  <c r="AE17" i="23"/>
  <c r="AD49" i="17"/>
  <c r="AE49" i="23"/>
  <c r="AD46" i="17"/>
  <c r="AE46" i="23"/>
  <c r="AD30" i="17"/>
  <c r="AE30" i="23"/>
  <c r="AH41" i="17"/>
  <c r="AI41" i="23"/>
  <c r="Y36" i="17"/>
  <c r="Z36" i="23"/>
  <c r="AH23" i="17"/>
  <c r="AI23" i="23"/>
  <c r="Y27" i="17"/>
  <c r="Z27" i="23"/>
  <c r="X11" i="17"/>
  <c r="Y11" i="23"/>
  <c r="Y46" i="17"/>
  <c r="Z46" i="23"/>
  <c r="AH40" i="17"/>
  <c r="AI40" i="23"/>
  <c r="Y17" i="17"/>
  <c r="Z17" i="23"/>
  <c r="X30" i="17"/>
  <c r="Y30" i="23"/>
  <c r="AH10" i="17"/>
  <c r="AI10" i="23"/>
  <c r="AH21" i="17"/>
  <c r="AI21" i="23"/>
  <c r="AH34" i="17"/>
  <c r="AI34" i="23"/>
  <c r="AH48" i="17"/>
  <c r="AI48" i="23"/>
  <c r="AH9" i="17"/>
  <c r="AI9" i="23"/>
  <c r="X52" i="17"/>
  <c r="Y52" i="23"/>
  <c r="X33" i="17"/>
  <c r="Y33" i="23"/>
  <c r="X46" i="17"/>
  <c r="Y46" i="23"/>
  <c r="X17" i="17"/>
  <c r="Y17" i="23"/>
  <c r="X27" i="17"/>
  <c r="Y27" i="23"/>
  <c r="AH37" i="17"/>
  <c r="AI37" i="23"/>
  <c r="Y30" i="17"/>
  <c r="Z30" i="23"/>
  <c r="X14" i="17"/>
  <c r="Y14" i="23"/>
  <c r="X20" i="17"/>
  <c r="Y20" i="23"/>
  <c r="X49" i="17"/>
  <c r="Y49" i="23"/>
  <c r="AH39" i="17"/>
  <c r="AI39" i="23"/>
  <c r="AH13" i="17"/>
  <c r="AI13" i="23"/>
  <c r="AH24" i="17"/>
  <c r="AI24" i="23"/>
  <c r="AH45" i="17"/>
  <c r="AI45" i="23"/>
  <c r="AH44" i="17"/>
  <c r="AI44" i="23"/>
  <c r="Y14" i="17"/>
  <c r="Z14" i="23"/>
  <c r="AH28" i="17"/>
  <c r="AI28" i="23"/>
  <c r="AH8" i="17"/>
  <c r="AI8" i="23"/>
  <c r="AH19" i="17"/>
  <c r="AI19" i="23"/>
  <c r="AH29" i="17"/>
  <c r="AI29" i="23"/>
  <c r="AH35" i="17"/>
  <c r="AI35" i="23"/>
  <c r="AH51" i="17"/>
  <c r="AI51" i="23"/>
  <c r="Y11" i="17"/>
  <c r="Z11" i="23"/>
  <c r="Y49" i="17"/>
  <c r="Z49" i="23"/>
  <c r="AH43" i="17"/>
  <c r="AI43" i="23"/>
  <c r="Y20" i="17"/>
  <c r="Z20" i="23"/>
  <c r="X36" i="17"/>
  <c r="Y36" i="23"/>
  <c r="AH21" i="15"/>
  <c r="AH25" i="17"/>
  <c r="AG34" i="13"/>
  <c r="E189" i="14" s="1"/>
  <c r="AH38" i="17"/>
  <c r="AG41" i="13"/>
  <c r="AH47" i="17"/>
  <c r="AG12" i="13"/>
  <c r="AH12" i="17"/>
  <c r="AH16" i="17"/>
  <c r="AG22" i="13"/>
  <c r="AH22" i="17"/>
  <c r="AG18" i="13"/>
  <c r="E118" i="14" s="1"/>
  <c r="AH18" i="17"/>
  <c r="AH15" i="17"/>
  <c r="AG32" i="13"/>
  <c r="E174" i="14" s="1"/>
  <c r="AH32" i="17"/>
  <c r="AG44" i="13"/>
  <c r="AH50" i="17"/>
  <c r="AH42" i="17"/>
  <c r="AH26" i="17"/>
  <c r="AH31" i="17"/>
  <c r="M33" i="17"/>
  <c r="AG38" i="13"/>
  <c r="AG24" i="13"/>
  <c r="E164" i="14" s="1"/>
  <c r="AH19" i="15"/>
  <c r="AG39" i="13"/>
  <c r="AG42" i="13"/>
  <c r="AG37" i="13"/>
  <c r="AG23" i="13"/>
  <c r="AG22" i="15"/>
  <c r="AG26" i="13"/>
  <c r="E140" i="14" s="1"/>
  <c r="AG28" i="13"/>
  <c r="AG14" i="15"/>
  <c r="AG16" i="13"/>
  <c r="E104" i="14" s="1"/>
  <c r="AG21" i="13"/>
  <c r="N25" i="17"/>
  <c r="AG21" i="15"/>
  <c r="AG25" i="13"/>
  <c r="E139" i="14" s="1"/>
  <c r="AG31" i="13"/>
  <c r="E173" i="14" s="1"/>
  <c r="AG10" i="13"/>
  <c r="E77" i="14" s="1"/>
  <c r="E85" i="14" s="1"/>
  <c r="AG45" i="13"/>
  <c r="AG27" i="15"/>
  <c r="AG36" i="13"/>
  <c r="E190" i="14" s="1"/>
  <c r="AG13" i="15"/>
  <c r="AG15" i="13"/>
  <c r="E103" i="14" s="1"/>
  <c r="AG19" i="13"/>
  <c r="E119" i="14" s="1"/>
  <c r="AG13" i="13"/>
  <c r="AG35" i="13"/>
  <c r="E196" i="14" s="1"/>
  <c r="O25" i="17"/>
  <c r="AG8" i="13"/>
  <c r="E75" i="14" s="1"/>
  <c r="E83" i="14" s="1"/>
  <c r="AG29" i="13"/>
  <c r="AG9" i="13"/>
  <c r="E76" i="14" s="1"/>
  <c r="E84" i="14" s="1"/>
  <c r="M36" i="17"/>
  <c r="N34" i="17"/>
  <c r="M11" i="17"/>
  <c r="M49" i="17"/>
  <c r="N39" i="17"/>
  <c r="N24" i="17"/>
  <c r="O24" i="17"/>
  <c r="M46" i="17"/>
  <c r="O14" i="17"/>
  <c r="M17" i="17"/>
  <c r="N28" i="17"/>
  <c r="M30" i="17"/>
  <c r="M52" i="17"/>
  <c r="M20" i="17"/>
  <c r="N18" i="17"/>
  <c r="M14" i="17"/>
  <c r="O41" i="17"/>
  <c r="N41" i="17"/>
  <c r="M27" i="17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3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5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AG19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AG2" i="15"/>
  <c r="AF2" i="15"/>
  <c r="AE2" i="15"/>
  <c r="AD2" i="15"/>
  <c r="AC2" i="15"/>
  <c r="AC25" i="15" s="1"/>
  <c r="AB2" i="15"/>
  <c r="AA2" i="15"/>
  <c r="Z2" i="15"/>
  <c r="Y2" i="15"/>
  <c r="X2" i="15"/>
  <c r="W2" i="15"/>
  <c r="V2" i="15"/>
  <c r="U2" i="15"/>
  <c r="U25" i="15" s="1"/>
  <c r="T2" i="15"/>
  <c r="S2" i="15"/>
  <c r="R2" i="15"/>
  <c r="Q2" i="15"/>
  <c r="Q25" i="15" s="1"/>
  <c r="P2" i="15"/>
  <c r="O2" i="15"/>
  <c r="N2" i="15"/>
  <c r="M2" i="15"/>
  <c r="M25" i="15" s="1"/>
  <c r="L2" i="15"/>
  <c r="K2" i="15"/>
  <c r="J2" i="15"/>
  <c r="I2" i="15"/>
  <c r="H2" i="15"/>
  <c r="G2" i="15"/>
  <c r="F2" i="15"/>
  <c r="E2" i="15"/>
  <c r="E25" i="15" s="1"/>
  <c r="D2" i="15"/>
  <c r="C2" i="15"/>
  <c r="C20" i="15" s="1"/>
  <c r="D196" i="14"/>
  <c r="C196" i="14"/>
  <c r="D190" i="14"/>
  <c r="C190" i="14"/>
  <c r="D189" i="14"/>
  <c r="C189" i="14"/>
  <c r="D141" i="14"/>
  <c r="C141" i="14"/>
  <c r="D140" i="14"/>
  <c r="C140" i="14"/>
  <c r="D139" i="14"/>
  <c r="C139" i="14"/>
  <c r="D120" i="14"/>
  <c r="C120" i="14"/>
  <c r="D119" i="14"/>
  <c r="C119" i="14"/>
  <c r="D118" i="14"/>
  <c r="C118" i="14"/>
  <c r="D105" i="14"/>
  <c r="C105" i="14"/>
  <c r="D104" i="14"/>
  <c r="C104" i="14"/>
  <c r="D103" i="14"/>
  <c r="C103" i="14"/>
  <c r="D86" i="14"/>
  <c r="C86" i="14"/>
  <c r="D85" i="14"/>
  <c r="C85" i="14"/>
  <c r="D84" i="14"/>
  <c r="C84" i="14"/>
  <c r="D83" i="14"/>
  <c r="C83" i="14"/>
  <c r="D57" i="14"/>
  <c r="C57" i="14"/>
  <c r="D31" i="14"/>
  <c r="C31" i="14"/>
  <c r="W8" i="14"/>
  <c r="V5" i="14"/>
  <c r="V8" i="14" s="1"/>
  <c r="U5" i="14"/>
  <c r="U8" i="14" s="1"/>
  <c r="D5" i="14"/>
  <c r="C5" i="14"/>
  <c r="E2" i="14"/>
  <c r="AJ19" i="15" l="1"/>
  <c r="AJ21" i="15"/>
  <c r="AK21" i="15" s="1"/>
  <c r="AI27" i="23"/>
  <c r="AI30" i="23"/>
  <c r="AI46" i="23"/>
  <c r="AI36" i="23"/>
  <c r="AH14" i="17"/>
  <c r="AI14" i="23"/>
  <c r="AH20" i="17"/>
  <c r="AI20" i="23"/>
  <c r="AH17" i="17"/>
  <c r="AI17" i="23"/>
  <c r="AH49" i="17"/>
  <c r="AI49" i="23"/>
  <c r="AH52" i="17"/>
  <c r="AI52" i="23"/>
  <c r="AH11" i="17"/>
  <c r="AI11" i="23"/>
  <c r="AH33" i="17"/>
  <c r="AI33" i="23"/>
  <c r="AH14" i="15"/>
  <c r="AJ14" i="15" s="1"/>
  <c r="AH10" i="15"/>
  <c r="AG33" i="13"/>
  <c r="E175" i="14" s="1"/>
  <c r="N36" i="17"/>
  <c r="AH36" i="17"/>
  <c r="AG27" i="13"/>
  <c r="E141" i="14" s="1"/>
  <c r="AH27" i="17"/>
  <c r="AG30" i="13"/>
  <c r="AH30" i="17"/>
  <c r="N46" i="17"/>
  <c r="AH46" i="17"/>
  <c r="R15" i="15"/>
  <c r="AG20" i="13"/>
  <c r="E120" i="14" s="1"/>
  <c r="N20" i="17"/>
  <c r="E23" i="15"/>
  <c r="I23" i="15"/>
  <c r="M23" i="15"/>
  <c r="Q23" i="15"/>
  <c r="U23" i="15"/>
  <c r="Y23" i="15"/>
  <c r="AC23" i="15"/>
  <c r="J16" i="15"/>
  <c r="N16" i="15"/>
  <c r="V16" i="15"/>
  <c r="F15" i="15"/>
  <c r="AG16" i="15"/>
  <c r="AH20" i="15"/>
  <c r="AH24" i="15"/>
  <c r="AH22" i="15"/>
  <c r="AJ22" i="15" s="1"/>
  <c r="AH13" i="15"/>
  <c r="AJ13" i="15" s="1"/>
  <c r="AH27" i="15"/>
  <c r="AJ27" i="15" s="1"/>
  <c r="J15" i="15"/>
  <c r="N15" i="15"/>
  <c r="V15" i="15"/>
  <c r="Z15" i="15"/>
  <c r="AD15" i="15"/>
  <c r="AG40" i="13"/>
  <c r="AG11" i="13"/>
  <c r="N10" i="17"/>
  <c r="N31" i="17"/>
  <c r="I24" i="15"/>
  <c r="Y24" i="15"/>
  <c r="N12" i="17"/>
  <c r="AG14" i="13"/>
  <c r="AG46" i="13"/>
  <c r="AG43" i="13"/>
  <c r="AG17" i="13"/>
  <c r="E105" i="14" s="1"/>
  <c r="P28" i="17"/>
  <c r="N8" i="17"/>
  <c r="N33" i="17"/>
  <c r="N30" i="17"/>
  <c r="O27" i="17"/>
  <c r="N27" i="17"/>
  <c r="N14" i="17"/>
  <c r="O18" i="17"/>
  <c r="AG25" i="15"/>
  <c r="AG17" i="15"/>
  <c r="AG28" i="15"/>
  <c r="AG20" i="15"/>
  <c r="E78" i="14"/>
  <c r="E86" i="14" s="1"/>
  <c r="D17" i="15"/>
  <c r="H17" i="15"/>
  <c r="L17" i="15"/>
  <c r="P17" i="15"/>
  <c r="T17" i="15"/>
  <c r="X17" i="15"/>
  <c r="AB17" i="15"/>
  <c r="AF17" i="15"/>
  <c r="D20" i="15"/>
  <c r="AJ20" i="15" s="1"/>
  <c r="H20" i="15"/>
  <c r="L20" i="15"/>
  <c r="P20" i="15"/>
  <c r="T20" i="15"/>
  <c r="X20" i="15"/>
  <c r="AB20" i="15"/>
  <c r="AF20" i="15"/>
  <c r="E24" i="15"/>
  <c r="E26" i="15" s="1"/>
  <c r="U24" i="15"/>
  <c r="U26" i="15" s="1"/>
  <c r="I25" i="15"/>
  <c r="Y25" i="15"/>
  <c r="I28" i="15"/>
  <c r="M28" i="15"/>
  <c r="Q28" i="15"/>
  <c r="U28" i="15"/>
  <c r="Y28" i="15"/>
  <c r="AC28" i="15"/>
  <c r="G17" i="15"/>
  <c r="K17" i="15"/>
  <c r="O17" i="15"/>
  <c r="S17" i="15"/>
  <c r="W17" i="15"/>
  <c r="AA17" i="15"/>
  <c r="AE17" i="15"/>
  <c r="G20" i="15"/>
  <c r="K20" i="15"/>
  <c r="O20" i="15"/>
  <c r="S20" i="15"/>
  <c r="W20" i="15"/>
  <c r="AA20" i="15"/>
  <c r="AE20" i="15"/>
  <c r="Q24" i="15"/>
  <c r="Q26" i="15" s="1"/>
  <c r="D28" i="15"/>
  <c r="H28" i="15"/>
  <c r="L28" i="15"/>
  <c r="P28" i="15"/>
  <c r="T28" i="15"/>
  <c r="X28" i="15"/>
  <c r="AB28" i="15"/>
  <c r="AF28" i="15"/>
  <c r="G16" i="15"/>
  <c r="K16" i="15"/>
  <c r="O16" i="15"/>
  <c r="S16" i="15"/>
  <c r="W16" i="15"/>
  <c r="AA16" i="15"/>
  <c r="AE16" i="15"/>
  <c r="H25" i="15"/>
  <c r="L25" i="15"/>
  <c r="P25" i="15"/>
  <c r="T25" i="15"/>
  <c r="X25" i="15"/>
  <c r="AB25" i="15"/>
  <c r="AF25" i="15"/>
  <c r="M24" i="15"/>
  <c r="M26" i="15" s="1"/>
  <c r="AC24" i="15"/>
  <c r="AC26" i="15" s="1"/>
  <c r="G28" i="15"/>
  <c r="K28" i="15"/>
  <c r="O28" i="15"/>
  <c r="S28" i="15"/>
  <c r="W28" i="15"/>
  <c r="AA28" i="15"/>
  <c r="AE28" i="15"/>
  <c r="I17" i="15"/>
  <c r="M17" i="15"/>
  <c r="Q17" i="15"/>
  <c r="U17" i="15"/>
  <c r="Y17" i="15"/>
  <c r="AC17" i="15"/>
  <c r="E20" i="15"/>
  <c r="I20" i="15"/>
  <c r="M20" i="15"/>
  <c r="Q20" i="15"/>
  <c r="U20" i="15"/>
  <c r="Y20" i="15"/>
  <c r="AC20" i="15"/>
  <c r="H24" i="15"/>
  <c r="L24" i="15"/>
  <c r="P24" i="15"/>
  <c r="T24" i="15"/>
  <c r="X24" i="15"/>
  <c r="AB24" i="15"/>
  <c r="AF24" i="15"/>
  <c r="J28" i="15"/>
  <c r="R28" i="15"/>
  <c r="Z28" i="15"/>
  <c r="AG15" i="15"/>
  <c r="AG24" i="15"/>
  <c r="AG23" i="15"/>
  <c r="E17" i="15"/>
  <c r="F20" i="15"/>
  <c r="F28" i="15"/>
  <c r="F17" i="15"/>
  <c r="J17" i="15"/>
  <c r="J20" i="15"/>
  <c r="N20" i="15"/>
  <c r="N28" i="15"/>
  <c r="N17" i="15"/>
  <c r="R17" i="15"/>
  <c r="R16" i="15"/>
  <c r="R20" i="15"/>
  <c r="V20" i="15"/>
  <c r="V28" i="15"/>
  <c r="V17" i="15"/>
  <c r="Z17" i="15"/>
  <c r="Z16" i="15"/>
  <c r="Z20" i="15"/>
  <c r="AD20" i="15"/>
  <c r="AD28" i="15"/>
  <c r="AD17" i="15"/>
  <c r="AD16" i="15"/>
  <c r="AG6" i="15"/>
  <c r="E16" i="15"/>
  <c r="E15" i="15"/>
  <c r="I16" i="15"/>
  <c r="I15" i="15"/>
  <c r="M16" i="15"/>
  <c r="M15" i="15"/>
  <c r="Q16" i="15"/>
  <c r="Q15" i="15"/>
  <c r="U16" i="15"/>
  <c r="U15" i="15"/>
  <c r="Y16" i="15"/>
  <c r="Y15" i="15"/>
  <c r="AC16" i="15"/>
  <c r="AC15" i="15"/>
  <c r="F16" i="15"/>
  <c r="G24" i="15"/>
  <c r="G23" i="15"/>
  <c r="K24" i="15"/>
  <c r="K23" i="15"/>
  <c r="O24" i="15"/>
  <c r="O23" i="15"/>
  <c r="S24" i="15"/>
  <c r="S23" i="15"/>
  <c r="W24" i="15"/>
  <c r="W23" i="15"/>
  <c r="AA24" i="15"/>
  <c r="AA23" i="15"/>
  <c r="AE24" i="15"/>
  <c r="AE23" i="15"/>
  <c r="F25" i="15"/>
  <c r="J25" i="15"/>
  <c r="N25" i="15"/>
  <c r="R25" i="15"/>
  <c r="V25" i="15"/>
  <c r="Z25" i="15"/>
  <c r="AD25" i="15"/>
  <c r="E28" i="15"/>
  <c r="D16" i="15"/>
  <c r="D15" i="15"/>
  <c r="H16" i="15"/>
  <c r="H15" i="15"/>
  <c r="L16" i="15"/>
  <c r="L18" i="15" s="1"/>
  <c r="L15" i="15"/>
  <c r="P16" i="15"/>
  <c r="P15" i="15"/>
  <c r="T16" i="15"/>
  <c r="T15" i="15"/>
  <c r="X16" i="15"/>
  <c r="X15" i="15"/>
  <c r="AB16" i="15"/>
  <c r="AB15" i="15"/>
  <c r="AF16" i="15"/>
  <c r="AF15" i="15"/>
  <c r="G25" i="15"/>
  <c r="K25" i="15"/>
  <c r="O25" i="15"/>
  <c r="S25" i="15"/>
  <c r="W25" i="15"/>
  <c r="AA25" i="15"/>
  <c r="AE25" i="15"/>
  <c r="D23" i="15"/>
  <c r="L23" i="15"/>
  <c r="T23" i="15"/>
  <c r="AB23" i="15"/>
  <c r="D24" i="15"/>
  <c r="D25" i="15"/>
  <c r="C25" i="15"/>
  <c r="C24" i="15"/>
  <c r="C28" i="15"/>
  <c r="C17" i="15"/>
  <c r="C16" i="15"/>
  <c r="F24" i="15"/>
  <c r="J24" i="15"/>
  <c r="N24" i="15"/>
  <c r="R24" i="15"/>
  <c r="V24" i="15"/>
  <c r="Z24" i="15"/>
  <c r="AD24" i="15"/>
  <c r="H23" i="15"/>
  <c r="P23" i="15"/>
  <c r="X23" i="15"/>
  <c r="AF23" i="15"/>
  <c r="AG10" i="15"/>
  <c r="G15" i="15"/>
  <c r="K15" i="15"/>
  <c r="O15" i="15"/>
  <c r="S15" i="15"/>
  <c r="W15" i="15"/>
  <c r="AA15" i="15"/>
  <c r="AE15" i="15"/>
  <c r="F23" i="15"/>
  <c r="J23" i="15"/>
  <c r="N23" i="15"/>
  <c r="R23" i="15"/>
  <c r="V23" i="15"/>
  <c r="Z23" i="15"/>
  <c r="AD23" i="15"/>
  <c r="AJ28" i="15" l="1"/>
  <c r="AJ24" i="15"/>
  <c r="AK24" i="15" s="1"/>
  <c r="AJ17" i="15"/>
  <c r="N18" i="15"/>
  <c r="AH17" i="15"/>
  <c r="I26" i="15"/>
  <c r="U18" i="15"/>
  <c r="AB18" i="15"/>
  <c r="J18" i="15"/>
  <c r="AA18" i="15"/>
  <c r="AF18" i="15"/>
  <c r="P18" i="15"/>
  <c r="V18" i="15"/>
  <c r="AH28" i="15"/>
  <c r="AH25" i="15"/>
  <c r="AJ25" i="15" s="1"/>
  <c r="AJ23" i="15"/>
  <c r="AK23" i="15" s="1"/>
  <c r="AH15" i="15"/>
  <c r="AH16" i="15"/>
  <c r="AJ16" i="15" s="1"/>
  <c r="AH23" i="15"/>
  <c r="X18" i="15"/>
  <c r="H18" i="15"/>
  <c r="V26" i="15"/>
  <c r="AF26" i="15"/>
  <c r="P26" i="15"/>
  <c r="F26" i="15"/>
  <c r="T18" i="15"/>
  <c r="AG18" i="15"/>
  <c r="Z26" i="15"/>
  <c r="J26" i="15"/>
  <c r="AB26" i="15"/>
  <c r="L26" i="15"/>
  <c r="K18" i="15"/>
  <c r="D18" i="15"/>
  <c r="AC18" i="15"/>
  <c r="M18" i="15"/>
  <c r="AE18" i="15"/>
  <c r="O18" i="15"/>
  <c r="W18" i="15"/>
  <c r="G18" i="15"/>
  <c r="Y26" i="15"/>
  <c r="R26" i="15"/>
  <c r="Q18" i="15"/>
  <c r="AD26" i="15"/>
  <c r="N26" i="15"/>
  <c r="T26" i="15"/>
  <c r="S18" i="15"/>
  <c r="AD18" i="15"/>
  <c r="AG26" i="15"/>
  <c r="X26" i="15"/>
  <c r="Y18" i="15"/>
  <c r="I18" i="15"/>
  <c r="AJ15" i="15"/>
  <c r="AA26" i="15"/>
  <c r="S26" i="15"/>
  <c r="K26" i="15"/>
  <c r="H26" i="15"/>
  <c r="AE26" i="15"/>
  <c r="O26" i="15"/>
  <c r="W26" i="15"/>
  <c r="G26" i="15"/>
  <c r="D26" i="15"/>
  <c r="R18" i="15"/>
  <c r="C18" i="15"/>
  <c r="C26" i="15"/>
  <c r="Z18" i="15"/>
  <c r="F18" i="15"/>
  <c r="E18" i="15"/>
  <c r="AK25" i="15" l="1"/>
  <c r="AJ18" i="15"/>
  <c r="AH18" i="15"/>
  <c r="AH26" i="15"/>
  <c r="AJ26" i="15"/>
  <c r="AK26" i="15" s="1"/>
  <c r="AD5" i="25" l="1"/>
  <c r="H5" i="17"/>
  <c r="AC5" i="17" l="1"/>
  <c r="AD5" i="23"/>
  <c r="C6" i="17" l="1"/>
  <c r="X6" i="17" l="1"/>
  <c r="Y6" i="23"/>
  <c r="AF6" i="25" l="1"/>
  <c r="AB6" i="25"/>
  <c r="AH5" i="25"/>
  <c r="AB5" i="25"/>
  <c r="AA6" i="25"/>
  <c r="AF5" i="25"/>
  <c r="AB4" i="25"/>
  <c r="AE4" i="25"/>
  <c r="AG4" i="25"/>
  <c r="AA5" i="25"/>
  <c r="AC6" i="25"/>
  <c r="AH6" i="25"/>
  <c r="AA4" i="25"/>
  <c r="AC4" i="25"/>
  <c r="AF4" i="25"/>
  <c r="AH4" i="25"/>
  <c r="AD4" i="25"/>
  <c r="AD6" i="25"/>
  <c r="AE5" i="25"/>
  <c r="J6" i="17"/>
  <c r="E4" i="17"/>
  <c r="J4" i="17"/>
  <c r="J5" i="17"/>
  <c r="D6" i="17"/>
  <c r="E6" i="17"/>
  <c r="F4" i="17"/>
  <c r="K4" i="17"/>
  <c r="H6" i="17"/>
  <c r="I5" i="17"/>
  <c r="F5" i="17"/>
  <c r="F6" i="17"/>
  <c r="G4" i="17"/>
  <c r="L4" i="17"/>
  <c r="H4" i="17"/>
  <c r="L5" i="17"/>
  <c r="E5" i="17"/>
  <c r="L6" i="17"/>
  <c r="G6" i="17"/>
  <c r="C5" i="17"/>
  <c r="D5" i="17"/>
  <c r="C4" i="17"/>
  <c r="D4" i="17"/>
  <c r="I4" i="17"/>
  <c r="Z6" i="25" l="1"/>
  <c r="Z4" i="25"/>
  <c r="AI4" i="25"/>
  <c r="Z5" i="25"/>
  <c r="X4" i="17"/>
  <c r="AG5" i="17"/>
  <c r="AB4" i="17"/>
  <c r="AC6" i="17"/>
  <c r="Y6" i="17"/>
  <c r="AE6" i="17"/>
  <c r="Y4" i="17"/>
  <c r="AG6" i="17"/>
  <c r="Z5" i="17"/>
  <c r="AG4" i="17"/>
  <c r="AD5" i="17"/>
  <c r="Z6" i="17"/>
  <c r="Z4" i="17"/>
  <c r="AD4" i="17"/>
  <c r="X5" i="17"/>
  <c r="AB6" i="17"/>
  <c r="AC4" i="17"/>
  <c r="AA5" i="17"/>
  <c r="AA4" i="17"/>
  <c r="AE4" i="17"/>
  <c r="Y5" i="17"/>
  <c r="AA6" i="17"/>
  <c r="AF4" i="17"/>
  <c r="AE5" i="17"/>
  <c r="AF5" i="23"/>
  <c r="AH4" i="23"/>
  <c r="AB6" i="23"/>
  <c r="AG4" i="23"/>
  <c r="AA6" i="23"/>
  <c r="AA4" i="23"/>
  <c r="AE5" i="23"/>
  <c r="Y4" i="23"/>
  <c r="AH5" i="23"/>
  <c r="AA5" i="23"/>
  <c r="AC4" i="23"/>
  <c r="AD6" i="23"/>
  <c r="Z6" i="23"/>
  <c r="AF6" i="23"/>
  <c r="AE4" i="23"/>
  <c r="Z5" i="23"/>
  <c r="Y5" i="23"/>
  <c r="AD4" i="23"/>
  <c r="AB5" i="23"/>
  <c r="AB4" i="23"/>
  <c r="AF4" i="23"/>
  <c r="AC6" i="23"/>
  <c r="Z4" i="23"/>
  <c r="AH6" i="23"/>
  <c r="M4" i="17" l="1"/>
  <c r="AG4" i="13" l="1"/>
  <c r="F2" i="14" s="1"/>
  <c r="E5" i="14" s="1"/>
  <c r="AI4" i="23"/>
  <c r="AH4" i="17"/>
  <c r="G5" i="17" l="1"/>
  <c r="AC5" i="25" l="1"/>
  <c r="AB5" i="17"/>
  <c r="AC5" i="23"/>
  <c r="I6" i="17" l="1"/>
  <c r="AE6" i="25" l="1"/>
  <c r="AE6" i="23"/>
  <c r="N6" i="23"/>
  <c r="O6" i="23" s="1"/>
  <c r="AD6" i="17"/>
  <c r="AG5" i="25" l="1"/>
  <c r="AG6" i="25"/>
  <c r="K5" i="17"/>
  <c r="K6" i="17"/>
  <c r="N6" i="25" l="1"/>
  <c r="O6" i="25" s="1"/>
  <c r="AI6" i="25"/>
  <c r="AI5" i="25"/>
  <c r="M6" i="17"/>
  <c r="AF6" i="17"/>
  <c r="AG6" i="23"/>
  <c r="N5" i="25"/>
  <c r="AG5" i="23"/>
  <c r="AF5" i="17"/>
  <c r="AI6" i="23" l="1"/>
  <c r="N6" i="17"/>
  <c r="O6" i="17" s="1"/>
  <c r="AH6" i="17"/>
  <c r="AG6" i="13"/>
  <c r="E52" i="14" s="1"/>
  <c r="E57" i="14" s="1"/>
  <c r="N5" i="22"/>
  <c r="N5" i="23"/>
  <c r="M5" i="17"/>
  <c r="AI5" i="23" l="1"/>
  <c r="AG5" i="13"/>
  <c r="E27" i="14" s="1"/>
  <c r="E31" i="14" s="1"/>
  <c r="N5" i="17"/>
  <c r="AH5" i="17"/>
</calcChain>
</file>

<file path=xl/sharedStrings.xml><?xml version="1.0" encoding="utf-8"?>
<sst xmlns="http://schemas.openxmlformats.org/spreadsheetml/2006/main" count="1057" uniqueCount="286">
  <si>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</si>
  <si>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</si>
  <si>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</si>
  <si>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</si>
  <si>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</si>
  <si>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</si>
  <si>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</si>
  <si>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</si>
  <si>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</si>
  <si>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</si>
  <si>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</si>
  <si>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># of rural union councils with RSP presence*</t>
  </si>
  <si>
    <t># of Local Support Organisations (LSOs)</t>
  </si>
  <si>
    <t xml:space="preserve">Women COs </t>
  </si>
  <si>
    <t>Men COs</t>
  </si>
  <si>
    <t>Mix COs</t>
  </si>
  <si>
    <t xml:space="preserve">Total </t>
  </si>
  <si>
    <t xml:space="preserve">Women </t>
  </si>
  <si>
    <t xml:space="preserve">Men </t>
  </si>
  <si>
    <t># of community members trained</t>
  </si>
  <si>
    <t>Amount of micro-credit disbursement (Rs. Million)</t>
  </si>
  <si>
    <t xml:space="preserve"># of loans </t>
  </si>
  <si>
    <t xml:space="preserve"># of beneficiary households of initiated CPIs </t>
  </si>
  <si>
    <t># of community schools established</t>
  </si>
  <si>
    <t xml:space="preserve">Girls </t>
  </si>
  <si>
    <t># of students enrolled</t>
  </si>
  <si>
    <t xml:space="preserve">Boys </t>
  </si>
  <si>
    <t xml:space="preserve">Name of District </t>
  </si>
  <si>
    <t>RSP</t>
  </si>
  <si>
    <t>Total rural HHs in the District (1998 Census)</t>
  </si>
  <si>
    <t>ICT</t>
  </si>
  <si>
    <t xml:space="preserve">Awaran </t>
  </si>
  <si>
    <t xml:space="preserve">Bolan </t>
  </si>
  <si>
    <t xml:space="preserve">Gawadar </t>
  </si>
  <si>
    <t xml:space="preserve">Jhal Magsi </t>
  </si>
  <si>
    <t>Jaffarabad</t>
  </si>
  <si>
    <t xml:space="preserve">Kallat </t>
  </si>
  <si>
    <t>Kharan</t>
  </si>
  <si>
    <t xml:space="preserve">Khuzdar </t>
  </si>
  <si>
    <t>Killa Saifullah</t>
  </si>
  <si>
    <t>Lasbella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</si>
  <si>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</si>
  <si>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</si>
  <si>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</si>
  <si>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</si>
  <si>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</si>
  <si>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 xml:space="preserve">Abbottabad </t>
  </si>
  <si>
    <t>Battagram</t>
  </si>
  <si>
    <t>Buner</t>
  </si>
  <si>
    <t>Charsadda</t>
  </si>
  <si>
    <t>Chitral</t>
  </si>
  <si>
    <t>Dir Upper</t>
  </si>
  <si>
    <t xml:space="preserve">Hangu </t>
  </si>
  <si>
    <t>Haripur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</si>
  <si>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</si>
  <si>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</si>
  <si>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</si>
  <si>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</si>
  <si>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</si>
  <si>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</si>
  <si>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 xml:space="preserve">Nowshera </t>
  </si>
  <si>
    <t xml:space="preserve">Peshawar </t>
  </si>
  <si>
    <t>Shangla</t>
  </si>
  <si>
    <t>Swabi</t>
  </si>
  <si>
    <t>Swat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</si>
  <si>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</si>
  <si>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</si>
  <si>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</si>
  <si>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</si>
  <si>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</si>
  <si>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</si>
  <si>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</si>
  <si>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</si>
  <si>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</si>
  <si>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</si>
  <si>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</si>
  <si>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Nawabshah</t>
  </si>
  <si>
    <t xml:space="preserve">Shahdad Kot </t>
  </si>
  <si>
    <t>Sanghar</t>
  </si>
  <si>
    <t>Shikarpur</t>
  </si>
  <si>
    <t>Tando Allahyar</t>
  </si>
  <si>
    <t>Tando Muhammad Khan</t>
  </si>
  <si>
    <t>Tharparkar</t>
  </si>
  <si>
    <t xml:space="preserve">Thattha </t>
  </si>
  <si>
    <t>Umer Kot</t>
  </si>
  <si>
    <t>Attock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</si>
  <si>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</si>
  <si>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</si>
  <si>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</si>
  <si>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</si>
  <si>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</si>
  <si>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</si>
  <si>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</si>
  <si>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</si>
  <si>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</si>
  <si>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</si>
  <si>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</si>
  <si>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</si>
  <si>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</si>
  <si>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Khushab</t>
  </si>
  <si>
    <t>Lahore</t>
  </si>
  <si>
    <t>Layyah</t>
  </si>
  <si>
    <t>Lodhran</t>
  </si>
  <si>
    <t>Mandi Bahauddin</t>
  </si>
  <si>
    <t>Mianwali</t>
  </si>
  <si>
    <t>Multan</t>
  </si>
  <si>
    <t>Muzaffargarh</t>
  </si>
  <si>
    <t>Narrowal</t>
  </si>
  <si>
    <t>Okara</t>
  </si>
  <si>
    <t>Pakpattan</t>
  </si>
  <si>
    <t>Rahim Yar Khan</t>
  </si>
  <si>
    <t>Rajanpur</t>
  </si>
  <si>
    <t>Rawalpindi</t>
  </si>
  <si>
    <t>Sahiwal</t>
  </si>
  <si>
    <t>Sargodha</t>
  </si>
  <si>
    <t>Sheikhupura</t>
  </si>
  <si>
    <t>Sialkot</t>
  </si>
  <si>
    <t>Toba Tek Singh</t>
  </si>
  <si>
    <t>Vehari</t>
  </si>
  <si>
    <t>Bagh</t>
  </si>
  <si>
    <t>Kotli</t>
  </si>
  <si>
    <t>Neelum</t>
  </si>
  <si>
    <t>Poonch (Rawalakot)</t>
  </si>
  <si>
    <t>Bhimber</t>
  </si>
  <si>
    <t>Sudhnoti</t>
  </si>
  <si>
    <t>Mirpur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</si>
  <si>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</si>
  <si>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</si>
  <si>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</si>
  <si>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</si>
  <si>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</si>
  <si>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</si>
  <si>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</si>
  <si>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</si>
  <si>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</si>
  <si>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</si>
  <si>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</si>
  <si>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</si>
  <si>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</si>
  <si>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Barkhan</t>
  </si>
  <si>
    <t>Chaqhi</t>
  </si>
  <si>
    <t>Dera Bugti</t>
  </si>
  <si>
    <t>Harnai</t>
  </si>
  <si>
    <t>Killa Abdullah</t>
  </si>
  <si>
    <t>Kohlu</t>
  </si>
  <si>
    <t>Loralai</t>
  </si>
  <si>
    <t>Musa Khel</t>
  </si>
  <si>
    <t>Naseerabad</t>
  </si>
  <si>
    <t>Noshki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</si>
  <si>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</si>
  <si>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</si>
  <si>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</si>
  <si>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</si>
  <si>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</si>
  <si>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</si>
  <si>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</si>
  <si>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</si>
  <si>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</si>
  <si>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</si>
  <si>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</si>
  <si>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</si>
  <si>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</si>
  <si>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</si>
  <si>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</si>
  <si>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</si>
  <si>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Dir Lower</t>
  </si>
  <si>
    <t>D.I.Khan</t>
  </si>
  <si>
    <t>Tank</t>
  </si>
  <si>
    <t>Lakki Marwat</t>
  </si>
  <si>
    <t>Karachi</t>
  </si>
  <si>
    <t>Total rural and Peri-Urban UCs in the District</t>
  </si>
  <si>
    <t xml:space="preserve">Grand Total </t>
  </si>
  <si>
    <t>Community Investment Fund (CIF)</t>
  </si>
  <si>
    <t xml:space="preserve">Total amount of CIF disbursed (Rs. million) </t>
  </si>
  <si>
    <t># of health micro insurance schemes</t>
  </si>
  <si>
    <t># of RSP working districts/areas**</t>
  </si>
  <si>
    <t>Amount of savings of COs                  (Rs. Million)</t>
  </si>
  <si>
    <t>Chiniot*</t>
  </si>
  <si>
    <t>Nanakana Sahib*</t>
  </si>
  <si>
    <t>Total</t>
  </si>
  <si>
    <t xml:space="preserve"># of beneficiary households of completed CPIs </t>
  </si>
  <si>
    <t xml:space="preserve"># of population insured </t>
  </si>
  <si>
    <t>Union Councils Having RSPs Presence</t>
  </si>
  <si>
    <t>Households Organised</t>
  </si>
  <si>
    <t>\</t>
  </si>
  <si>
    <t xml:space="preserve">Rural Support Programmes in Pakistan </t>
  </si>
  <si>
    <t># of RSP working districts</t>
  </si>
  <si>
    <t>Amount of savings of COs (Rs. Million)</t>
  </si>
  <si>
    <t>Total amount of CIF disbursed (Rs. million)</t>
  </si>
  <si>
    <t># of Loans</t>
  </si>
  <si>
    <t>Women</t>
  </si>
  <si>
    <t>Men</t>
  </si>
  <si>
    <t>4,24,981</t>
  </si>
  <si>
    <t xml:space="preserve"># of beneficiary households of CPIs </t>
  </si>
  <si>
    <t>1982-1992</t>
  </si>
  <si>
    <t>Up to 2002</t>
  </si>
  <si>
    <t>Up to 2012</t>
  </si>
  <si>
    <t>Amount of savings of COs ($. Million)</t>
  </si>
  <si>
    <t>Total amount of CIF disbursed ($. million)</t>
  </si>
  <si>
    <t>Amount of micro-credit disbursement ($. Million)</t>
  </si>
  <si>
    <t>Year</t>
  </si>
  <si>
    <t>Average USD/PKR</t>
  </si>
  <si>
    <t>Min USD/PKR</t>
  </si>
  <si>
    <t>Max USD/PKR</t>
  </si>
  <si>
    <t xml:space="preserve">source </t>
  </si>
  <si>
    <t>http://fxtop.com/en/historical-exchange-rates.php?A=1&amp;C1=USD&amp;C2=PKR&amp;YA=1&amp;DD1=&amp;MM1=&amp;YYYY1=1983&amp;B=1&amp;P=&amp;I=1&amp;DD2=07&amp;MM2=10&amp;YYYY2=2013&amp;btnOK=Go%21</t>
  </si>
  <si>
    <t>+ Data pertaining to AJKRSP updated as at March 2013.</t>
  </si>
  <si>
    <t>AJKRSP+</t>
  </si>
  <si>
    <t>Up to 2013</t>
  </si>
  <si>
    <t>Community Organisations Formed</t>
  </si>
  <si>
    <t>Bannu</t>
  </si>
  <si>
    <t>Naushero Feroz</t>
  </si>
  <si>
    <t xml:space="preserve">Sukkur </t>
  </si>
  <si>
    <t>Muzaffarabad</t>
  </si>
  <si>
    <t># of organised households</t>
  </si>
  <si>
    <t xml:space="preserve"># of Community Organisations (COs) formed </t>
  </si>
  <si>
    <t># of PPI/CPI schemes initiated</t>
  </si>
  <si>
    <t xml:space="preserve"># of PPI/CPI schemes completed </t>
  </si>
  <si>
    <t xml:space="preserve">Total cost of initiated CPIs (Rs. Million) </t>
  </si>
  <si>
    <t xml:space="preserve">Total cost of completed CPIs (Rs. Million) </t>
  </si>
  <si>
    <t># of adults literated or graduated</t>
  </si>
  <si>
    <t># of traditional birth attendants / health workers trained</t>
  </si>
  <si>
    <t># of LSOs managing CIF</t>
  </si>
  <si>
    <t># of VOs managing CIF</t>
  </si>
  <si>
    <t># of CIF borrowers</t>
  </si>
  <si>
    <t>Cumulative Achievement</t>
  </si>
  <si>
    <t># of union councils with RSP presence</t>
  </si>
  <si>
    <t xml:space="preserve"># of organised households </t>
  </si>
  <si>
    <t># of Local Support Organisations (LSO)</t>
  </si>
  <si>
    <t># of CO members</t>
  </si>
  <si>
    <t># of health micro-insurance schemes</t>
  </si>
  <si>
    <t xml:space="preserve"># of PPI/CPI schemes </t>
  </si>
  <si>
    <t xml:space="preserve">Total cost of CPIs (Rs. Million) </t>
  </si>
  <si>
    <t># of Local Support Organisations</t>
  </si>
  <si>
    <t xml:space="preserve"># of health micro-insurance schemes </t>
  </si>
  <si>
    <t xml:space="preserve">Total cost of CPIs ($. Million) </t>
  </si>
  <si>
    <t>No of working days</t>
  </si>
  <si>
    <r>
      <t>Rural Support Programmes (RSPs) in Pakistan, Cumulative Progress as of March</t>
    </r>
    <r>
      <rPr>
        <b/>
        <sz val="10"/>
        <color indexed="10"/>
        <rFont val="Calibri"/>
        <family val="2"/>
      </rPr>
      <t xml:space="preserve"> 2014</t>
    </r>
  </si>
  <si>
    <t>Note: ** The 120 include 115 districts and 5 Federally Administered Tribal Areas.   Punjab RSP after restructuring in mid 2011, closed its operation in four districts, Chiniot, Nankana Sahib, DG Khan and Rajanpur.</t>
  </si>
  <si>
    <t xml:space="preserve">* The total figure for districts/areas and union councils excludes 27 overlapping districts (presence of multiple RSP) and 663 overlapping union councils </t>
  </si>
  <si>
    <r>
      <t>Rural Support Programmes (RSPs) in Pakistan, Cumulative Progress as of June</t>
    </r>
    <r>
      <rPr>
        <b/>
        <sz val="10"/>
        <color indexed="10"/>
        <rFont val="Calibri"/>
        <family val="2"/>
      </rPr>
      <t xml:space="preserve"> 2014</t>
    </r>
  </si>
  <si>
    <t xml:space="preserve">* The total figure for districts/areas and union councils excludes 28 overlapping districts (presence of multiple RSP) and 670 overlapping union councils </t>
  </si>
  <si>
    <t>Difference over last quarter</t>
  </si>
  <si>
    <r>
      <t>Rural Support Programmes (RSPs) in Pakistan, Cumulative Progress as of September</t>
    </r>
    <r>
      <rPr>
        <b/>
        <sz val="10"/>
        <color indexed="10"/>
        <rFont val="Calibri"/>
        <family val="2"/>
      </rPr>
      <t xml:space="preserve"> 2014</t>
    </r>
  </si>
  <si>
    <t xml:space="preserve">Regional Offices </t>
  </si>
  <si>
    <t>Sub District/Field Units</t>
  </si>
  <si>
    <t>Special Project Offices</t>
  </si>
  <si>
    <t>Head Offices</t>
  </si>
  <si>
    <t>District Offices</t>
  </si>
  <si>
    <t xml:space="preserve"># of offices </t>
  </si>
  <si>
    <t xml:space="preserve"># of  management and professional staff members </t>
  </si>
  <si>
    <t xml:space="preserve">Male </t>
  </si>
  <si>
    <t xml:space="preserve">Female </t>
  </si>
  <si>
    <r>
      <t>Rural Support Programmes (RSPs) in Pakistan, Cumulative Progress as of December</t>
    </r>
    <r>
      <rPr>
        <b/>
        <sz val="10"/>
        <color indexed="10"/>
        <rFont val="Calibri"/>
        <family val="2"/>
      </rPr>
      <t xml:space="preserve"> 2014</t>
    </r>
  </si>
  <si>
    <t>Distrct office (Yes/NO)</t>
  </si>
  <si>
    <t>Number of Sub distirct or Field Units</t>
  </si>
  <si>
    <t>Yes</t>
  </si>
  <si>
    <t>Note: ** The 121 include 116 districts and 5 Federally Administered Tribal Areas.   Punjab RSP after restructuring in mid 2011, closed its operation in four districts, Chiniot, Nankana Sahib, DG Khan and Rajanpur.</t>
  </si>
  <si>
    <t xml:space="preserve">* The total figure for districts/areas and union councils excludes 29 overlapping districts (presence of multiple RSP) and 712 overlapping union councils </t>
  </si>
  <si>
    <t>-</t>
  </si>
  <si>
    <t>No</t>
  </si>
  <si>
    <t xml:space="preserve">* The total figure for districts/areas and union councils excludes 29 overlapping districts (presence of multiple RSP) and 625 overlapping union councils </t>
  </si>
  <si>
    <t>Note: ** The 123 include 118 districts and 5 Federally Administered Tribal Areas.   Punjab RSP after restructuring in mid 2011, closed its operation in four districts, Chiniot, Nankana Sahib, DG Khan and Rajanpur.</t>
  </si>
  <si>
    <t>Districts/Areas</t>
  </si>
  <si>
    <t>Rural Peri-Urban UCs</t>
  </si>
  <si>
    <t>% Coverage</t>
  </si>
  <si>
    <t xml:space="preserve">RSPs presnce </t>
  </si>
  <si>
    <t>Islamabad Capital Territory</t>
  </si>
  <si>
    <t>Khyber Pakhtunkhwa</t>
  </si>
  <si>
    <t>Azad Jammu and Kashmir</t>
  </si>
  <si>
    <t>Gilgit-Baltistan</t>
  </si>
  <si>
    <t xml:space="preserve">Federal Administered Tribal Areas/Frontier Regions </t>
  </si>
  <si>
    <t>Rural Households (1998 Census)</t>
  </si>
  <si>
    <t xml:space="preserve">No. of Villages with RSPs presence </t>
  </si>
  <si>
    <t>No. of Community Organisations</t>
  </si>
  <si>
    <t>Name of Provinces/Areas</t>
  </si>
  <si>
    <t>Number of Revenue Villages Having RSPs Presence (as of June 2015)</t>
  </si>
  <si>
    <r>
      <t>Rural Support Programmes (RSPs) in Pakistan, Cumulative Progress as of March</t>
    </r>
    <r>
      <rPr>
        <b/>
        <sz val="10"/>
        <color indexed="10"/>
        <rFont val="Calibri"/>
        <family val="2"/>
      </rPr>
      <t xml:space="preserve"> 2015</t>
    </r>
  </si>
  <si>
    <t>Kech</t>
  </si>
  <si>
    <t>Mardan</t>
  </si>
  <si>
    <t>Nowshera</t>
  </si>
  <si>
    <t>Chiniot</t>
  </si>
  <si>
    <t>D G Khan*</t>
  </si>
  <si>
    <t>Hafiz Abad*</t>
  </si>
  <si>
    <t>Rajanpur*</t>
  </si>
  <si>
    <t>Hattian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</si>
</sst>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0.0%"/>
    <numFmt numFmtId="167" formatCode="_(* #,##0.0_);_(* \(#,##0.0\);_(* &quot;-&quot;??_);_(@_)"/>
  </numFmts>
  <fonts count="4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rgb="FF00008B"/>
      <name val="Calibri"/>
      <family val="2"/>
      <scheme val="minor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sz val="10"/>
      <color rgb="FF0000FF"/>
      <name val="Helvetica"/>
    </font>
    <font>
      <u/>
      <sz val="10"/>
      <color theme="10"/>
      <name val="Arial"/>
      <family val="2"/>
    </font>
    <font>
      <b/>
      <sz val="11"/>
      <name val="Garamond"/>
      <family val="1"/>
    </font>
    <font>
      <sz val="11"/>
      <name val="Garamond"/>
      <family val="1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874">
    <xf numFmtId="0" fontId="0" fillId="0" borderId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2" borderId="0" applyNumberFormat="0" applyBorder="0" applyAlignment="0" applyProtection="0"/>
    <xf numFmtId="0" fontId="4" fillId="2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3" borderId="0" applyNumberFormat="0" applyBorder="0" applyAlignment="0" applyProtection="0"/>
    <xf numFmtId="0" fontId="4" fillId="3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4" borderId="0" applyNumberFormat="0" applyBorder="0" applyAlignment="0" applyProtection="0"/>
    <xf numFmtId="0" fontId="4" fillId="4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6" borderId="0" applyNumberFormat="0" applyBorder="0" applyAlignment="0" applyProtection="0"/>
    <xf numFmtId="0" fontId="4" fillId="6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7" borderId="0" applyNumberFormat="0" applyBorder="0" applyAlignment="0" applyProtection="0"/>
    <xf numFmtId="0" fontId="4" fillId="7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9" borderId="0" applyNumberFormat="0" applyBorder="0" applyAlignment="0" applyProtection="0"/>
    <xf numFmtId="0" fontId="4" fillId="9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10" borderId="0" applyNumberFormat="0" applyBorder="0" applyAlignment="0" applyProtection="0"/>
    <xf numFmtId="0" fontId="4" fillId="10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5" borderId="0" applyNumberFormat="0" applyBorder="0" applyAlignment="0" applyProtection="0"/>
    <xf numFmtId="0" fontId="4" fillId="5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8" borderId="0" applyNumberFormat="0" applyBorder="0" applyAlignment="0" applyProtection="0"/>
    <xf numFmtId="0" fontId="4" fillId="8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9" fillId="11" borderId="0" applyNumberFormat="0" applyBorder="0" applyAlignment="0" applyProtection="0"/>
    <xf numFmtId="0" fontId="4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5" fillId="0" borderId="0"/>
    <xf numFmtId="0" fontId="8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/>
    <xf numFmtId="0" fontId="8" fillId="0" borderId="0"/>
    <xf numFmtId="0" fontId="8" fillId="0" borderId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</cellStyleXfs>
  <cellXfs count="399">
    <xf numFmtId="0" fontId="0" fillId="0" borderId="0" xfId="0"/>
    <xf numFmtId="0" fontId="26" fillId="0" borderId="0" xfId="0" applyFont="1" applyFill="1"/>
    <xf numFmtId="0" fontId="26" fillId="0" borderId="0" xfId="0" applyFont="1" applyFill="1" applyAlignment="1">
      <alignment horizontal="center"/>
    </xf>
    <xf numFmtId="0" fontId="26" fillId="0" borderId="0" xfId="0" applyFont="1" applyFill="1" applyAlignment="1">
      <alignment vertical="center"/>
    </xf>
    <xf numFmtId="165" fontId="26" fillId="0" borderId="0" xfId="0" applyNumberFormat="1" applyFont="1" applyFill="1" applyAlignment="1">
      <alignment horizontal="center"/>
    </xf>
    <xf numFmtId="166" fontId="26" fillId="0" borderId="0" xfId="508" applyNumberFormat="1" applyFont="1" applyFill="1"/>
    <xf numFmtId="43" fontId="26" fillId="0" borderId="0" xfId="0" applyNumberFormat="1" applyFont="1" applyFill="1"/>
    <xf numFmtId="165" fontId="26" fillId="0" borderId="0" xfId="508" applyNumberFormat="1" applyFont="1" applyFill="1"/>
    <xf numFmtId="0" fontId="29" fillId="0" borderId="11" xfId="0" applyFont="1" applyFill="1" applyBorder="1" applyAlignment="1">
      <alignment vertical="center"/>
    </xf>
    <xf numFmtId="165" fontId="29" fillId="0" borderId="11" xfId="508" applyNumberFormat="1" applyFont="1" applyFill="1" applyBorder="1" applyAlignment="1">
      <alignment horizontal="center" vertical="center"/>
    </xf>
    <xf numFmtId="165" fontId="29" fillId="0" borderId="12" xfId="508" applyNumberFormat="1" applyFont="1" applyFill="1" applyBorder="1" applyAlignment="1">
      <alignment horizontal="center" vertical="center"/>
    </xf>
    <xf numFmtId="165" fontId="29" fillId="0" borderId="13" xfId="508" applyNumberFormat="1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left" vertical="center"/>
    </xf>
    <xf numFmtId="165" fontId="29" fillId="25" borderId="11" xfId="508" applyNumberFormat="1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vertical="center"/>
    </xf>
    <xf numFmtId="165" fontId="29" fillId="0" borderId="15" xfId="508" applyNumberFormat="1" applyFont="1" applyFill="1" applyBorder="1" applyAlignment="1">
      <alignment horizontal="center" vertical="center"/>
    </xf>
    <xf numFmtId="165" fontId="29" fillId="0" borderId="16" xfId="508" applyNumberFormat="1" applyFont="1" applyFill="1" applyBorder="1" applyAlignment="1">
      <alignment horizontal="center" vertical="center"/>
    </xf>
    <xf numFmtId="165" fontId="29" fillId="0" borderId="17" xfId="508" applyNumberFormat="1" applyFont="1" applyFill="1" applyBorder="1" applyAlignment="1">
      <alignment horizontal="center" vertical="center"/>
    </xf>
    <xf numFmtId="0" fontId="29" fillId="0" borderId="11" xfId="0" applyFont="1" applyBorder="1"/>
    <xf numFmtId="165" fontId="29" fillId="0" borderId="11" xfId="508" applyNumberFormat="1" applyFont="1" applyFill="1" applyBorder="1" applyAlignment="1">
      <alignment vertical="center"/>
    </xf>
    <xf numFmtId="164" fontId="30" fillId="0" borderId="0" xfId="508" applyNumberFormat="1" applyFont="1" applyFill="1" applyBorder="1"/>
    <xf numFmtId="0" fontId="30" fillId="0" borderId="0" xfId="0" applyFont="1"/>
    <xf numFmtId="0" fontId="31" fillId="0" borderId="0" xfId="0" applyFont="1" applyFill="1" applyBorder="1"/>
    <xf numFmtId="0" fontId="31" fillId="0" borderId="0" xfId="0" applyFont="1" applyFill="1" applyBorder="1" applyAlignment="1">
      <alignment horizontal="center"/>
    </xf>
    <xf numFmtId="164" fontId="30" fillId="0" borderId="0" xfId="508" applyNumberFormat="1" applyFont="1"/>
    <xf numFmtId="164" fontId="30" fillId="0" borderId="11" xfId="508" applyNumberFormat="1" applyFont="1" applyBorder="1" applyAlignment="1">
      <alignment horizontal="center" wrapText="1"/>
    </xf>
    <xf numFmtId="164" fontId="30" fillId="0" borderId="11" xfId="508" applyNumberFormat="1" applyFont="1" applyFill="1" applyBorder="1" applyAlignment="1">
      <alignment horizontal="center" wrapText="1"/>
    </xf>
    <xf numFmtId="164" fontId="31" fillId="24" borderId="11" xfId="508" applyNumberFormat="1" applyFont="1" applyFill="1" applyBorder="1" applyAlignment="1">
      <alignment horizontal="center" wrapText="1"/>
    </xf>
    <xf numFmtId="43" fontId="30" fillId="0" borderId="0" xfId="508" applyFont="1"/>
    <xf numFmtId="165" fontId="30" fillId="0" borderId="0" xfId="508" applyNumberFormat="1" applyFont="1"/>
    <xf numFmtId="38" fontId="30" fillId="0" borderId="0" xfId="0" applyNumberFormat="1" applyFont="1"/>
    <xf numFmtId="38" fontId="30" fillId="0" borderId="0" xfId="508" applyNumberFormat="1" applyFont="1"/>
    <xf numFmtId="40" fontId="30" fillId="0" borderId="0" xfId="508" applyNumberFormat="1" applyFont="1"/>
    <xf numFmtId="0" fontId="30" fillId="0" borderId="0" xfId="0" applyFont="1" applyAlignment="1">
      <alignment vertical="center"/>
    </xf>
    <xf numFmtId="164" fontId="31" fillId="24" borderId="23" xfId="508" applyNumberFormat="1" applyFont="1" applyFill="1" applyBorder="1" applyAlignment="1">
      <alignment horizontal="center" wrapText="1"/>
    </xf>
    <xf numFmtId="0" fontId="30" fillId="0" borderId="0" xfId="0" applyFont="1" applyBorder="1"/>
    <xf numFmtId="164" fontId="30" fillId="0" borderId="0" xfId="0" applyNumberFormat="1" applyFont="1"/>
    <xf numFmtId="0" fontId="30" fillId="0" borderId="0" xfId="0" applyFont="1" applyAlignment="1">
      <alignment vertical="top"/>
    </xf>
    <xf numFmtId="0" fontId="31" fillId="0" borderId="22" xfId="0" applyFont="1" applyFill="1" applyBorder="1" applyAlignment="1">
      <alignment horizontal="center" vertical="center"/>
    </xf>
    <xf numFmtId="164" fontId="30" fillId="0" borderId="0" xfId="508" applyNumberFormat="1" applyFont="1" applyFill="1"/>
    <xf numFmtId="43" fontId="30" fillId="0" borderId="0" xfId="508" applyFont="1" applyFill="1"/>
    <xf numFmtId="165" fontId="29" fillId="0" borderId="12" xfId="508" applyNumberFormat="1" applyFont="1" applyFill="1" applyBorder="1" applyAlignment="1">
      <alignment vertical="center"/>
    </xf>
    <xf numFmtId="0" fontId="30" fillId="0" borderId="0" xfId="0" applyFont="1" applyFill="1"/>
    <xf numFmtId="167" fontId="29" fillId="0" borderId="11" xfId="508" applyNumberFormat="1" applyFont="1" applyFill="1" applyBorder="1" applyAlignment="1">
      <alignment horizontal="center" vertical="center"/>
    </xf>
    <xf numFmtId="43" fontId="30" fillId="0" borderId="11" xfId="508" applyFont="1" applyFill="1" applyBorder="1" applyAlignment="1">
      <alignment horizontal="center" vertical="center" wrapText="1"/>
    </xf>
    <xf numFmtId="167" fontId="30" fillId="0" borderId="11" xfId="508" applyNumberFormat="1" applyFont="1" applyFill="1" applyBorder="1" applyAlignment="1">
      <alignment horizontal="center" vertical="center" wrapText="1"/>
    </xf>
    <xf numFmtId="164" fontId="30" fillId="0" borderId="11" xfId="508" applyNumberFormat="1" applyFont="1" applyBorder="1" applyAlignment="1">
      <alignment horizontal="center" vertical="center" wrapText="1"/>
    </xf>
    <xf numFmtId="164" fontId="30" fillId="0" borderId="11" xfId="508" applyNumberFormat="1" applyFont="1" applyFill="1" applyBorder="1" applyAlignment="1">
      <alignment horizontal="center" vertical="center" wrapText="1"/>
    </xf>
    <xf numFmtId="164" fontId="31" fillId="24" borderId="11" xfId="508" applyNumberFormat="1" applyFont="1" applyFill="1" applyBorder="1" applyAlignment="1">
      <alignment horizontal="center" vertical="center" wrapText="1"/>
    </xf>
    <xf numFmtId="164" fontId="31" fillId="24" borderId="11" xfId="508" applyNumberFormat="1" applyFont="1" applyFill="1" applyBorder="1" applyAlignment="1">
      <alignment horizontal="center" vertical="center"/>
    </xf>
    <xf numFmtId="43" fontId="30" fillId="0" borderId="11" xfId="508" applyFont="1" applyBorder="1" applyAlignment="1">
      <alignment horizontal="center" vertical="center" wrapText="1"/>
    </xf>
    <xf numFmtId="43" fontId="31" fillId="24" borderId="11" xfId="508" applyFont="1" applyFill="1" applyBorder="1" applyAlignment="1">
      <alignment horizontal="center" vertical="center" wrapText="1"/>
    </xf>
    <xf numFmtId="167" fontId="30" fillId="0" borderId="0" xfId="508" applyNumberFormat="1" applyFont="1" applyFill="1"/>
    <xf numFmtId="167" fontId="30" fillId="0" borderId="0" xfId="508" applyNumberFormat="1" applyFont="1"/>
    <xf numFmtId="165" fontId="30" fillId="0" borderId="0" xfId="0" applyNumberFormat="1" applyFont="1"/>
    <xf numFmtId="0" fontId="28" fillId="0" borderId="0" xfId="0" applyFont="1" applyBorder="1"/>
    <xf numFmtId="165" fontId="30" fillId="0" borderId="0" xfId="508" applyNumberFormat="1" applyFont="1" applyFill="1" applyBorder="1" applyAlignment="1">
      <alignment horizontal="center" vertical="center" wrapText="1"/>
    </xf>
    <xf numFmtId="0" fontId="26" fillId="26" borderId="0" xfId="0" applyFont="1" applyFill="1" applyAlignment="1">
      <alignment vertical="center"/>
    </xf>
    <xf numFmtId="165" fontId="30" fillId="25" borderId="11" xfId="508" applyNumberFormat="1" applyFont="1" applyFill="1" applyBorder="1" applyAlignment="1">
      <alignment horizontal="center" vertical="center" wrapText="1"/>
    </xf>
    <xf numFmtId="167" fontId="29" fillId="0" borderId="15" xfId="508" applyNumberFormat="1" applyFont="1" applyFill="1" applyBorder="1" applyAlignment="1">
      <alignment horizontal="center" vertical="center"/>
    </xf>
    <xf numFmtId="37" fontId="26" fillId="0" borderId="0" xfId="508" applyNumberFormat="1" applyFont="1" applyFill="1" applyAlignment="1">
      <alignment horizontal="right"/>
    </xf>
    <xf numFmtId="164" fontId="30" fillId="0" borderId="11" xfId="508" applyNumberFormat="1" applyFont="1" applyBorder="1"/>
    <xf numFmtId="165" fontId="29" fillId="0" borderId="17" xfId="508" applyNumberFormat="1" applyFont="1" applyFill="1" applyBorder="1" applyAlignment="1">
      <alignment vertical="center"/>
    </xf>
    <xf numFmtId="165" fontId="29" fillId="0" borderId="15" xfId="508" applyNumberFormat="1" applyFont="1" applyFill="1" applyBorder="1" applyAlignment="1">
      <alignment vertical="center"/>
    </xf>
    <xf numFmtId="165" fontId="33" fillId="0" borderId="11" xfId="508" applyNumberFormat="1" applyFont="1" applyFill="1" applyBorder="1" applyAlignment="1">
      <alignment horizontal="center" vertical="center" wrapText="1"/>
    </xf>
    <xf numFmtId="165" fontId="30" fillId="0" borderId="11" xfId="508" applyNumberFormat="1" applyFont="1" applyFill="1" applyBorder="1" applyAlignment="1">
      <alignment horizontal="center" vertical="center" wrapText="1"/>
    </xf>
    <xf numFmtId="165" fontId="30" fillId="24" borderId="11" xfId="508" applyNumberFormat="1" applyFont="1" applyFill="1" applyBorder="1" applyAlignment="1">
      <alignment horizontal="center" vertical="center" wrapText="1"/>
    </xf>
    <xf numFmtId="0" fontId="31" fillId="28" borderId="20" xfId="0" applyFont="1" applyFill="1" applyBorder="1" applyAlignment="1">
      <alignment horizontal="center" vertical="center"/>
    </xf>
    <xf numFmtId="0" fontId="30" fillId="27" borderId="0" xfId="0" applyFont="1" applyFill="1"/>
    <xf numFmtId="164" fontId="30" fillId="0" borderId="0" xfId="0" applyNumberFormat="1" applyFont="1" applyFill="1"/>
    <xf numFmtId="165" fontId="8" fillId="0" borderId="11" xfId="508" applyNumberFormat="1" applyFont="1" applyFill="1" applyBorder="1" applyAlignment="1">
      <alignment vertical="center"/>
    </xf>
    <xf numFmtId="165" fontId="8" fillId="0" borderId="11" xfId="508" applyNumberFormat="1" applyFont="1" applyFill="1" applyBorder="1" applyAlignment="1">
      <alignment horizontal="center" vertical="center"/>
    </xf>
    <xf numFmtId="165" fontId="36" fillId="0" borderId="11" xfId="508" applyNumberFormat="1" applyFont="1" applyBorder="1"/>
    <xf numFmtId="43" fontId="30" fillId="24" borderId="11" xfId="508" applyNumberFormat="1" applyFont="1" applyFill="1" applyBorder="1" applyAlignment="1">
      <alignment horizontal="center" vertical="center" wrapText="1"/>
    </xf>
    <xf numFmtId="165" fontId="29" fillId="0" borderId="11" xfId="508" applyNumberFormat="1" applyFont="1" applyFill="1" applyBorder="1" applyAlignment="1">
      <alignment horizontal="center" vertical="center" wrapText="1"/>
    </xf>
    <xf numFmtId="165" fontId="29" fillId="28" borderId="11" xfId="508" applyNumberFormat="1" applyFont="1" applyFill="1" applyBorder="1" applyAlignment="1">
      <alignment horizontal="center" vertical="center" wrapText="1"/>
    </xf>
    <xf numFmtId="0" fontId="38" fillId="0" borderId="0" xfId="669" applyFont="1" applyBorder="1"/>
    <xf numFmtId="0" fontId="8" fillId="0" borderId="0" xfId="669"/>
    <xf numFmtId="0" fontId="2" fillId="0" borderId="0" xfId="868"/>
    <xf numFmtId="17" fontId="27" fillId="29" borderId="11" xfId="669" applyNumberFormat="1" applyFont="1" applyFill="1" applyBorder="1" applyAlignment="1">
      <alignment horizontal="center" vertical="center"/>
    </xf>
    <xf numFmtId="164" fontId="26" fillId="0" borderId="12" xfId="869" applyNumberFormat="1" applyFont="1" applyFill="1" applyBorder="1" applyAlignment="1">
      <alignment horizontal="left" vertical="top"/>
    </xf>
    <xf numFmtId="164" fontId="26" fillId="0" borderId="13" xfId="869" applyNumberFormat="1" applyFont="1" applyFill="1" applyBorder="1" applyAlignment="1"/>
    <xf numFmtId="164" fontId="8" fillId="0" borderId="11" xfId="869" applyNumberFormat="1" applyFont="1" applyBorder="1"/>
    <xf numFmtId="165" fontId="30" fillId="0" borderId="11" xfId="870" applyNumberFormat="1" applyFont="1" applyFill="1" applyBorder="1" applyAlignment="1">
      <alignment horizontal="center" vertical="center" wrapText="1"/>
    </xf>
    <xf numFmtId="164" fontId="26" fillId="0" borderId="12" xfId="869" applyNumberFormat="1" applyFont="1" applyFill="1" applyBorder="1" applyAlignment="1"/>
    <xf numFmtId="164" fontId="26" fillId="0" borderId="11" xfId="869" applyNumberFormat="1" applyFont="1" applyFill="1" applyBorder="1" applyAlignment="1">
      <alignment horizontal="left"/>
    </xf>
    <xf numFmtId="164" fontId="26" fillId="0" borderId="11" xfId="869" applyNumberFormat="1" applyFont="1" applyFill="1" applyBorder="1" applyAlignment="1">
      <alignment horizontal="center"/>
    </xf>
    <xf numFmtId="164" fontId="8" fillId="0" borderId="11" xfId="869" applyNumberFormat="1" applyFont="1" applyBorder="1" applyAlignment="1">
      <alignment horizontal="right" vertical="center"/>
    </xf>
    <xf numFmtId="164" fontId="26" fillId="0" borderId="11" xfId="869" applyNumberFormat="1" applyFont="1" applyBorder="1" applyAlignment="1">
      <alignment horizontal="center" wrapText="1"/>
    </xf>
    <xf numFmtId="164" fontId="26" fillId="0" borderId="11" xfId="869" applyNumberFormat="1" applyFont="1" applyFill="1" applyBorder="1" applyAlignment="1">
      <alignment horizontal="center" wrapText="1"/>
    </xf>
    <xf numFmtId="164" fontId="27" fillId="29" borderId="11" xfId="869" applyNumberFormat="1" applyFont="1" applyFill="1" applyBorder="1" applyAlignment="1">
      <alignment horizontal="center" wrapText="1"/>
    </xf>
    <xf numFmtId="164" fontId="39" fillId="29" borderId="11" xfId="869" applyNumberFormat="1" applyFont="1" applyFill="1" applyBorder="1"/>
    <xf numFmtId="165" fontId="30" fillId="24" borderId="11" xfId="870" applyNumberFormat="1" applyFont="1" applyFill="1" applyBorder="1" applyAlignment="1">
      <alignment horizontal="center" vertical="center" wrapText="1"/>
    </xf>
    <xf numFmtId="0" fontId="26" fillId="0" borderId="11" xfId="869" applyFont="1" applyBorder="1" applyAlignment="1">
      <alignment horizontal="center" wrapText="1"/>
    </xf>
    <xf numFmtId="43" fontId="8" fillId="0" borderId="11" xfId="871" applyFont="1" applyBorder="1"/>
    <xf numFmtId="0" fontId="26" fillId="0" borderId="11" xfId="869" applyFont="1" applyFill="1" applyBorder="1" applyAlignment="1">
      <alignment horizontal="center" wrapText="1"/>
    </xf>
    <xf numFmtId="0" fontId="8" fillId="0" borderId="11" xfId="869" applyFont="1" applyBorder="1"/>
    <xf numFmtId="0" fontId="39" fillId="29" borderId="11" xfId="869" applyFont="1" applyFill="1" applyBorder="1"/>
    <xf numFmtId="164" fontId="26" fillId="0" borderId="11" xfId="869" applyNumberFormat="1" applyFont="1" applyFill="1" applyBorder="1" applyAlignment="1">
      <alignment horizontal="center" vertical="top" wrapText="1"/>
    </xf>
    <xf numFmtId="164" fontId="8" fillId="0" borderId="11" xfId="869" applyNumberFormat="1" applyFont="1" applyFill="1" applyBorder="1"/>
    <xf numFmtId="167" fontId="30" fillId="0" borderId="11" xfId="870" applyNumberFormat="1" applyFont="1" applyFill="1" applyBorder="1" applyAlignment="1">
      <alignment horizontal="center" vertical="center" wrapText="1"/>
    </xf>
    <xf numFmtId="43" fontId="39" fillId="0" borderId="11" xfId="871" applyFont="1" applyFill="1" applyBorder="1"/>
    <xf numFmtId="43" fontId="39" fillId="29" borderId="11" xfId="871" applyFont="1" applyFill="1" applyBorder="1"/>
    <xf numFmtId="164" fontId="39" fillId="29" borderId="11" xfId="869" applyNumberFormat="1" applyFont="1" applyFill="1" applyBorder="1" applyAlignment="1">
      <alignment horizontal="right"/>
    </xf>
    <xf numFmtId="38" fontId="8" fillId="0" borderId="11" xfId="869" applyNumberFormat="1" applyFont="1" applyBorder="1"/>
    <xf numFmtId="40" fontId="8" fillId="0" borderId="11" xfId="869" applyNumberFormat="1" applyFont="1" applyBorder="1"/>
    <xf numFmtId="165" fontId="26" fillId="0" borderId="11" xfId="869" applyNumberFormat="1" applyFont="1" applyBorder="1" applyAlignment="1">
      <alignment horizontal="center" vertical="center"/>
    </xf>
    <xf numFmtId="164" fontId="2" fillId="0" borderId="0" xfId="868" applyNumberFormat="1"/>
    <xf numFmtId="43" fontId="2" fillId="0" borderId="0" xfId="868" applyNumberFormat="1"/>
    <xf numFmtId="167" fontId="2" fillId="0" borderId="0" xfId="868" applyNumberFormat="1"/>
    <xf numFmtId="165" fontId="0" fillId="0" borderId="0" xfId="871" applyNumberFormat="1" applyFont="1"/>
    <xf numFmtId="167" fontId="0" fillId="0" borderId="0" xfId="871" applyNumberFormat="1" applyFont="1"/>
    <xf numFmtId="38" fontId="26" fillId="0" borderId="12" xfId="669" applyNumberFormat="1" applyFont="1" applyBorder="1" applyAlignment="1">
      <alignment vertical="center" wrapText="1"/>
    </xf>
    <xf numFmtId="165" fontId="26" fillId="0" borderId="13" xfId="871" applyNumberFormat="1" applyFont="1" applyBorder="1" applyAlignment="1">
      <alignment vertical="center" wrapText="1"/>
    </xf>
    <xf numFmtId="40" fontId="26" fillId="0" borderId="12" xfId="869" applyNumberFormat="1" applyFont="1" applyBorder="1" applyAlignment="1">
      <alignment vertical="center" wrapText="1"/>
    </xf>
    <xf numFmtId="167" fontId="8" fillId="0" borderId="11" xfId="871" applyNumberFormat="1" applyFont="1" applyBorder="1"/>
    <xf numFmtId="167" fontId="30" fillId="0" borderId="11" xfId="871" applyNumberFormat="1" applyFont="1" applyFill="1" applyBorder="1" applyAlignment="1">
      <alignment horizontal="center" vertical="center" wrapText="1"/>
    </xf>
    <xf numFmtId="167" fontId="39" fillId="29" borderId="11" xfId="871" applyNumberFormat="1" applyFont="1" applyFill="1" applyBorder="1"/>
    <xf numFmtId="167" fontId="8" fillId="0" borderId="11" xfId="871" applyNumberFormat="1" applyFont="1" applyFill="1" applyBorder="1"/>
    <xf numFmtId="0" fontId="40" fillId="0" borderId="34" xfId="868" applyFont="1" applyBorder="1" applyAlignment="1">
      <alignment vertical="center" wrapText="1"/>
    </xf>
    <xf numFmtId="0" fontId="2" fillId="0" borderId="34" xfId="868" applyBorder="1" applyAlignment="1">
      <alignment vertical="center" wrapText="1"/>
    </xf>
    <xf numFmtId="0" fontId="31" fillId="0" borderId="20" xfId="0" applyFont="1" applyFill="1" applyBorder="1" applyAlignment="1">
      <alignment horizontal="center" vertical="center"/>
    </xf>
    <xf numFmtId="0" fontId="30" fillId="0" borderId="0" xfId="0" quotePrefix="1" applyFont="1" applyBorder="1"/>
    <xf numFmtId="0" fontId="1" fillId="0" borderId="0" xfId="868" applyFont="1"/>
    <xf numFmtId="165" fontId="30" fillId="24" borderId="11" xfId="872" applyNumberFormat="1" applyFont="1" applyFill="1" applyBorder="1" applyAlignment="1">
      <alignment horizontal="center" vertical="center" wrapText="1"/>
    </xf>
    <xf numFmtId="0" fontId="31" fillId="0" borderId="20" xfId="0" applyFont="1" applyFill="1" applyBorder="1" applyAlignment="1">
      <alignment horizontal="center" vertical="center"/>
    </xf>
    <xf numFmtId="165" fontId="30" fillId="30" borderId="11" xfId="508" applyNumberFormat="1" applyFont="1" applyFill="1" applyBorder="1" applyAlignment="1">
      <alignment horizontal="center" vertical="center" wrapText="1"/>
    </xf>
    <xf numFmtId="164" fontId="29" fillId="0" borderId="0" xfId="508" applyNumberFormat="1" applyFont="1" applyFill="1"/>
    <xf numFmtId="0" fontId="28" fillId="0" borderId="0" xfId="0" applyFont="1" applyBorder="1" applyProtection="1">
      <protection locked="0"/>
    </xf>
    <xf numFmtId="0" fontId="30" fillId="0" borderId="0" xfId="0" applyFont="1" applyProtection="1">
      <protection locked="0"/>
    </xf>
    <xf numFmtId="164" fontId="30" fillId="0" borderId="0" xfId="0" applyNumberFormat="1" applyFont="1" applyProtection="1">
      <protection locked="0"/>
    </xf>
    <xf numFmtId="164" fontId="30" fillId="0" borderId="0" xfId="0" applyNumberFormat="1" applyFont="1" applyFill="1" applyProtection="1">
      <protection locked="0"/>
    </xf>
    <xf numFmtId="164" fontId="30" fillId="0" borderId="0" xfId="508" applyNumberFormat="1" applyFont="1" applyFill="1" applyBorder="1" applyProtection="1">
      <protection locked="0"/>
    </xf>
    <xf numFmtId="0" fontId="31" fillId="0" borderId="20" xfId="0" applyFont="1" applyFill="1" applyBorder="1" applyAlignment="1" applyProtection="1">
      <alignment horizontal="center" vertical="center"/>
      <protection locked="0"/>
    </xf>
    <xf numFmtId="0" fontId="31" fillId="28" borderId="20" xfId="0" applyFont="1" applyFill="1" applyBorder="1" applyAlignment="1" applyProtection="1">
      <alignment horizontal="center" vertical="center"/>
      <protection locked="0"/>
    </xf>
    <xf numFmtId="0" fontId="31" fillId="0" borderId="22" xfId="0" applyFont="1" applyFill="1" applyBorder="1" applyAlignment="1" applyProtection="1">
      <alignment horizontal="center" vertical="center"/>
      <protection locked="0"/>
    </xf>
    <xf numFmtId="0" fontId="31" fillId="0" borderId="0" xfId="0" applyFont="1" applyFill="1" applyBorder="1" applyProtection="1">
      <protection locked="0"/>
    </xf>
    <xf numFmtId="0" fontId="31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Protection="1">
      <protection locked="0"/>
    </xf>
    <xf numFmtId="165" fontId="30" fillId="0" borderId="11" xfId="508" applyNumberFormat="1" applyFont="1" applyFill="1" applyBorder="1" applyAlignment="1" applyProtection="1">
      <alignment horizontal="center" vertical="center" wrapText="1"/>
      <protection locked="0"/>
    </xf>
    <xf numFmtId="164" fontId="30" fillId="0" borderId="11" xfId="508" applyNumberFormat="1" applyFont="1" applyBorder="1" applyProtection="1">
      <protection locked="0"/>
    </xf>
    <xf numFmtId="165" fontId="29" fillId="0" borderId="11" xfId="508" applyNumberFormat="1" applyFont="1" applyFill="1" applyBorder="1" applyAlignment="1" applyProtection="1">
      <alignment horizontal="center" vertical="center" wrapText="1"/>
      <protection locked="0"/>
    </xf>
    <xf numFmtId="164" fontId="29" fillId="0" borderId="0" xfId="508" applyNumberFormat="1" applyFont="1" applyFill="1" applyProtection="1">
      <protection locked="0"/>
    </xf>
    <xf numFmtId="164" fontId="30" fillId="0" borderId="11" xfId="508" applyNumberFormat="1" applyFont="1" applyBorder="1" applyAlignment="1" applyProtection="1">
      <alignment horizontal="center" vertical="center" wrapText="1"/>
      <protection locked="0"/>
    </xf>
    <xf numFmtId="165" fontId="29" fillId="28" borderId="11" xfId="508" applyNumberFormat="1" applyFont="1" applyFill="1" applyBorder="1" applyAlignment="1" applyProtection="1">
      <alignment horizontal="center" vertical="center" wrapText="1"/>
      <protection locked="0"/>
    </xf>
    <xf numFmtId="165" fontId="30" fillId="25" borderId="11" xfId="508" applyNumberFormat="1" applyFont="1" applyFill="1" applyBorder="1" applyAlignment="1" applyProtection="1">
      <alignment horizontal="center" vertical="center" wrapText="1"/>
      <protection locked="0"/>
    </xf>
    <xf numFmtId="165" fontId="33" fillId="0" borderId="11" xfId="508" applyNumberFormat="1" applyFont="1" applyFill="1" applyBorder="1" applyAlignment="1" applyProtection="1">
      <alignment horizontal="center" vertical="center" wrapText="1"/>
      <protection locked="0"/>
    </xf>
    <xf numFmtId="164" fontId="30" fillId="0" borderId="11" xfId="508" applyNumberFormat="1" applyFont="1" applyFill="1" applyBorder="1" applyAlignment="1" applyProtection="1">
      <alignment horizontal="center" vertical="center" wrapText="1"/>
      <protection locked="0"/>
    </xf>
    <xf numFmtId="164" fontId="31" fillId="24" borderId="11" xfId="508" applyNumberFormat="1" applyFont="1" applyFill="1" applyBorder="1" applyAlignment="1" applyProtection="1">
      <alignment horizontal="center" vertical="center" wrapText="1"/>
      <protection locked="0"/>
    </xf>
    <xf numFmtId="165" fontId="30" fillId="24" borderId="11" xfId="508" applyNumberFormat="1" applyFont="1" applyFill="1" applyBorder="1" applyAlignment="1" applyProtection="1">
      <alignment horizontal="center" vertical="center" wrapText="1"/>
      <protection locked="0"/>
    </xf>
    <xf numFmtId="165" fontId="30" fillId="30" borderId="11" xfId="872" applyNumberFormat="1" applyFont="1" applyFill="1" applyBorder="1" applyAlignment="1" applyProtection="1">
      <alignment horizontal="center" vertical="center" wrapText="1"/>
      <protection locked="0"/>
    </xf>
    <xf numFmtId="165" fontId="30" fillId="30" borderId="11" xfId="508" applyNumberFormat="1" applyFont="1" applyFill="1" applyBorder="1" applyAlignment="1" applyProtection="1">
      <alignment horizontal="center" vertical="center" wrapText="1"/>
      <protection locked="0"/>
    </xf>
    <xf numFmtId="164" fontId="31" fillId="24" borderId="11" xfId="508" applyNumberFormat="1" applyFont="1" applyFill="1" applyBorder="1" applyAlignment="1" applyProtection="1">
      <alignment horizontal="center" vertical="center"/>
      <protection locked="0"/>
    </xf>
    <xf numFmtId="43" fontId="30" fillId="0" borderId="11" xfId="508" applyFont="1" applyBorder="1" applyAlignment="1" applyProtection="1">
      <alignment horizontal="center" vertical="center" wrapText="1"/>
      <protection locked="0"/>
    </xf>
    <xf numFmtId="43" fontId="30" fillId="0" borderId="11" xfId="508" applyFont="1" applyFill="1" applyBorder="1" applyAlignment="1" applyProtection="1">
      <alignment horizontal="center" vertical="center" wrapText="1"/>
      <protection locked="0"/>
    </xf>
    <xf numFmtId="43" fontId="30" fillId="24" borderId="11" xfId="508" applyNumberFormat="1" applyFont="1" applyFill="1" applyBorder="1" applyAlignment="1" applyProtection="1">
      <alignment horizontal="center" vertical="center" wrapText="1"/>
      <protection locked="0"/>
    </xf>
    <xf numFmtId="167" fontId="30" fillId="0" borderId="11" xfId="508" applyNumberFormat="1" applyFont="1" applyFill="1" applyBorder="1" applyAlignment="1" applyProtection="1">
      <alignment horizontal="center" vertical="center" wrapText="1"/>
      <protection locked="0"/>
    </xf>
    <xf numFmtId="43" fontId="31" fillId="24" borderId="11" xfId="508" applyFont="1" applyFill="1" applyBorder="1" applyAlignment="1" applyProtection="1">
      <alignment horizontal="center" vertical="center" wrapText="1"/>
      <protection locked="0"/>
    </xf>
    <xf numFmtId="165" fontId="30" fillId="24" borderId="11" xfId="872" applyNumberFormat="1" applyFont="1" applyFill="1" applyBorder="1" applyAlignment="1" applyProtection="1">
      <alignment horizontal="center" vertical="center" wrapText="1"/>
      <protection locked="0"/>
    </xf>
    <xf numFmtId="164" fontId="30" fillId="0" borderId="11" xfId="508" applyNumberFormat="1" applyFont="1" applyBorder="1" applyAlignment="1" applyProtection="1">
      <alignment horizontal="center" wrapText="1"/>
      <protection locked="0"/>
    </xf>
    <xf numFmtId="164" fontId="30" fillId="0" borderId="11" xfId="508" applyNumberFormat="1" applyFont="1" applyFill="1" applyBorder="1" applyAlignment="1" applyProtection="1">
      <alignment horizontal="center" wrapText="1"/>
      <protection locked="0"/>
    </xf>
    <xf numFmtId="164" fontId="31" fillId="24" borderId="11" xfId="508" applyNumberFormat="1" applyFont="1" applyFill="1" applyBorder="1" applyAlignment="1" applyProtection="1">
      <alignment horizontal="center" wrapText="1"/>
      <protection locked="0"/>
    </xf>
    <xf numFmtId="164" fontId="31" fillId="24" borderId="23" xfId="508" applyNumberFormat="1" applyFont="1" applyFill="1" applyBorder="1" applyAlignment="1" applyProtection="1">
      <alignment horizontal="center" wrapText="1"/>
      <protection locked="0"/>
    </xf>
    <xf numFmtId="0" fontId="30" fillId="0" borderId="0" xfId="0" applyFont="1" applyBorder="1" applyProtection="1">
      <protection locked="0"/>
    </xf>
    <xf numFmtId="165" fontId="30" fillId="0" borderId="0" xfId="508" applyNumberFormat="1" applyFont="1" applyFill="1" applyBorder="1" applyAlignment="1" applyProtection="1">
      <alignment horizontal="center" vertical="center" wrapText="1"/>
      <protection locked="0"/>
    </xf>
    <xf numFmtId="165" fontId="30" fillId="0" borderId="0" xfId="0" applyNumberFormat="1" applyFont="1" applyProtection="1">
      <protection locked="0"/>
    </xf>
    <xf numFmtId="0" fontId="30" fillId="0" borderId="0" xfId="0" quotePrefix="1" applyFont="1" applyBorder="1" applyProtection="1">
      <protection locked="0"/>
    </xf>
    <xf numFmtId="165" fontId="41" fillId="28" borderId="11" xfId="508" applyNumberFormat="1" applyFont="1" applyFill="1" applyBorder="1" applyAlignment="1">
      <alignment horizontal="center" vertical="center" wrapText="1"/>
    </xf>
    <xf numFmtId="165" fontId="42" fillId="28" borderId="11" xfId="508" applyNumberFormat="1" applyFont="1" applyFill="1" applyBorder="1" applyAlignment="1">
      <alignment horizontal="center" vertical="center" wrapText="1"/>
    </xf>
    <xf numFmtId="164" fontId="30" fillId="27" borderId="0" xfId="508" applyNumberFormat="1" applyFont="1" applyFill="1"/>
    <xf numFmtId="43" fontId="30" fillId="0" borderId="11" xfId="508" applyNumberFormat="1" applyFont="1" applyFill="1" applyBorder="1" applyAlignment="1">
      <alignment horizontal="center" vertical="center" wrapText="1"/>
    </xf>
    <xf numFmtId="0" fontId="43" fillId="31" borderId="34" xfId="0" applyFont="1" applyFill="1" applyBorder="1" applyAlignment="1">
      <alignment wrapText="1"/>
    </xf>
    <xf numFmtId="0" fontId="31" fillId="0" borderId="20" xfId="0" applyFont="1" applyFill="1" applyBorder="1" applyAlignment="1" applyProtection="1">
      <alignment horizontal="center" vertical="center"/>
    </xf>
    <xf numFmtId="0" fontId="31" fillId="28" borderId="20" xfId="0" applyFont="1" applyFill="1" applyBorder="1" applyAlignment="1" applyProtection="1">
      <alignment horizontal="center" vertical="center"/>
    </xf>
    <xf numFmtId="0" fontId="31" fillId="0" borderId="22" xfId="0" applyFont="1" applyFill="1" applyBorder="1" applyAlignment="1" applyProtection="1">
      <alignment horizontal="center" vertical="center"/>
    </xf>
    <xf numFmtId="0" fontId="31" fillId="0" borderId="0" xfId="0" applyFont="1" applyFill="1" applyBorder="1" applyProtection="1"/>
    <xf numFmtId="0" fontId="31" fillId="0" borderId="0" xfId="0" applyFont="1" applyFill="1" applyBorder="1" applyAlignment="1" applyProtection="1">
      <alignment horizontal="center"/>
    </xf>
    <xf numFmtId="0" fontId="30" fillId="0" borderId="0" xfId="0" applyFont="1" applyFill="1" applyProtection="1"/>
    <xf numFmtId="165" fontId="30" fillId="0" borderId="11" xfId="508" applyNumberFormat="1" applyFont="1" applyFill="1" applyBorder="1" applyAlignment="1" applyProtection="1">
      <alignment horizontal="center" vertical="center" wrapText="1"/>
    </xf>
    <xf numFmtId="164" fontId="30" fillId="0" borderId="11" xfId="508" applyNumberFormat="1" applyFont="1" applyBorder="1" applyProtection="1"/>
    <xf numFmtId="165" fontId="41" fillId="0" borderId="11" xfId="508" applyNumberFormat="1" applyFont="1" applyFill="1" applyBorder="1" applyAlignment="1" applyProtection="1">
      <alignment horizontal="center" vertical="center" wrapText="1"/>
    </xf>
    <xf numFmtId="165" fontId="29" fillId="0" borderId="11" xfId="508" applyNumberFormat="1" applyFont="1" applyFill="1" applyBorder="1" applyAlignment="1" applyProtection="1">
      <alignment horizontal="center" vertical="center" wrapText="1"/>
    </xf>
    <xf numFmtId="164" fontId="29" fillId="0" borderId="0" xfId="508" applyNumberFormat="1" applyFont="1" applyFill="1" applyProtection="1"/>
    <xf numFmtId="164" fontId="30" fillId="0" borderId="11" xfId="508" applyNumberFormat="1" applyFont="1" applyBorder="1" applyAlignment="1" applyProtection="1">
      <alignment horizontal="center" vertical="center" wrapText="1"/>
    </xf>
    <xf numFmtId="165" fontId="29" fillId="27" borderId="11" xfId="508" applyNumberFormat="1" applyFont="1" applyFill="1" applyBorder="1" applyAlignment="1" applyProtection="1">
      <alignment horizontal="center" vertical="center" wrapText="1"/>
    </xf>
    <xf numFmtId="164" fontId="30" fillId="0" borderId="11" xfId="508" applyNumberFormat="1" applyFont="1" applyFill="1" applyBorder="1" applyAlignment="1" applyProtection="1">
      <alignment horizontal="center" vertical="center" wrapText="1"/>
    </xf>
    <xf numFmtId="164" fontId="31" fillId="24" borderId="11" xfId="508" applyNumberFormat="1" applyFont="1" applyFill="1" applyBorder="1" applyAlignment="1" applyProtection="1">
      <alignment horizontal="center" vertical="center" wrapText="1"/>
    </xf>
    <xf numFmtId="165" fontId="30" fillId="24" borderId="11" xfId="508" applyNumberFormat="1" applyFont="1" applyFill="1" applyBorder="1" applyAlignment="1" applyProtection="1">
      <alignment horizontal="center" vertical="center" wrapText="1"/>
    </xf>
    <xf numFmtId="165" fontId="30" fillId="27" borderId="11" xfId="508" applyNumberFormat="1" applyFont="1" applyFill="1" applyBorder="1" applyAlignment="1" applyProtection="1">
      <alignment horizontal="center" vertical="center" wrapText="1"/>
    </xf>
    <xf numFmtId="165" fontId="30" fillId="30" borderId="11" xfId="508" applyNumberFormat="1" applyFont="1" applyFill="1" applyBorder="1" applyAlignment="1" applyProtection="1">
      <alignment horizontal="center" vertical="center" wrapText="1"/>
    </xf>
    <xf numFmtId="165" fontId="29" fillId="28" borderId="11" xfId="508" applyNumberFormat="1" applyFont="1" applyFill="1" applyBorder="1" applyAlignment="1" applyProtection="1">
      <alignment horizontal="center" vertical="center" wrapText="1"/>
    </xf>
    <xf numFmtId="164" fontId="31" fillId="24" borderId="11" xfId="508" applyNumberFormat="1" applyFont="1" applyFill="1" applyBorder="1" applyAlignment="1" applyProtection="1">
      <alignment horizontal="center" vertical="center"/>
    </xf>
    <xf numFmtId="165" fontId="41" fillId="24" borderId="11" xfId="508" applyNumberFormat="1" applyFont="1" applyFill="1" applyBorder="1" applyAlignment="1" applyProtection="1">
      <alignment horizontal="center" vertical="center" wrapText="1"/>
    </xf>
    <xf numFmtId="43" fontId="30" fillId="0" borderId="11" xfId="508" applyFont="1" applyBorder="1" applyAlignment="1" applyProtection="1">
      <alignment horizontal="center" vertical="center" wrapText="1"/>
    </xf>
    <xf numFmtId="43" fontId="30" fillId="0" borderId="11" xfId="508" applyFont="1" applyFill="1" applyBorder="1" applyAlignment="1" applyProtection="1">
      <alignment horizontal="center" vertical="center" wrapText="1"/>
    </xf>
    <xf numFmtId="43" fontId="30" fillId="0" borderId="11" xfId="508" applyNumberFormat="1" applyFont="1" applyFill="1" applyBorder="1" applyAlignment="1" applyProtection="1">
      <alignment horizontal="center" vertical="center" wrapText="1"/>
    </xf>
    <xf numFmtId="43" fontId="30" fillId="24" borderId="11" xfId="508" applyNumberFormat="1" applyFont="1" applyFill="1" applyBorder="1" applyAlignment="1" applyProtection="1">
      <alignment horizontal="center" vertical="center" wrapText="1"/>
    </xf>
    <xf numFmtId="165" fontId="42" fillId="28" borderId="11" xfId="508" applyNumberFormat="1" applyFont="1" applyFill="1" applyBorder="1" applyAlignment="1" applyProtection="1">
      <alignment horizontal="center" vertical="center" wrapText="1"/>
    </xf>
    <xf numFmtId="167" fontId="30" fillId="0" borderId="11" xfId="508" applyNumberFormat="1" applyFont="1" applyFill="1" applyBorder="1" applyAlignment="1" applyProtection="1">
      <alignment horizontal="center" vertical="center" wrapText="1"/>
    </xf>
    <xf numFmtId="43" fontId="31" fillId="24" borderId="11" xfId="508" applyFont="1" applyFill="1" applyBorder="1" applyAlignment="1" applyProtection="1">
      <alignment horizontal="center" vertical="center" wrapText="1"/>
    </xf>
    <xf numFmtId="164" fontId="30" fillId="0" borderId="11" xfId="508" applyNumberFormat="1" applyFont="1" applyBorder="1" applyAlignment="1" applyProtection="1">
      <alignment horizontal="center" wrapText="1"/>
    </xf>
    <xf numFmtId="164" fontId="30" fillId="0" borderId="11" xfId="508" applyNumberFormat="1" applyFont="1" applyFill="1" applyBorder="1" applyAlignment="1" applyProtection="1">
      <alignment horizontal="center" wrapText="1"/>
    </xf>
    <xf numFmtId="164" fontId="31" fillId="24" borderId="11" xfId="508" applyNumberFormat="1" applyFont="1" applyFill="1" applyBorder="1" applyAlignment="1" applyProtection="1">
      <alignment horizontal="center" wrapText="1"/>
    </xf>
    <xf numFmtId="165" fontId="30" fillId="24" borderId="11" xfId="872" applyNumberFormat="1" applyFont="1" applyFill="1" applyBorder="1" applyAlignment="1" applyProtection="1">
      <alignment horizontal="center" vertical="center" wrapText="1"/>
    </xf>
    <xf numFmtId="164" fontId="31" fillId="24" borderId="23" xfId="508" applyNumberFormat="1" applyFont="1" applyFill="1" applyBorder="1" applyAlignment="1" applyProtection="1">
      <alignment horizontal="center" wrapText="1"/>
    </xf>
    <xf numFmtId="0" fontId="28" fillId="0" borderId="0" xfId="0" applyFont="1" applyBorder="1" applyProtection="1"/>
    <xf numFmtId="0" fontId="30" fillId="0" borderId="0" xfId="0" applyFont="1" applyProtection="1"/>
    <xf numFmtId="164" fontId="30" fillId="0" borderId="0" xfId="0" applyNumberFormat="1" applyFont="1" applyProtection="1"/>
    <xf numFmtId="164" fontId="30" fillId="0" borderId="0" xfId="0" applyNumberFormat="1" applyFont="1" applyFill="1" applyProtection="1"/>
    <xf numFmtId="164" fontId="30" fillId="0" borderId="0" xfId="508" applyNumberFormat="1" applyFont="1" applyFill="1" applyBorder="1" applyProtection="1"/>
    <xf numFmtId="0" fontId="30" fillId="0" borderId="0" xfId="0" applyFont="1" applyBorder="1" applyProtection="1"/>
    <xf numFmtId="165" fontId="30" fillId="0" borderId="0" xfId="508" applyNumberFormat="1" applyFont="1" applyFill="1" applyBorder="1" applyAlignment="1" applyProtection="1">
      <alignment horizontal="center" vertical="center" wrapText="1"/>
    </xf>
    <xf numFmtId="165" fontId="30" fillId="0" borderId="0" xfId="0" applyNumberFormat="1" applyFont="1" applyProtection="1"/>
    <xf numFmtId="165" fontId="33" fillId="0" borderId="11" xfId="508" applyNumberFormat="1" applyFont="1" applyFill="1" applyBorder="1" applyAlignment="1" applyProtection="1">
      <alignment horizontal="center" vertical="center" wrapText="1"/>
    </xf>
    <xf numFmtId="165" fontId="30" fillId="25" borderId="11" xfId="508" applyNumberFormat="1" applyFont="1" applyFill="1" applyBorder="1" applyAlignment="1" applyProtection="1">
      <alignment horizontal="center" vertical="center" wrapText="1"/>
    </xf>
    <xf numFmtId="0" fontId="30" fillId="0" borderId="0" xfId="0" quotePrefix="1" applyFont="1" applyBorder="1" applyProtection="1"/>
    <xf numFmtId="164" fontId="31" fillId="24" borderId="15" xfId="508" applyNumberFormat="1" applyFont="1" applyFill="1" applyBorder="1" applyAlignment="1">
      <alignment horizontal="center" wrapText="1"/>
    </xf>
    <xf numFmtId="165" fontId="29" fillId="0" borderId="29" xfId="508" applyNumberFormat="1" applyFont="1" applyFill="1" applyBorder="1" applyAlignment="1">
      <alignment horizontal="center" vertical="center" wrapText="1"/>
    </xf>
    <xf numFmtId="165" fontId="33" fillId="0" borderId="29" xfId="508" applyNumberFormat="1" applyFont="1" applyFill="1" applyBorder="1" applyAlignment="1">
      <alignment horizontal="center" vertical="center" wrapText="1"/>
    </xf>
    <xf numFmtId="165" fontId="30" fillId="0" borderId="29" xfId="508" applyNumberFormat="1" applyFont="1" applyFill="1" applyBorder="1" applyAlignment="1">
      <alignment horizontal="center" vertical="center" wrapText="1"/>
    </xf>
    <xf numFmtId="165" fontId="30" fillId="25" borderId="29" xfId="508" applyNumberFormat="1" applyFont="1" applyFill="1" applyBorder="1" applyAlignment="1">
      <alignment horizontal="center" vertical="center" wrapText="1"/>
    </xf>
    <xf numFmtId="164" fontId="30" fillId="28" borderId="11" xfId="508" applyNumberFormat="1" applyFont="1" applyFill="1" applyBorder="1" applyAlignment="1">
      <alignment horizontal="center" wrapText="1"/>
    </xf>
    <xf numFmtId="164" fontId="29" fillId="0" borderId="11" xfId="508" applyNumberFormat="1" applyFont="1" applyFill="1" applyBorder="1"/>
    <xf numFmtId="10" fontId="29" fillId="0" borderId="17" xfId="508" applyNumberFormat="1" applyFont="1" applyFill="1" applyBorder="1" applyAlignment="1">
      <alignment horizontal="center" vertical="center"/>
    </xf>
    <xf numFmtId="10" fontId="29" fillId="0" borderId="12" xfId="508" applyNumberFormat="1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/>
    </xf>
    <xf numFmtId="0" fontId="29" fillId="0" borderId="1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/>
    </xf>
    <xf numFmtId="0" fontId="29" fillId="0" borderId="17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/>
    </xf>
    <xf numFmtId="0" fontId="29" fillId="0" borderId="11" xfId="0" applyFont="1" applyFill="1" applyBorder="1" applyAlignment="1">
      <alignment horizontal="center" vertical="center"/>
    </xf>
    <xf numFmtId="43" fontId="29" fillId="0" borderId="11" xfId="508" applyFont="1" applyFill="1" applyBorder="1" applyAlignment="1">
      <alignment horizontal="center"/>
    </xf>
    <xf numFmtId="165" fontId="29" fillId="24" borderId="11" xfId="508" applyNumberFormat="1" applyFont="1" applyFill="1" applyBorder="1" applyAlignment="1">
      <alignment horizontal="center" vertical="center" wrapText="1"/>
    </xf>
    <xf numFmtId="43" fontId="30" fillId="30" borderId="11" xfId="508" applyNumberFormat="1" applyFont="1" applyFill="1" applyBorder="1" applyAlignment="1">
      <alignment horizontal="center" vertical="center" wrapText="1"/>
    </xf>
    <xf numFmtId="165" fontId="30" fillId="0" borderId="0" xfId="0" applyNumberFormat="1" applyFont="1" applyAlignment="1">
      <alignment vertical="top"/>
    </xf>
    <xf numFmtId="0" fontId="31" fillId="0" borderId="20" xfId="0" applyFont="1" applyFill="1" applyBorder="1" applyAlignment="1">
      <alignment horizontal="center" vertical="center"/>
    </xf>
    <xf numFmtId="0" fontId="44" fillId="0" borderId="0" xfId="873" applyAlignment="1" applyProtection="1"/>
    <xf numFmtId="0" fontId="38" fillId="0" borderId="11" xfId="669" applyFont="1" applyBorder="1"/>
    <xf numFmtId="0" fontId="8" fillId="0" borderId="11" xfId="669" applyBorder="1"/>
    <xf numFmtId="0" fontId="36" fillId="0" borderId="11" xfId="868" applyFont="1" applyBorder="1" applyAlignment="1">
      <alignment vertical="top" wrapText="1"/>
    </xf>
    <xf numFmtId="0" fontId="2" fillId="0" borderId="11" xfId="868" applyBorder="1"/>
    <xf numFmtId="167" fontId="0" fillId="0" borderId="11" xfId="871" applyNumberFormat="1" applyFont="1" applyBorder="1"/>
    <xf numFmtId="164" fontId="26" fillId="0" borderId="11" xfId="869" applyNumberFormat="1" applyFont="1" applyBorder="1" applyAlignment="1">
      <alignment vertical="top" wrapText="1"/>
    </xf>
    <xf numFmtId="167" fontId="2" fillId="0" borderId="11" xfId="868" applyNumberFormat="1" applyBorder="1"/>
    <xf numFmtId="0" fontId="45" fillId="32" borderId="23" xfId="0" applyFont="1" applyFill="1" applyBorder="1" applyAlignment="1">
      <alignment horizontal="center" vertical="center" wrapText="1"/>
    </xf>
    <xf numFmtId="0" fontId="45" fillId="33" borderId="23" xfId="0" applyFont="1" applyFill="1" applyBorder="1" applyAlignment="1">
      <alignment horizontal="center" vertical="center" wrapText="1"/>
    </xf>
    <xf numFmtId="0" fontId="45" fillId="34" borderId="23" xfId="0" applyFont="1" applyFill="1" applyBorder="1" applyAlignment="1">
      <alignment horizontal="center" vertical="center" wrapText="1"/>
    </xf>
    <xf numFmtId="0" fontId="46" fillId="35" borderId="33" xfId="0" applyFont="1" applyFill="1" applyBorder="1" applyAlignment="1">
      <alignment wrapText="1"/>
    </xf>
    <xf numFmtId="0" fontId="46" fillId="35" borderId="10" xfId="0" applyFont="1" applyFill="1" applyBorder="1" applyAlignment="1">
      <alignment wrapText="1"/>
    </xf>
    <xf numFmtId="0" fontId="46" fillId="35" borderId="10" xfId="0" applyFont="1" applyFill="1" applyBorder="1"/>
    <xf numFmtId="0" fontId="46" fillId="35" borderId="14" xfId="0" applyFont="1" applyFill="1" applyBorder="1" applyAlignment="1">
      <alignment wrapText="1"/>
    </xf>
    <xf numFmtId="0" fontId="45" fillId="35" borderId="18" xfId="0" applyFont="1" applyFill="1" applyBorder="1"/>
    <xf numFmtId="165" fontId="46" fillId="32" borderId="29" xfId="508" applyNumberFormat="1" applyFont="1" applyFill="1" applyBorder="1" applyAlignment="1">
      <alignment horizontal="center" wrapText="1"/>
    </xf>
    <xf numFmtId="165" fontId="46" fillId="33" borderId="29" xfId="508" applyNumberFormat="1" applyFont="1" applyFill="1" applyBorder="1" applyAlignment="1">
      <alignment horizontal="center" wrapText="1"/>
    </xf>
    <xf numFmtId="165" fontId="46" fillId="34" borderId="29" xfId="508" applyNumberFormat="1" applyFont="1" applyFill="1" applyBorder="1" applyAlignment="1">
      <alignment horizontal="center" wrapText="1"/>
    </xf>
    <xf numFmtId="165" fontId="46" fillId="35" borderId="29" xfId="508" applyNumberFormat="1" applyFont="1" applyFill="1" applyBorder="1" applyAlignment="1">
      <alignment horizontal="center" wrapText="1"/>
    </xf>
    <xf numFmtId="165" fontId="46" fillId="36" borderId="36" xfId="508" applyNumberFormat="1" applyFont="1" applyFill="1" applyBorder="1" applyAlignment="1">
      <alignment horizontal="center" wrapText="1"/>
    </xf>
    <xf numFmtId="165" fontId="46" fillId="32" borderId="11" xfId="508" applyNumberFormat="1" applyFont="1" applyFill="1" applyBorder="1" applyAlignment="1">
      <alignment horizontal="center" wrapText="1"/>
    </xf>
    <xf numFmtId="165" fontId="46" fillId="33" borderId="11" xfId="508" applyNumberFormat="1" applyFont="1" applyFill="1" applyBorder="1" applyAlignment="1">
      <alignment horizontal="center" wrapText="1"/>
    </xf>
    <xf numFmtId="165" fontId="46" fillId="34" borderId="11" xfId="508" applyNumberFormat="1" applyFont="1" applyFill="1" applyBorder="1" applyAlignment="1">
      <alignment horizontal="center" wrapText="1"/>
    </xf>
    <xf numFmtId="165" fontId="46" fillId="35" borderId="11" xfId="508" applyNumberFormat="1" applyFont="1" applyFill="1" applyBorder="1" applyAlignment="1">
      <alignment horizontal="center" wrapText="1"/>
    </xf>
    <xf numFmtId="165" fontId="46" fillId="36" borderId="35" xfId="508" applyNumberFormat="1" applyFont="1" applyFill="1" applyBorder="1" applyAlignment="1">
      <alignment horizontal="center" wrapText="1"/>
    </xf>
    <xf numFmtId="165" fontId="46" fillId="32" borderId="15" xfId="508" applyNumberFormat="1" applyFont="1" applyFill="1" applyBorder="1" applyAlignment="1">
      <alignment horizontal="center" wrapText="1"/>
    </xf>
    <xf numFmtId="165" fontId="46" fillId="33" borderId="15" xfId="508" applyNumberFormat="1" applyFont="1" applyFill="1" applyBorder="1" applyAlignment="1">
      <alignment horizontal="center" wrapText="1"/>
    </xf>
    <xf numFmtId="165" fontId="46" fillId="34" borderId="15" xfId="508" applyNumberFormat="1" applyFont="1" applyFill="1" applyBorder="1" applyAlignment="1">
      <alignment horizontal="center" wrapText="1"/>
    </xf>
    <xf numFmtId="165" fontId="46" fillId="35" borderId="15" xfId="508" applyNumberFormat="1" applyFont="1" applyFill="1" applyBorder="1" applyAlignment="1">
      <alignment horizontal="center" wrapText="1"/>
    </xf>
    <xf numFmtId="165" fontId="46" fillId="36" borderId="37" xfId="508" applyNumberFormat="1" applyFont="1" applyFill="1" applyBorder="1" applyAlignment="1">
      <alignment horizontal="center" wrapText="1"/>
    </xf>
    <xf numFmtId="165" fontId="45" fillId="32" borderId="19" xfId="508" applyNumberFormat="1" applyFont="1" applyFill="1" applyBorder="1" applyAlignment="1">
      <alignment horizontal="center" wrapText="1"/>
    </xf>
    <xf numFmtId="165" fontId="45" fillId="33" borderId="19" xfId="508" applyNumberFormat="1" applyFont="1" applyFill="1" applyBorder="1" applyAlignment="1">
      <alignment horizontal="center" wrapText="1"/>
    </xf>
    <xf numFmtId="165" fontId="45" fillId="34" borderId="19" xfId="508" applyNumberFormat="1" applyFont="1" applyFill="1" applyBorder="1" applyAlignment="1">
      <alignment horizontal="center" wrapText="1"/>
    </xf>
    <xf numFmtId="165" fontId="45" fillId="35" borderId="19" xfId="508" applyNumberFormat="1" applyFont="1" applyFill="1" applyBorder="1" applyAlignment="1">
      <alignment horizontal="center" wrapText="1"/>
    </xf>
    <xf numFmtId="165" fontId="45" fillId="36" borderId="27" xfId="508" applyNumberFormat="1" applyFont="1" applyFill="1" applyBorder="1" applyAlignment="1">
      <alignment horizontal="center" wrapText="1"/>
    </xf>
    <xf numFmtId="165" fontId="30" fillId="0" borderId="35" xfId="508" applyNumberFormat="1" applyFont="1" applyFill="1" applyBorder="1" applyAlignment="1">
      <alignment horizontal="center" vertical="center" wrapText="1"/>
    </xf>
    <xf numFmtId="165" fontId="31" fillId="24" borderId="23" xfId="508" applyNumberFormat="1" applyFont="1" applyFill="1" applyBorder="1" applyAlignment="1">
      <alignment horizontal="center" vertical="center" wrapText="1"/>
    </xf>
    <xf numFmtId="164" fontId="29" fillId="0" borderId="29" xfId="508" applyNumberFormat="1" applyFont="1" applyFill="1" applyBorder="1"/>
    <xf numFmtId="165" fontId="30" fillId="0" borderId="36" xfId="508" applyNumberFormat="1" applyFont="1" applyFill="1" applyBorder="1" applyAlignment="1">
      <alignment horizontal="center" vertical="center" wrapText="1"/>
    </xf>
    <xf numFmtId="0" fontId="31" fillId="37" borderId="19" xfId="0" applyFont="1" applyFill="1" applyBorder="1" applyAlignment="1">
      <alignment horizontal="center" vertical="center"/>
    </xf>
    <xf numFmtId="0" fontId="31" fillId="37" borderId="27" xfId="0" applyFont="1" applyFill="1" applyBorder="1" applyAlignment="1">
      <alignment horizontal="center" vertical="center"/>
    </xf>
    <xf numFmtId="165" fontId="29" fillId="0" borderId="15" xfId="508" applyNumberFormat="1" applyFont="1" applyFill="1" applyBorder="1" applyAlignment="1">
      <alignment horizontal="center" vertical="center" wrapText="1"/>
    </xf>
    <xf numFmtId="165" fontId="30" fillId="0" borderId="15" xfId="508" applyNumberFormat="1" applyFont="1" applyFill="1" applyBorder="1" applyAlignment="1">
      <alignment horizontal="center" vertical="center" wrapText="1"/>
    </xf>
    <xf numFmtId="164" fontId="29" fillId="0" borderId="15" xfId="508" applyNumberFormat="1" applyFont="1" applyFill="1" applyBorder="1"/>
    <xf numFmtId="164" fontId="30" fillId="28" borderId="29" xfId="508" applyNumberFormat="1" applyFont="1" applyFill="1" applyBorder="1" applyAlignment="1">
      <alignment horizontal="center" wrapText="1"/>
    </xf>
    <xf numFmtId="165" fontId="31" fillId="24" borderId="19" xfId="508" applyNumberFormat="1" applyFont="1" applyFill="1" applyBorder="1" applyAlignment="1">
      <alignment horizontal="center" vertical="center" wrapText="1"/>
    </xf>
    <xf numFmtId="165" fontId="31" fillId="24" borderId="27" xfId="508" applyNumberFormat="1" applyFont="1" applyFill="1" applyBorder="1" applyAlignment="1">
      <alignment horizontal="center" vertical="center" wrapText="1"/>
    </xf>
    <xf numFmtId="165" fontId="30" fillId="0" borderId="40" xfId="508" applyNumberFormat="1" applyFont="1" applyFill="1" applyBorder="1" applyAlignment="1">
      <alignment horizontal="center" vertical="center" wrapText="1"/>
    </xf>
    <xf numFmtId="0" fontId="31" fillId="0" borderId="20" xfId="0" applyFont="1" applyFill="1" applyBorder="1" applyAlignment="1">
      <alignment horizontal="center" vertical="center"/>
    </xf>
    <xf numFmtId="164" fontId="30" fillId="28" borderId="11" xfId="508" applyNumberFormat="1" applyFont="1" applyFill="1" applyBorder="1" applyAlignment="1">
      <alignment horizontal="center" wrapText="1"/>
    </xf>
    <xf numFmtId="43" fontId="29" fillId="0" borderId="15" xfId="508" applyFont="1" applyFill="1" applyBorder="1" applyAlignment="1">
      <alignment horizontal="center" vertical="center"/>
    </xf>
    <xf numFmtId="43" fontId="29" fillId="0" borderId="11" xfId="508" applyFont="1" applyFill="1" applyBorder="1" applyAlignment="1">
      <alignment horizontal="center" vertical="center"/>
    </xf>
    <xf numFmtId="43" fontId="37" fillId="24" borderId="22" xfId="508" applyNumberFormat="1" applyFont="1" applyFill="1" applyBorder="1" applyAlignment="1">
      <alignment horizontal="center" vertical="center" wrapText="1"/>
    </xf>
    <xf numFmtId="43" fontId="37" fillId="24" borderId="24" xfId="508" applyNumberFormat="1" applyFont="1" applyFill="1" applyBorder="1" applyAlignment="1">
      <alignment horizontal="center" vertical="center" wrapText="1"/>
    </xf>
    <xf numFmtId="165" fontId="28" fillId="24" borderId="20" xfId="508" applyNumberFormat="1" applyFont="1" applyFill="1" applyBorder="1" applyAlignment="1">
      <alignment horizontal="center" vertical="center" wrapText="1"/>
    </xf>
    <xf numFmtId="43" fontId="28" fillId="24" borderId="21" xfId="508" applyNumberFormat="1" applyFont="1" applyFill="1" applyBorder="1" applyAlignment="1">
      <alignment horizontal="center" vertical="center" wrapText="1"/>
    </xf>
    <xf numFmtId="37" fontId="37" fillId="24" borderId="26" xfId="508" applyNumberFormat="1" applyFont="1" applyFill="1" applyBorder="1" applyAlignment="1">
      <alignment horizontal="center" vertical="center" wrapText="1"/>
    </xf>
    <xf numFmtId="164" fontId="31" fillId="0" borderId="10" xfId="508" applyNumberFormat="1" applyFont="1" applyBorder="1" applyAlignment="1">
      <alignment horizontal="left" vertical="top" wrapText="1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164" fontId="31" fillId="0" borderId="11" xfId="508" applyNumberFormat="1" applyFont="1" applyFill="1" applyBorder="1" applyAlignment="1">
      <alignment horizontal="left"/>
    </xf>
    <xf numFmtId="164" fontId="31" fillId="0" borderId="10" xfId="508" applyNumberFormat="1" applyFont="1" applyFill="1" applyBorder="1" applyAlignment="1">
      <alignment horizontal="left"/>
    </xf>
    <xf numFmtId="38" fontId="31" fillId="0" borderId="10" xfId="0" applyNumberFormat="1" applyFont="1" applyFill="1" applyBorder="1" applyAlignment="1">
      <alignment horizontal="left" vertical="center" wrapText="1"/>
    </xf>
    <xf numFmtId="38" fontId="31" fillId="0" borderId="11" xfId="0" applyNumberFormat="1" applyFont="1" applyFill="1" applyBorder="1" applyAlignment="1">
      <alignment horizontal="left" vertical="center" wrapText="1"/>
    </xf>
    <xf numFmtId="164" fontId="31" fillId="0" borderId="10" xfId="508" applyNumberFormat="1" applyFont="1" applyFill="1" applyBorder="1" applyAlignment="1">
      <alignment horizontal="left" vertical="top" wrapText="1"/>
    </xf>
    <xf numFmtId="43" fontId="31" fillId="0" borderId="10" xfId="508" applyFont="1" applyBorder="1" applyAlignment="1">
      <alignment horizontal="left" vertical="top" wrapText="1"/>
    </xf>
    <xf numFmtId="164" fontId="31" fillId="0" borderId="14" xfId="508" applyNumberFormat="1" applyFont="1" applyFill="1" applyBorder="1" applyAlignment="1">
      <alignment horizontal="left" vertical="top" wrapText="1"/>
    </xf>
    <xf numFmtId="164" fontId="31" fillId="0" borderId="32" xfId="508" applyNumberFormat="1" applyFont="1" applyFill="1" applyBorder="1" applyAlignment="1">
      <alignment horizontal="left" vertical="top" wrapText="1"/>
    </xf>
    <xf numFmtId="164" fontId="31" fillId="0" borderId="33" xfId="508" applyNumberFormat="1" applyFont="1" applyFill="1" applyBorder="1" applyAlignment="1">
      <alignment horizontal="left" vertical="top" wrapText="1"/>
    </xf>
    <xf numFmtId="38" fontId="28" fillId="0" borderId="10" xfId="508" applyNumberFormat="1" applyFont="1" applyBorder="1" applyAlignment="1">
      <alignment horizontal="left" vertical="top" wrapText="1"/>
    </xf>
    <xf numFmtId="38" fontId="28" fillId="0" borderId="10" xfId="508" applyNumberFormat="1" applyFont="1" applyFill="1" applyBorder="1" applyAlignment="1">
      <alignment horizontal="left" vertical="top" wrapText="1"/>
    </xf>
    <xf numFmtId="38" fontId="31" fillId="25" borderId="10" xfId="0" applyNumberFormat="1" applyFont="1" applyFill="1" applyBorder="1" applyAlignment="1">
      <alignment horizontal="left" vertical="center" wrapText="1"/>
    </xf>
    <xf numFmtId="38" fontId="31" fillId="25" borderId="11" xfId="0" applyNumberFormat="1" applyFont="1" applyFill="1" applyBorder="1" applyAlignment="1">
      <alignment horizontal="left" vertical="center" wrapText="1"/>
    </xf>
    <xf numFmtId="164" fontId="31" fillId="0" borderId="11" xfId="508" applyNumberFormat="1" applyFont="1" applyBorder="1" applyAlignment="1">
      <alignment horizontal="left" vertical="top" wrapText="1"/>
    </xf>
    <xf numFmtId="164" fontId="31" fillId="0" borderId="11" xfId="508" applyNumberFormat="1" applyFont="1" applyBorder="1" applyAlignment="1">
      <alignment horizontal="center" vertical="top" wrapText="1"/>
    </xf>
    <xf numFmtId="40" fontId="31" fillId="25" borderId="10" xfId="508" applyNumberFormat="1" applyFont="1" applyFill="1" applyBorder="1" applyAlignment="1">
      <alignment horizontal="left" vertical="center" wrapText="1"/>
    </xf>
    <xf numFmtId="40" fontId="31" fillId="25" borderId="11" xfId="508" applyNumberFormat="1" applyFont="1" applyFill="1" applyBorder="1" applyAlignment="1">
      <alignment horizontal="left" vertical="center" wrapText="1"/>
    </xf>
    <xf numFmtId="40" fontId="31" fillId="0" borderId="10" xfId="508" applyNumberFormat="1" applyFont="1" applyFill="1" applyBorder="1" applyAlignment="1">
      <alignment horizontal="left" vertical="center" wrapText="1"/>
    </xf>
    <xf numFmtId="40" fontId="31" fillId="0" borderId="11" xfId="508" applyNumberFormat="1" applyFont="1" applyFill="1" applyBorder="1" applyAlignment="1">
      <alignment horizontal="left" vertical="center" wrapText="1"/>
    </xf>
    <xf numFmtId="0" fontId="31" fillId="0" borderId="10" xfId="0" applyFont="1" applyBorder="1" applyAlignment="1">
      <alignment horizontal="left" vertical="center" wrapText="1"/>
    </xf>
    <xf numFmtId="0" fontId="31" fillId="0" borderId="11" xfId="0" applyFont="1" applyBorder="1" applyAlignment="1">
      <alignment horizontal="left" vertical="center" wrapText="1"/>
    </xf>
    <xf numFmtId="164" fontId="28" fillId="0" borderId="10" xfId="508" applyNumberFormat="1" applyFont="1" applyBorder="1" applyAlignment="1">
      <alignment horizontal="left" vertical="top" wrapText="1"/>
    </xf>
    <xf numFmtId="164" fontId="31" fillId="0" borderId="14" xfId="508" applyNumberFormat="1" applyFont="1" applyBorder="1" applyAlignment="1">
      <alignment horizontal="left" vertical="top" wrapText="1"/>
    </xf>
    <xf numFmtId="164" fontId="31" fillId="0" borderId="10" xfId="508" applyNumberFormat="1" applyFont="1" applyBorder="1" applyAlignment="1" applyProtection="1">
      <alignment horizontal="left" vertical="top" wrapText="1"/>
    </xf>
    <xf numFmtId="164" fontId="31" fillId="0" borderId="30" xfId="508" applyNumberFormat="1" applyFont="1" applyBorder="1" applyAlignment="1" applyProtection="1">
      <alignment horizontal="left" vertical="top" wrapText="1"/>
    </xf>
    <xf numFmtId="38" fontId="28" fillId="0" borderId="10" xfId="508" applyNumberFormat="1" applyFont="1" applyBorder="1" applyAlignment="1" applyProtection="1">
      <alignment horizontal="left" vertical="top" wrapText="1"/>
    </xf>
    <xf numFmtId="38" fontId="28" fillId="0" borderId="10" xfId="508" applyNumberFormat="1" applyFont="1" applyFill="1" applyBorder="1" applyAlignment="1" applyProtection="1">
      <alignment horizontal="left" vertical="top" wrapText="1"/>
    </xf>
    <xf numFmtId="38" fontId="31" fillId="25" borderId="10" xfId="0" applyNumberFormat="1" applyFont="1" applyFill="1" applyBorder="1" applyAlignment="1" applyProtection="1">
      <alignment horizontal="left" vertical="center" wrapText="1"/>
    </xf>
    <xf numFmtId="38" fontId="31" fillId="25" borderId="11" xfId="0" applyNumberFormat="1" applyFont="1" applyFill="1" applyBorder="1" applyAlignment="1" applyProtection="1">
      <alignment horizontal="left" vertical="center" wrapText="1"/>
    </xf>
    <xf numFmtId="38" fontId="31" fillId="0" borderId="10" xfId="0" applyNumberFormat="1" applyFont="1" applyFill="1" applyBorder="1" applyAlignment="1" applyProtection="1">
      <alignment horizontal="left" vertical="center" wrapText="1"/>
    </xf>
    <xf numFmtId="38" fontId="31" fillId="0" borderId="11" xfId="0" applyNumberFormat="1" applyFont="1" applyFill="1" applyBorder="1" applyAlignment="1" applyProtection="1">
      <alignment horizontal="left" vertical="center" wrapText="1"/>
    </xf>
    <xf numFmtId="40" fontId="31" fillId="25" borderId="10" xfId="508" applyNumberFormat="1" applyFont="1" applyFill="1" applyBorder="1" applyAlignment="1" applyProtection="1">
      <alignment horizontal="left" vertical="center" wrapText="1"/>
    </xf>
    <xf numFmtId="40" fontId="31" fillId="25" borderId="11" xfId="508" applyNumberFormat="1" applyFont="1" applyFill="1" applyBorder="1" applyAlignment="1" applyProtection="1">
      <alignment horizontal="left" vertical="center" wrapText="1"/>
    </xf>
    <xf numFmtId="40" fontId="31" fillId="0" borderId="10" xfId="508" applyNumberFormat="1" applyFont="1" applyFill="1" applyBorder="1" applyAlignment="1" applyProtection="1">
      <alignment horizontal="left" vertical="center" wrapText="1"/>
    </xf>
    <xf numFmtId="40" fontId="31" fillId="0" borderId="11" xfId="508" applyNumberFormat="1" applyFont="1" applyFill="1" applyBorder="1" applyAlignment="1" applyProtection="1">
      <alignment horizontal="left" vertical="center" wrapText="1"/>
    </xf>
    <xf numFmtId="0" fontId="31" fillId="0" borderId="10" xfId="0" applyFont="1" applyBorder="1" applyAlignment="1" applyProtection="1">
      <alignment horizontal="left" vertical="center" wrapText="1"/>
    </xf>
    <xf numFmtId="0" fontId="31" fillId="0" borderId="11" xfId="0" applyFont="1" applyBorder="1" applyAlignment="1" applyProtection="1">
      <alignment horizontal="left" vertical="center" wrapText="1"/>
    </xf>
    <xf numFmtId="164" fontId="28" fillId="0" borderId="10" xfId="508" applyNumberFormat="1" applyFont="1" applyBorder="1" applyAlignment="1" applyProtection="1">
      <alignment horizontal="left" vertical="top" wrapText="1"/>
    </xf>
    <xf numFmtId="0" fontId="31" fillId="0" borderId="24" xfId="0" applyFont="1" applyFill="1" applyBorder="1" applyAlignment="1" applyProtection="1">
      <alignment horizontal="center" vertical="center"/>
    </xf>
    <xf numFmtId="0" fontId="31" fillId="0" borderId="20" xfId="0" applyFont="1" applyFill="1" applyBorder="1" applyAlignment="1" applyProtection="1">
      <alignment horizontal="center" vertical="center"/>
    </xf>
    <xf numFmtId="164" fontId="31" fillId="0" borderId="11" xfId="508" applyNumberFormat="1" applyFont="1" applyFill="1" applyBorder="1" applyAlignment="1" applyProtection="1">
      <alignment horizontal="left"/>
    </xf>
    <xf numFmtId="164" fontId="31" fillId="0" borderId="10" xfId="508" applyNumberFormat="1" applyFont="1" applyFill="1" applyBorder="1" applyAlignment="1" applyProtection="1">
      <alignment horizontal="left"/>
    </xf>
    <xf numFmtId="164" fontId="31" fillId="0" borderId="10" xfId="508" applyNumberFormat="1" applyFont="1" applyFill="1" applyBorder="1" applyAlignment="1" applyProtection="1">
      <alignment horizontal="left" vertical="top" wrapText="1"/>
    </xf>
    <xf numFmtId="43" fontId="31" fillId="0" borderId="10" xfId="508" applyFont="1" applyBorder="1" applyAlignment="1" applyProtection="1">
      <alignment horizontal="left" vertical="top" wrapText="1"/>
    </xf>
    <xf numFmtId="164" fontId="31" fillId="0" borderId="14" xfId="508" applyNumberFormat="1" applyFont="1" applyFill="1" applyBorder="1" applyAlignment="1" applyProtection="1">
      <alignment horizontal="left" vertical="top" wrapText="1"/>
    </xf>
    <xf numFmtId="164" fontId="31" fillId="0" borderId="32" xfId="508" applyNumberFormat="1" applyFont="1" applyFill="1" applyBorder="1" applyAlignment="1" applyProtection="1">
      <alignment horizontal="left" vertical="top" wrapText="1"/>
    </xf>
    <xf numFmtId="164" fontId="31" fillId="0" borderId="33" xfId="508" applyNumberFormat="1" applyFont="1" applyFill="1" applyBorder="1" applyAlignment="1" applyProtection="1">
      <alignment horizontal="left" vertical="top" wrapText="1"/>
    </xf>
    <xf numFmtId="164" fontId="31" fillId="0" borderId="30" xfId="508" applyNumberFormat="1" applyFont="1" applyBorder="1" applyAlignment="1">
      <alignment horizontal="left" vertical="top" wrapText="1"/>
    </xf>
    <xf numFmtId="164" fontId="31" fillId="0" borderId="10" xfId="508" applyNumberFormat="1" applyFont="1" applyBorder="1" applyAlignment="1" applyProtection="1">
      <alignment horizontal="left" vertical="top" wrapText="1"/>
      <protection locked="0"/>
    </xf>
    <xf numFmtId="0" fontId="31" fillId="0" borderId="24" xfId="0" applyFont="1" applyFill="1" applyBorder="1" applyAlignment="1" applyProtection="1">
      <alignment horizontal="center" vertical="center"/>
      <protection locked="0"/>
    </xf>
    <xf numFmtId="0" fontId="31" fillId="0" borderId="20" xfId="0" applyFont="1" applyFill="1" applyBorder="1" applyAlignment="1" applyProtection="1">
      <alignment horizontal="center" vertical="center"/>
      <protection locked="0"/>
    </xf>
    <xf numFmtId="164" fontId="31" fillId="0" borderId="11" xfId="508" applyNumberFormat="1" applyFont="1" applyFill="1" applyBorder="1" applyAlignment="1" applyProtection="1">
      <alignment horizontal="left"/>
      <protection locked="0"/>
    </xf>
    <xf numFmtId="164" fontId="31" fillId="0" borderId="10" xfId="508" applyNumberFormat="1" applyFont="1" applyFill="1" applyBorder="1" applyAlignment="1" applyProtection="1">
      <alignment horizontal="left"/>
      <protection locked="0"/>
    </xf>
    <xf numFmtId="164" fontId="31" fillId="0" borderId="10" xfId="508" applyNumberFormat="1" applyFont="1" applyFill="1" applyBorder="1" applyAlignment="1" applyProtection="1">
      <alignment horizontal="left" vertical="top" wrapText="1"/>
      <protection locked="0"/>
    </xf>
    <xf numFmtId="43" fontId="31" fillId="0" borderId="10" xfId="508" applyFont="1" applyBorder="1" applyAlignment="1" applyProtection="1">
      <alignment horizontal="left" vertical="top" wrapText="1"/>
      <protection locked="0"/>
    </xf>
    <xf numFmtId="164" fontId="31" fillId="0" borderId="14" xfId="508" applyNumberFormat="1" applyFont="1" applyFill="1" applyBorder="1" applyAlignment="1" applyProtection="1">
      <alignment horizontal="left" vertical="top" wrapText="1"/>
      <protection locked="0"/>
    </xf>
    <xf numFmtId="164" fontId="31" fillId="0" borderId="32" xfId="508" applyNumberFormat="1" applyFont="1" applyFill="1" applyBorder="1" applyAlignment="1" applyProtection="1">
      <alignment horizontal="left" vertical="top" wrapText="1"/>
      <protection locked="0"/>
    </xf>
    <xf numFmtId="164" fontId="31" fillId="0" borderId="33" xfId="508" applyNumberFormat="1" applyFont="1" applyFill="1" applyBorder="1" applyAlignment="1" applyProtection="1">
      <alignment horizontal="left" vertical="top" wrapText="1"/>
      <protection locked="0"/>
    </xf>
    <xf numFmtId="38" fontId="28" fillId="0" borderId="10" xfId="508" applyNumberFormat="1" applyFont="1" applyBorder="1" applyAlignment="1" applyProtection="1">
      <alignment horizontal="left" vertical="top" wrapText="1"/>
      <protection locked="0"/>
    </xf>
    <xf numFmtId="164" fontId="31" fillId="0" borderId="30" xfId="508" applyNumberFormat="1" applyFont="1" applyBorder="1" applyAlignment="1" applyProtection="1">
      <alignment horizontal="left" vertical="top" wrapText="1"/>
      <protection locked="0"/>
    </xf>
    <xf numFmtId="38" fontId="28" fillId="0" borderId="10" xfId="508" applyNumberFormat="1" applyFont="1" applyFill="1" applyBorder="1" applyAlignment="1" applyProtection="1">
      <alignment horizontal="left" vertical="top" wrapText="1"/>
      <protection locked="0"/>
    </xf>
    <xf numFmtId="38" fontId="31" fillId="25" borderId="10" xfId="0" applyNumberFormat="1" applyFont="1" applyFill="1" applyBorder="1" applyAlignment="1" applyProtection="1">
      <alignment horizontal="left" vertical="center" wrapText="1"/>
      <protection locked="0"/>
    </xf>
    <xf numFmtId="38" fontId="31" fillId="25" borderId="11" xfId="0" applyNumberFormat="1" applyFont="1" applyFill="1" applyBorder="1" applyAlignment="1" applyProtection="1">
      <alignment horizontal="left" vertical="center" wrapText="1"/>
      <protection locked="0"/>
    </xf>
    <xf numFmtId="38" fontId="31" fillId="0" borderId="10" xfId="0" applyNumberFormat="1" applyFont="1" applyFill="1" applyBorder="1" applyAlignment="1" applyProtection="1">
      <alignment horizontal="left" vertical="center" wrapText="1"/>
      <protection locked="0"/>
    </xf>
    <xf numFmtId="38" fontId="31" fillId="0" borderId="11" xfId="0" applyNumberFormat="1" applyFont="1" applyFill="1" applyBorder="1" applyAlignment="1" applyProtection="1">
      <alignment horizontal="left" vertical="center" wrapText="1"/>
      <protection locked="0"/>
    </xf>
    <xf numFmtId="40" fontId="31" fillId="25" borderId="10" xfId="508" applyNumberFormat="1" applyFont="1" applyFill="1" applyBorder="1" applyAlignment="1" applyProtection="1">
      <alignment horizontal="left" vertical="center" wrapText="1"/>
      <protection locked="0"/>
    </xf>
    <xf numFmtId="40" fontId="31" fillId="25" borderId="11" xfId="508" applyNumberFormat="1" applyFont="1" applyFill="1" applyBorder="1" applyAlignment="1" applyProtection="1">
      <alignment horizontal="left" vertical="center" wrapText="1"/>
      <protection locked="0"/>
    </xf>
    <xf numFmtId="40" fontId="31" fillId="0" borderId="10" xfId="508" applyNumberFormat="1" applyFont="1" applyFill="1" applyBorder="1" applyAlignment="1" applyProtection="1">
      <alignment horizontal="left" vertical="center" wrapText="1"/>
      <protection locked="0"/>
    </xf>
    <xf numFmtId="40" fontId="31" fillId="0" borderId="11" xfId="508" applyNumberFormat="1" applyFont="1" applyFill="1" applyBorder="1" applyAlignment="1" applyProtection="1">
      <alignment horizontal="left" vertical="center" wrapText="1"/>
      <protection locked="0"/>
    </xf>
    <xf numFmtId="0" fontId="31" fillId="0" borderId="10" xfId="0" applyFont="1" applyBorder="1" applyAlignment="1" applyProtection="1">
      <alignment horizontal="left" vertical="center" wrapText="1"/>
      <protection locked="0"/>
    </xf>
    <xf numFmtId="0" fontId="31" fillId="0" borderId="11" xfId="0" applyFont="1" applyBorder="1" applyAlignment="1" applyProtection="1">
      <alignment horizontal="left" vertical="center" wrapText="1"/>
      <protection locked="0"/>
    </xf>
    <xf numFmtId="164" fontId="28" fillId="0" borderId="10" xfId="508" applyNumberFormat="1" applyFont="1" applyBorder="1" applyAlignment="1" applyProtection="1">
      <alignment horizontal="left" vertical="top" wrapText="1"/>
      <protection locked="0"/>
    </xf>
    <xf numFmtId="164" fontId="26" fillId="0" borderId="15" xfId="869" applyNumberFormat="1" applyFont="1" applyBorder="1" applyAlignment="1">
      <alignment horizontal="left" vertical="top" wrapText="1"/>
    </xf>
    <xf numFmtId="164" fontId="26" fillId="0" borderId="25" xfId="869" applyNumberFormat="1" applyFont="1" applyBorder="1" applyAlignment="1">
      <alignment horizontal="left" vertical="top" wrapText="1"/>
    </xf>
    <xf numFmtId="164" fontId="26" fillId="0" borderId="29" xfId="869" applyNumberFormat="1" applyFont="1" applyBorder="1" applyAlignment="1">
      <alignment horizontal="left" vertical="top" wrapText="1"/>
    </xf>
    <xf numFmtId="0" fontId="27" fillId="29" borderId="11" xfId="669" applyFont="1" applyFill="1" applyBorder="1" applyAlignment="1">
      <alignment horizontal="center" vertical="center"/>
    </xf>
    <xf numFmtId="164" fontId="26" fillId="0" borderId="11" xfId="869" applyNumberFormat="1" applyFont="1" applyBorder="1" applyAlignment="1">
      <alignment horizontal="left" vertical="top" wrapText="1"/>
    </xf>
    <xf numFmtId="0" fontId="26" fillId="0" borderId="11" xfId="869" applyFont="1" applyBorder="1" applyAlignment="1">
      <alignment horizontal="left" vertical="top" wrapText="1"/>
    </xf>
    <xf numFmtId="0" fontId="26" fillId="0" borderId="11" xfId="669" applyFont="1" applyBorder="1" applyAlignment="1">
      <alignment horizontal="left" vertical="center" wrapText="1"/>
    </xf>
    <xf numFmtId="38" fontId="26" fillId="0" borderId="11" xfId="669" applyNumberFormat="1" applyFont="1" applyBorder="1" applyAlignment="1">
      <alignment horizontal="left" vertical="center" wrapText="1"/>
    </xf>
    <xf numFmtId="40" fontId="26" fillId="0" borderId="11" xfId="869" applyNumberFormat="1" applyFont="1" applyBorder="1" applyAlignment="1">
      <alignment horizontal="left" vertical="center" wrapText="1"/>
    </xf>
    <xf numFmtId="164" fontId="31" fillId="0" borderId="33" xfId="508" applyNumberFormat="1" applyFont="1" applyBorder="1" applyAlignment="1">
      <alignment horizontal="center" vertical="top" wrapText="1"/>
    </xf>
    <xf numFmtId="164" fontId="31" fillId="0" borderId="10" xfId="508" applyNumberFormat="1" applyFont="1" applyBorder="1" applyAlignment="1">
      <alignment horizontal="center" vertical="top" wrapText="1"/>
    </xf>
    <xf numFmtId="164" fontId="31" fillId="0" borderId="30" xfId="508" applyNumberFormat="1" applyFont="1" applyBorder="1" applyAlignment="1">
      <alignment horizontal="center" vertical="top" wrapText="1"/>
    </xf>
    <xf numFmtId="164" fontId="30" fillId="28" borderId="10" xfId="508" applyNumberFormat="1" applyFont="1" applyFill="1" applyBorder="1" applyAlignment="1">
      <alignment horizontal="center" wrapText="1"/>
    </xf>
    <xf numFmtId="164" fontId="30" fillId="28" borderId="11" xfId="508" applyNumberFormat="1" applyFont="1" applyFill="1" applyBorder="1" applyAlignment="1">
      <alignment horizontal="center" wrapText="1"/>
    </xf>
    <xf numFmtId="164" fontId="30" fillId="28" borderId="14" xfId="508" applyNumberFormat="1" applyFont="1" applyFill="1" applyBorder="1" applyAlignment="1">
      <alignment horizontal="center" wrapText="1"/>
    </xf>
    <xf numFmtId="164" fontId="30" fillId="28" borderId="15" xfId="508" applyNumberFormat="1" applyFont="1" applyFill="1" applyBorder="1" applyAlignment="1">
      <alignment horizontal="center" wrapText="1"/>
    </xf>
    <xf numFmtId="164" fontId="31" fillId="24" borderId="38" xfId="508" applyNumberFormat="1" applyFont="1" applyFill="1" applyBorder="1" applyAlignment="1">
      <alignment horizontal="center" wrapText="1"/>
    </xf>
    <xf numFmtId="164" fontId="31" fillId="24" borderId="28" xfId="508" applyNumberFormat="1" applyFont="1" applyFill="1" applyBorder="1" applyAlignment="1">
      <alignment horizontal="center" wrapText="1"/>
    </xf>
    <xf numFmtId="0" fontId="45" fillId="35" borderId="20" xfId="0" applyFont="1" applyFill="1" applyBorder="1" applyAlignment="1">
      <alignment horizontal="center" vertical="center" wrapText="1"/>
    </xf>
    <xf numFmtId="0" fontId="45" fillId="35" borderId="23" xfId="0" applyFont="1" applyFill="1" applyBorder="1" applyAlignment="1">
      <alignment horizontal="center" vertical="center" wrapText="1"/>
    </xf>
    <xf numFmtId="0" fontId="45" fillId="36" borderId="22" xfId="0" applyFont="1" applyFill="1" applyBorder="1" applyAlignment="1">
      <alignment horizontal="center" vertical="center" wrapText="1"/>
    </xf>
    <xf numFmtId="0" fontId="45" fillId="36" borderId="31" xfId="0" applyFont="1" applyFill="1" applyBorder="1" applyAlignment="1">
      <alignment horizontal="center" vertical="center" wrapText="1"/>
    </xf>
    <xf numFmtId="0" fontId="45" fillId="35" borderId="24" xfId="0" applyFont="1" applyFill="1" applyBorder="1" applyAlignment="1">
      <alignment horizontal="center" vertical="center"/>
    </xf>
    <xf numFmtId="0" fontId="45" fillId="35" borderId="30" xfId="0" applyFont="1" applyFill="1" applyBorder="1" applyAlignment="1">
      <alignment horizontal="center" vertical="center"/>
    </xf>
    <xf numFmtId="0" fontId="31" fillId="37" borderId="39" xfId="0" applyFont="1" applyFill="1" applyBorder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45" fillId="32" borderId="20" xfId="0" applyFont="1" applyFill="1" applyBorder="1" applyAlignment="1">
      <alignment horizontal="center" vertical="center" wrapText="1"/>
    </xf>
    <xf numFmtId="0" fontId="45" fillId="33" borderId="20" xfId="0" applyFont="1" applyFill="1" applyBorder="1" applyAlignment="1">
      <alignment horizontal="center" vertical="center" wrapText="1"/>
    </xf>
    <xf numFmtId="0" fontId="45" fillId="34" borderId="20" xfId="0" applyFont="1" applyFill="1" applyBorder="1" applyAlignment="1">
      <alignment horizontal="center" vertical="center" wrapText="1"/>
    </xf>
    <xf numFmtId="9" fontId="32" fillId="24" borderId="26" xfId="508" applyNumberFormat="1" applyFont="1" applyFill="1" applyBorder="1" applyAlignment="1">
      <alignment horizontal="center" vertical="center" wrapText="1"/>
    </xf>
  </cellXfs>
  <cellStyles count="874">
    <cellStyle name="20% - Accent1 10" xfId="1"/>
    <cellStyle name="20% - Accent1 10 2" xfId="2"/>
    <cellStyle name="20% - Accent1 11" xfId="3"/>
    <cellStyle name="20% - Accent1 11 2" xfId="4"/>
    <cellStyle name="20% - Accent1 12" xfId="5"/>
    <cellStyle name="20% - Accent1 12 2" xfId="6"/>
    <cellStyle name="20% - Accent1 13" xfId="7"/>
    <cellStyle name="20% - Accent1 13 2" xfId="8"/>
    <cellStyle name="20% - Accent1 2" xfId="9"/>
    <cellStyle name="20% - Accent1 2 2" xfId="10"/>
    <cellStyle name="20% - Accent1 2 2 2" xfId="11"/>
    <cellStyle name="20% - Accent1 2 3" xfId="12"/>
    <cellStyle name="20% - Accent1 3" xfId="13"/>
    <cellStyle name="20% - Accent1 3 2" xfId="14"/>
    <cellStyle name="20% - Accent1 4" xfId="15"/>
    <cellStyle name="20% - Accent1 4 2" xfId="16"/>
    <cellStyle name="20% - Accent1 5" xfId="17"/>
    <cellStyle name="20% - Accent1 5 2" xfId="18"/>
    <cellStyle name="20% - Accent1 6" xfId="19"/>
    <cellStyle name="20% - Accent1 6 2" xfId="20"/>
    <cellStyle name="20% - Accent1 7" xfId="21"/>
    <cellStyle name="20% - Accent1 7 2" xfId="22"/>
    <cellStyle name="20% - Accent1 8" xfId="23"/>
    <cellStyle name="20% - Accent1 8 2" xfId="24"/>
    <cellStyle name="20% - Accent1 9" xfId="25"/>
    <cellStyle name="20% - Accent1 9 2" xfId="26"/>
    <cellStyle name="20% - Accent2 10" xfId="27"/>
    <cellStyle name="20% - Accent2 10 2" xfId="28"/>
    <cellStyle name="20% - Accent2 11" xfId="29"/>
    <cellStyle name="20% - Accent2 11 2" xfId="30"/>
    <cellStyle name="20% - Accent2 12" xfId="31"/>
    <cellStyle name="20% - Accent2 12 2" xfId="32"/>
    <cellStyle name="20% - Accent2 13" xfId="33"/>
    <cellStyle name="20% - Accent2 13 2" xfId="34"/>
    <cellStyle name="20% - Accent2 2" xfId="35"/>
    <cellStyle name="20% - Accent2 2 2" xfId="36"/>
    <cellStyle name="20% - Accent2 2 2 2" xfId="37"/>
    <cellStyle name="20% - Accent2 2 3" xfId="38"/>
    <cellStyle name="20% - Accent2 3" xfId="39"/>
    <cellStyle name="20% - Accent2 3 2" xfId="40"/>
    <cellStyle name="20% - Accent2 4" xfId="41"/>
    <cellStyle name="20% - Accent2 4 2" xfId="42"/>
    <cellStyle name="20% - Accent2 5" xfId="43"/>
    <cellStyle name="20% - Accent2 5 2" xfId="44"/>
    <cellStyle name="20% - Accent2 6" xfId="45"/>
    <cellStyle name="20% - Accent2 6 2" xfId="46"/>
    <cellStyle name="20% - Accent2 7" xfId="47"/>
    <cellStyle name="20% - Accent2 7 2" xfId="48"/>
    <cellStyle name="20% - Accent2 8" xfId="49"/>
    <cellStyle name="20% - Accent2 8 2" xfId="50"/>
    <cellStyle name="20% - Accent2 9" xfId="51"/>
    <cellStyle name="20% - Accent2 9 2" xfId="52"/>
    <cellStyle name="20% - Accent3 10" xfId="53"/>
    <cellStyle name="20% - Accent3 10 2" xfId="54"/>
    <cellStyle name="20% - Accent3 11" xfId="55"/>
    <cellStyle name="20% - Accent3 11 2" xfId="56"/>
    <cellStyle name="20% - Accent3 12" xfId="57"/>
    <cellStyle name="20% - Accent3 12 2" xfId="58"/>
    <cellStyle name="20% - Accent3 13" xfId="59"/>
    <cellStyle name="20% - Accent3 13 2" xfId="60"/>
    <cellStyle name="20% - Accent3 2" xfId="61"/>
    <cellStyle name="20% - Accent3 2 2" xfId="62"/>
    <cellStyle name="20% - Accent3 2 2 2" xfId="63"/>
    <cellStyle name="20% - Accent3 2 3" xfId="64"/>
    <cellStyle name="20% - Accent3 3" xfId="65"/>
    <cellStyle name="20% - Accent3 3 2" xfId="66"/>
    <cellStyle name="20% - Accent3 4" xfId="67"/>
    <cellStyle name="20% - Accent3 4 2" xfId="68"/>
    <cellStyle name="20% - Accent3 5" xfId="69"/>
    <cellStyle name="20% - Accent3 5 2" xfId="70"/>
    <cellStyle name="20% - Accent3 6" xfId="71"/>
    <cellStyle name="20% - Accent3 6 2" xfId="72"/>
    <cellStyle name="20% - Accent3 7" xfId="73"/>
    <cellStyle name="20% - Accent3 7 2" xfId="74"/>
    <cellStyle name="20% - Accent3 8" xfId="75"/>
    <cellStyle name="20% - Accent3 8 2" xfId="76"/>
    <cellStyle name="20% - Accent3 9" xfId="77"/>
    <cellStyle name="20% - Accent3 9 2" xfId="78"/>
    <cellStyle name="20% - Accent4 10" xfId="79"/>
    <cellStyle name="20% - Accent4 10 2" xfId="80"/>
    <cellStyle name="20% - Accent4 11" xfId="81"/>
    <cellStyle name="20% - Accent4 11 2" xfId="82"/>
    <cellStyle name="20% - Accent4 12" xfId="83"/>
    <cellStyle name="20% - Accent4 12 2" xfId="84"/>
    <cellStyle name="20% - Accent4 13" xfId="85"/>
    <cellStyle name="20% - Accent4 13 2" xfId="86"/>
    <cellStyle name="20% - Accent4 2" xfId="87"/>
    <cellStyle name="20% - Accent4 2 2" xfId="88"/>
    <cellStyle name="20% - Accent4 2 2 2" xfId="89"/>
    <cellStyle name="20% - Accent4 2 3" xfId="90"/>
    <cellStyle name="20% - Accent4 3" xfId="91"/>
    <cellStyle name="20% - Accent4 3 2" xfId="92"/>
    <cellStyle name="20% - Accent4 4" xfId="93"/>
    <cellStyle name="20% - Accent4 4 2" xfId="94"/>
    <cellStyle name="20% - Accent4 5" xfId="95"/>
    <cellStyle name="20% - Accent4 5 2" xfId="96"/>
    <cellStyle name="20% - Accent4 6" xfId="97"/>
    <cellStyle name="20% - Accent4 6 2" xfId="98"/>
    <cellStyle name="20% - Accent4 7" xfId="99"/>
    <cellStyle name="20% - Accent4 7 2" xfId="100"/>
    <cellStyle name="20% - Accent4 8" xfId="101"/>
    <cellStyle name="20% - Accent4 8 2" xfId="102"/>
    <cellStyle name="20% - Accent4 9" xfId="103"/>
    <cellStyle name="20% - Accent4 9 2" xfId="104"/>
    <cellStyle name="20% - Accent5 10" xfId="105"/>
    <cellStyle name="20% - Accent5 10 2" xfId="106"/>
    <cellStyle name="20% - Accent5 11" xfId="107"/>
    <cellStyle name="20% - Accent5 11 2" xfId="108"/>
    <cellStyle name="20% - Accent5 12" xfId="109"/>
    <cellStyle name="20% - Accent5 12 2" xfId="110"/>
    <cellStyle name="20% - Accent5 13" xfId="111"/>
    <cellStyle name="20% - Accent5 13 2" xfId="112"/>
    <cellStyle name="20% - Accent5 2" xfId="113"/>
    <cellStyle name="20% - Accent5 2 2" xfId="114"/>
    <cellStyle name="20% - Accent5 2 2 2" xfId="115"/>
    <cellStyle name="20% - Accent5 2 3" xfId="116"/>
    <cellStyle name="20% - Accent5 3" xfId="117"/>
    <cellStyle name="20% - Accent5 3 2" xfId="118"/>
    <cellStyle name="20% - Accent5 4" xfId="119"/>
    <cellStyle name="20% - Accent5 4 2" xfId="120"/>
    <cellStyle name="20% - Accent5 5" xfId="121"/>
    <cellStyle name="20% - Accent5 5 2" xfId="122"/>
    <cellStyle name="20% - Accent5 6" xfId="123"/>
    <cellStyle name="20% - Accent5 6 2" xfId="124"/>
    <cellStyle name="20% - Accent5 7" xfId="125"/>
    <cellStyle name="20% - Accent5 7 2" xfId="126"/>
    <cellStyle name="20% - Accent5 8" xfId="127"/>
    <cellStyle name="20% - Accent5 8 2" xfId="128"/>
    <cellStyle name="20% - Accent5 9" xfId="129"/>
    <cellStyle name="20% - Accent5 9 2" xfId="130"/>
    <cellStyle name="20% - Accent6 10" xfId="131"/>
    <cellStyle name="20% - Accent6 10 2" xfId="132"/>
    <cellStyle name="20% - Accent6 11" xfId="133"/>
    <cellStyle name="20% - Accent6 11 2" xfId="134"/>
    <cellStyle name="20% - Accent6 12" xfId="135"/>
    <cellStyle name="20% - Accent6 12 2" xfId="136"/>
    <cellStyle name="20% - Accent6 13" xfId="137"/>
    <cellStyle name="20% - Accent6 13 2" xfId="138"/>
    <cellStyle name="20% - Accent6 2" xfId="139"/>
    <cellStyle name="20% - Accent6 2 2" xfId="140"/>
    <cellStyle name="20% - Accent6 2 2 2" xfId="141"/>
    <cellStyle name="20% - Accent6 2 3" xfId="142"/>
    <cellStyle name="20% - Accent6 3" xfId="143"/>
    <cellStyle name="20% - Accent6 3 2" xfId="144"/>
    <cellStyle name="20% - Accent6 4" xfId="145"/>
    <cellStyle name="20% - Accent6 4 2" xfId="146"/>
    <cellStyle name="20% - Accent6 5" xfId="147"/>
    <cellStyle name="20% - Accent6 5 2" xfId="148"/>
    <cellStyle name="20% - Accent6 6" xfId="149"/>
    <cellStyle name="20% - Accent6 6 2" xfId="150"/>
    <cellStyle name="20% - Accent6 7" xfId="151"/>
    <cellStyle name="20% - Accent6 7 2" xfId="152"/>
    <cellStyle name="20% - Accent6 8" xfId="153"/>
    <cellStyle name="20% - Accent6 8 2" xfId="154"/>
    <cellStyle name="20% - Accent6 9" xfId="155"/>
    <cellStyle name="20% - Accent6 9 2" xfId="156"/>
    <cellStyle name="40% - Accent1 10" xfId="157"/>
    <cellStyle name="40% - Accent1 10 2" xfId="158"/>
    <cellStyle name="40% - Accent1 11" xfId="159"/>
    <cellStyle name="40% - Accent1 11 2" xfId="160"/>
    <cellStyle name="40% - Accent1 12" xfId="161"/>
    <cellStyle name="40% - Accent1 12 2" xfId="162"/>
    <cellStyle name="40% - Accent1 13" xfId="163"/>
    <cellStyle name="40% - Accent1 13 2" xfId="164"/>
    <cellStyle name="40% - Accent1 2" xfId="165"/>
    <cellStyle name="40% - Accent1 2 2" xfId="166"/>
    <cellStyle name="40% - Accent1 2 2 2" xfId="167"/>
    <cellStyle name="40% - Accent1 2 3" xfId="168"/>
    <cellStyle name="40% - Accent1 3" xfId="169"/>
    <cellStyle name="40% - Accent1 3 2" xfId="170"/>
    <cellStyle name="40% - Accent1 4" xfId="171"/>
    <cellStyle name="40% - Accent1 4 2" xfId="172"/>
    <cellStyle name="40% - Accent1 5" xfId="173"/>
    <cellStyle name="40% - Accent1 5 2" xfId="174"/>
    <cellStyle name="40% - Accent1 6" xfId="175"/>
    <cellStyle name="40% - Accent1 6 2" xfId="176"/>
    <cellStyle name="40% - Accent1 7" xfId="177"/>
    <cellStyle name="40% - Accent1 7 2" xfId="178"/>
    <cellStyle name="40% - Accent1 8" xfId="179"/>
    <cellStyle name="40% - Accent1 8 2" xfId="180"/>
    <cellStyle name="40% - Accent1 9" xfId="181"/>
    <cellStyle name="40% - Accent1 9 2" xfId="182"/>
    <cellStyle name="40% - Accent2 10" xfId="183"/>
    <cellStyle name="40% - Accent2 10 2" xfId="184"/>
    <cellStyle name="40% - Accent2 11" xfId="185"/>
    <cellStyle name="40% - Accent2 11 2" xfId="186"/>
    <cellStyle name="40% - Accent2 12" xfId="187"/>
    <cellStyle name="40% - Accent2 12 2" xfId="188"/>
    <cellStyle name="40% - Accent2 13" xfId="189"/>
    <cellStyle name="40% - Accent2 13 2" xfId="190"/>
    <cellStyle name="40% - Accent2 2" xfId="191"/>
    <cellStyle name="40% - Accent2 2 2" xfId="192"/>
    <cellStyle name="40% - Accent2 2 2 2" xfId="193"/>
    <cellStyle name="40% - Accent2 2 3" xfId="194"/>
    <cellStyle name="40% - Accent2 3" xfId="195"/>
    <cellStyle name="40% - Accent2 3 2" xfId="196"/>
    <cellStyle name="40% - Accent2 4" xfId="197"/>
    <cellStyle name="40% - Accent2 4 2" xfId="198"/>
    <cellStyle name="40% - Accent2 5" xfId="199"/>
    <cellStyle name="40% - Accent2 5 2" xfId="200"/>
    <cellStyle name="40% - Accent2 6" xfId="201"/>
    <cellStyle name="40% - Accent2 6 2" xfId="202"/>
    <cellStyle name="40% - Accent2 7" xfId="203"/>
    <cellStyle name="40% - Accent2 7 2" xfId="204"/>
    <cellStyle name="40% - Accent2 8" xfId="205"/>
    <cellStyle name="40% - Accent2 8 2" xfId="206"/>
    <cellStyle name="40% - Accent2 9" xfId="207"/>
    <cellStyle name="40% - Accent2 9 2" xfId="208"/>
    <cellStyle name="40% - Accent3 10" xfId="209"/>
    <cellStyle name="40% - Accent3 10 2" xfId="210"/>
    <cellStyle name="40% - Accent3 11" xfId="211"/>
    <cellStyle name="40% - Accent3 11 2" xfId="212"/>
    <cellStyle name="40% - Accent3 12" xfId="213"/>
    <cellStyle name="40% - Accent3 12 2" xfId="214"/>
    <cellStyle name="40% - Accent3 13" xfId="215"/>
    <cellStyle name="40% - Accent3 13 2" xfId="216"/>
    <cellStyle name="40% - Accent3 2" xfId="217"/>
    <cellStyle name="40% - Accent3 2 2" xfId="218"/>
    <cellStyle name="40% - Accent3 2 2 2" xfId="219"/>
    <cellStyle name="40% - Accent3 2 3" xfId="220"/>
    <cellStyle name="40% - Accent3 3" xfId="221"/>
    <cellStyle name="40% - Accent3 3 2" xfId="222"/>
    <cellStyle name="40% - Accent3 4" xfId="223"/>
    <cellStyle name="40% - Accent3 4 2" xfId="224"/>
    <cellStyle name="40% - Accent3 5" xfId="225"/>
    <cellStyle name="40% - Accent3 5 2" xfId="226"/>
    <cellStyle name="40% - Accent3 6" xfId="227"/>
    <cellStyle name="40% - Accent3 6 2" xfId="228"/>
    <cellStyle name="40% - Accent3 7" xfId="229"/>
    <cellStyle name="40% - Accent3 7 2" xfId="230"/>
    <cellStyle name="40% - Accent3 8" xfId="231"/>
    <cellStyle name="40% - Accent3 8 2" xfId="232"/>
    <cellStyle name="40% - Accent3 9" xfId="233"/>
    <cellStyle name="40% - Accent3 9 2" xfId="234"/>
    <cellStyle name="40% - Accent4 10" xfId="235"/>
    <cellStyle name="40% - Accent4 10 2" xfId="236"/>
    <cellStyle name="40% - Accent4 11" xfId="237"/>
    <cellStyle name="40% - Accent4 11 2" xfId="238"/>
    <cellStyle name="40% - Accent4 12" xfId="239"/>
    <cellStyle name="40% - Accent4 12 2" xfId="240"/>
    <cellStyle name="40% - Accent4 13" xfId="241"/>
    <cellStyle name="40% - Accent4 13 2" xfId="242"/>
    <cellStyle name="40% - Accent4 2" xfId="243"/>
    <cellStyle name="40% - Accent4 2 2" xfId="244"/>
    <cellStyle name="40% - Accent4 2 2 2" xfId="245"/>
    <cellStyle name="40% - Accent4 2 3" xfId="246"/>
    <cellStyle name="40% - Accent4 3" xfId="247"/>
    <cellStyle name="40% - Accent4 3 2" xfId="248"/>
    <cellStyle name="40% - Accent4 4" xfId="249"/>
    <cellStyle name="40% - Accent4 4 2" xfId="250"/>
    <cellStyle name="40% - Accent4 5" xfId="251"/>
    <cellStyle name="40% - Accent4 5 2" xfId="252"/>
    <cellStyle name="40% - Accent4 6" xfId="253"/>
    <cellStyle name="40% - Accent4 6 2" xfId="254"/>
    <cellStyle name="40% - Accent4 7" xfId="255"/>
    <cellStyle name="40% - Accent4 7 2" xfId="256"/>
    <cellStyle name="40% - Accent4 8" xfId="257"/>
    <cellStyle name="40% - Accent4 8 2" xfId="258"/>
    <cellStyle name="40% - Accent4 9" xfId="259"/>
    <cellStyle name="40% - Accent4 9 2" xfId="260"/>
    <cellStyle name="40% - Accent5 10" xfId="261"/>
    <cellStyle name="40% - Accent5 10 2" xfId="262"/>
    <cellStyle name="40% - Accent5 11" xfId="263"/>
    <cellStyle name="40% - Accent5 11 2" xfId="264"/>
    <cellStyle name="40% - Accent5 12" xfId="265"/>
    <cellStyle name="40% - Accent5 12 2" xfId="266"/>
    <cellStyle name="40% - Accent5 13" xfId="267"/>
    <cellStyle name="40% - Accent5 13 2" xfId="268"/>
    <cellStyle name="40% - Accent5 2" xfId="269"/>
    <cellStyle name="40% - Accent5 2 2" xfId="270"/>
    <cellStyle name="40% - Accent5 2 2 2" xfId="271"/>
    <cellStyle name="40% - Accent5 2 3" xfId="272"/>
    <cellStyle name="40% - Accent5 3" xfId="273"/>
    <cellStyle name="40% - Accent5 3 2" xfId="274"/>
    <cellStyle name="40% - Accent5 4" xfId="275"/>
    <cellStyle name="40% - Accent5 4 2" xfId="276"/>
    <cellStyle name="40% - Accent5 5" xfId="277"/>
    <cellStyle name="40% - Accent5 5 2" xfId="278"/>
    <cellStyle name="40% - Accent5 6" xfId="279"/>
    <cellStyle name="40% - Accent5 6 2" xfId="280"/>
    <cellStyle name="40% - Accent5 7" xfId="281"/>
    <cellStyle name="40% - Accent5 7 2" xfId="282"/>
    <cellStyle name="40% - Accent5 8" xfId="283"/>
    <cellStyle name="40% - Accent5 8 2" xfId="284"/>
    <cellStyle name="40% - Accent5 9" xfId="285"/>
    <cellStyle name="40% - Accent5 9 2" xfId="286"/>
    <cellStyle name="40% - Accent6 10" xfId="287"/>
    <cellStyle name="40% - Accent6 10 2" xfId="288"/>
    <cellStyle name="40% - Accent6 11" xfId="289"/>
    <cellStyle name="40% - Accent6 11 2" xfId="290"/>
    <cellStyle name="40% - Accent6 12" xfId="291"/>
    <cellStyle name="40% - Accent6 12 2" xfId="292"/>
    <cellStyle name="40% - Accent6 13" xfId="293"/>
    <cellStyle name="40% - Accent6 13 2" xfId="294"/>
    <cellStyle name="40% - Accent6 2" xfId="295"/>
    <cellStyle name="40% - Accent6 2 2" xfId="296"/>
    <cellStyle name="40% - Accent6 2 2 2" xfId="297"/>
    <cellStyle name="40% - Accent6 2 3" xfId="298"/>
    <cellStyle name="40% - Accent6 3" xfId="299"/>
    <cellStyle name="40% - Accent6 3 2" xfId="300"/>
    <cellStyle name="40% - Accent6 4" xfId="301"/>
    <cellStyle name="40% - Accent6 4 2" xfId="302"/>
    <cellStyle name="40% - Accent6 5" xfId="303"/>
    <cellStyle name="40% - Accent6 5 2" xfId="304"/>
    <cellStyle name="40% - Accent6 6" xfId="305"/>
    <cellStyle name="40% - Accent6 6 2" xfId="306"/>
    <cellStyle name="40% - Accent6 7" xfId="307"/>
    <cellStyle name="40% - Accent6 7 2" xfId="308"/>
    <cellStyle name="40% - Accent6 8" xfId="309"/>
    <cellStyle name="40% - Accent6 8 2" xfId="310"/>
    <cellStyle name="40% - Accent6 9" xfId="311"/>
    <cellStyle name="40% - Accent6 9 2" xfId="312"/>
    <cellStyle name="60% - Accent1 10" xfId="313"/>
    <cellStyle name="60% - Accent1 11" xfId="314"/>
    <cellStyle name="60% - Accent1 12" xfId="315"/>
    <cellStyle name="60% - Accent1 13" xfId="316"/>
    <cellStyle name="60% - Accent1 2" xfId="317"/>
    <cellStyle name="60% - Accent1 2 2" xfId="318"/>
    <cellStyle name="60% - Accent1 3" xfId="319"/>
    <cellStyle name="60% - Accent1 4" xfId="320"/>
    <cellStyle name="60% - Accent1 5" xfId="321"/>
    <cellStyle name="60% - Accent1 6" xfId="322"/>
    <cellStyle name="60% - Accent1 7" xfId="323"/>
    <cellStyle name="60% - Accent1 8" xfId="324"/>
    <cellStyle name="60% - Accent1 9" xfId="325"/>
    <cellStyle name="60% - Accent2 10" xfId="326"/>
    <cellStyle name="60% - Accent2 11" xfId="327"/>
    <cellStyle name="60% - Accent2 12" xfId="328"/>
    <cellStyle name="60% - Accent2 13" xfId="329"/>
    <cellStyle name="60% - Accent2 2" xfId="330"/>
    <cellStyle name="60% - Accent2 2 2" xfId="331"/>
    <cellStyle name="60% - Accent2 3" xfId="332"/>
    <cellStyle name="60% - Accent2 4" xfId="333"/>
    <cellStyle name="60% - Accent2 5" xfId="334"/>
    <cellStyle name="60% - Accent2 6" xfId="335"/>
    <cellStyle name="60% - Accent2 7" xfId="336"/>
    <cellStyle name="60% - Accent2 8" xfId="337"/>
    <cellStyle name="60% - Accent2 9" xfId="338"/>
    <cellStyle name="60% - Accent3 10" xfId="339"/>
    <cellStyle name="60% - Accent3 11" xfId="340"/>
    <cellStyle name="60% - Accent3 12" xfId="341"/>
    <cellStyle name="60% - Accent3 13" xfId="342"/>
    <cellStyle name="60% - Accent3 2" xfId="343"/>
    <cellStyle name="60% - Accent3 2 2" xfId="344"/>
    <cellStyle name="60% - Accent3 3" xfId="345"/>
    <cellStyle name="60% - Accent3 4" xfId="346"/>
    <cellStyle name="60% - Accent3 5" xfId="347"/>
    <cellStyle name="60% - Accent3 6" xfId="348"/>
    <cellStyle name="60% - Accent3 7" xfId="349"/>
    <cellStyle name="60% - Accent3 8" xfId="350"/>
    <cellStyle name="60% - Accent3 9" xfId="351"/>
    <cellStyle name="60% - Accent4 10" xfId="352"/>
    <cellStyle name="60% - Accent4 11" xfId="353"/>
    <cellStyle name="60% - Accent4 12" xfId="354"/>
    <cellStyle name="60% - Accent4 13" xfId="355"/>
    <cellStyle name="60% - Accent4 2" xfId="356"/>
    <cellStyle name="60% - Accent4 2 2" xfId="357"/>
    <cellStyle name="60% - Accent4 3" xfId="358"/>
    <cellStyle name="60% - Accent4 4" xfId="359"/>
    <cellStyle name="60% - Accent4 5" xfId="360"/>
    <cellStyle name="60% - Accent4 6" xfId="361"/>
    <cellStyle name="60% - Accent4 7" xfId="362"/>
    <cellStyle name="60% - Accent4 8" xfId="363"/>
    <cellStyle name="60% - Accent4 9" xfId="364"/>
    <cellStyle name="60% - Accent5 10" xfId="365"/>
    <cellStyle name="60% - Accent5 11" xfId="366"/>
    <cellStyle name="60% - Accent5 12" xfId="367"/>
    <cellStyle name="60% - Accent5 13" xfId="368"/>
    <cellStyle name="60% - Accent5 2" xfId="369"/>
    <cellStyle name="60% - Accent5 2 2" xfId="370"/>
    <cellStyle name="60% - Accent5 3" xfId="371"/>
    <cellStyle name="60% - Accent5 4" xfId="372"/>
    <cellStyle name="60% - Accent5 5" xfId="373"/>
    <cellStyle name="60% - Accent5 6" xfId="374"/>
    <cellStyle name="60% - Accent5 7" xfId="375"/>
    <cellStyle name="60% - Accent5 8" xfId="376"/>
    <cellStyle name="60% - Accent5 9" xfId="377"/>
    <cellStyle name="60% - Accent6 10" xfId="378"/>
    <cellStyle name="60% - Accent6 11" xfId="379"/>
    <cellStyle name="60% - Accent6 12" xfId="380"/>
    <cellStyle name="60% - Accent6 13" xfId="381"/>
    <cellStyle name="60% - Accent6 2" xfId="382"/>
    <cellStyle name="60% - Accent6 2 2" xfId="383"/>
    <cellStyle name="60% - Accent6 3" xfId="384"/>
    <cellStyle name="60% - Accent6 4" xfId="385"/>
    <cellStyle name="60% - Accent6 5" xfId="386"/>
    <cellStyle name="60% - Accent6 6" xfId="387"/>
    <cellStyle name="60% - Accent6 7" xfId="388"/>
    <cellStyle name="60% - Accent6 8" xfId="389"/>
    <cellStyle name="60% - Accent6 9" xfId="390"/>
    <cellStyle name="Accent1 10" xfId="391"/>
    <cellStyle name="Accent1 11" xfId="392"/>
    <cellStyle name="Accent1 12" xfId="393"/>
    <cellStyle name="Accent1 13" xfId="394"/>
    <cellStyle name="Accent1 2" xfId="395"/>
    <cellStyle name="Accent1 2 2" xfId="396"/>
    <cellStyle name="Accent1 3" xfId="397"/>
    <cellStyle name="Accent1 4" xfId="398"/>
    <cellStyle name="Accent1 5" xfId="399"/>
    <cellStyle name="Accent1 6" xfId="400"/>
    <cellStyle name="Accent1 7" xfId="401"/>
    <cellStyle name="Accent1 8" xfId="402"/>
    <cellStyle name="Accent1 9" xfId="403"/>
    <cellStyle name="Accent2 10" xfId="404"/>
    <cellStyle name="Accent2 11" xfId="405"/>
    <cellStyle name="Accent2 12" xfId="406"/>
    <cellStyle name="Accent2 13" xfId="407"/>
    <cellStyle name="Accent2 2" xfId="408"/>
    <cellStyle name="Accent2 2 2" xfId="409"/>
    <cellStyle name="Accent2 3" xfId="410"/>
    <cellStyle name="Accent2 4" xfId="411"/>
    <cellStyle name="Accent2 5" xfId="412"/>
    <cellStyle name="Accent2 6" xfId="413"/>
    <cellStyle name="Accent2 7" xfId="414"/>
    <cellStyle name="Accent2 8" xfId="415"/>
    <cellStyle name="Accent2 9" xfId="416"/>
    <cellStyle name="Accent3 10" xfId="417"/>
    <cellStyle name="Accent3 11" xfId="418"/>
    <cellStyle name="Accent3 12" xfId="419"/>
    <cellStyle name="Accent3 13" xfId="420"/>
    <cellStyle name="Accent3 2" xfId="421"/>
    <cellStyle name="Accent3 2 2" xfId="422"/>
    <cellStyle name="Accent3 3" xfId="423"/>
    <cellStyle name="Accent3 4" xfId="424"/>
    <cellStyle name="Accent3 5" xfId="425"/>
    <cellStyle name="Accent3 6" xfId="426"/>
    <cellStyle name="Accent3 7" xfId="427"/>
    <cellStyle name="Accent3 8" xfId="428"/>
    <cellStyle name="Accent3 9" xfId="429"/>
    <cellStyle name="Accent4 10" xfId="430"/>
    <cellStyle name="Accent4 11" xfId="431"/>
    <cellStyle name="Accent4 12" xfId="432"/>
    <cellStyle name="Accent4 13" xfId="433"/>
    <cellStyle name="Accent4 2" xfId="434"/>
    <cellStyle name="Accent4 2 2" xfId="435"/>
    <cellStyle name="Accent4 3" xfId="436"/>
    <cellStyle name="Accent4 4" xfId="437"/>
    <cellStyle name="Accent4 5" xfId="438"/>
    <cellStyle name="Accent4 6" xfId="439"/>
    <cellStyle name="Accent4 7" xfId="440"/>
    <cellStyle name="Accent4 8" xfId="441"/>
    <cellStyle name="Accent4 9" xfId="442"/>
    <cellStyle name="Accent5 10" xfId="443"/>
    <cellStyle name="Accent5 11" xfId="444"/>
    <cellStyle name="Accent5 12" xfId="445"/>
    <cellStyle name="Accent5 13" xfId="446"/>
    <cellStyle name="Accent5 2" xfId="447"/>
    <cellStyle name="Accent5 2 2" xfId="448"/>
    <cellStyle name="Accent5 3" xfId="449"/>
    <cellStyle name="Accent5 4" xfId="450"/>
    <cellStyle name="Accent5 5" xfId="451"/>
    <cellStyle name="Accent5 6" xfId="452"/>
    <cellStyle name="Accent5 7" xfId="453"/>
    <cellStyle name="Accent5 8" xfId="454"/>
    <cellStyle name="Accent5 9" xfId="455"/>
    <cellStyle name="Accent6 10" xfId="456"/>
    <cellStyle name="Accent6 11" xfId="457"/>
    <cellStyle name="Accent6 12" xfId="458"/>
    <cellStyle name="Accent6 13" xfId="459"/>
    <cellStyle name="Accent6 2" xfId="460"/>
    <cellStyle name="Accent6 2 2" xfId="461"/>
    <cellStyle name="Accent6 3" xfId="462"/>
    <cellStyle name="Accent6 4" xfId="463"/>
    <cellStyle name="Accent6 5" xfId="464"/>
    <cellStyle name="Accent6 6" xfId="465"/>
    <cellStyle name="Accent6 7" xfId="466"/>
    <cellStyle name="Accent6 8" xfId="467"/>
    <cellStyle name="Accent6 9" xfId="468"/>
    <cellStyle name="Bad 10" xfId="469"/>
    <cellStyle name="Bad 11" xfId="470"/>
    <cellStyle name="Bad 12" xfId="471"/>
    <cellStyle name="Bad 13" xfId="472"/>
    <cellStyle name="Bad 2" xfId="473"/>
    <cellStyle name="Bad 2 2" xfId="474"/>
    <cellStyle name="Bad 3" xfId="475"/>
    <cellStyle name="Bad 4" xfId="476"/>
    <cellStyle name="Bad 5" xfId="477"/>
    <cellStyle name="Bad 6" xfId="478"/>
    <cellStyle name="Bad 7" xfId="479"/>
    <cellStyle name="Bad 8" xfId="480"/>
    <cellStyle name="Bad 9" xfId="481"/>
    <cellStyle name="Calculation 10" xfId="482"/>
    <cellStyle name="Calculation 11" xfId="483"/>
    <cellStyle name="Calculation 12" xfId="484"/>
    <cellStyle name="Calculation 13" xfId="485"/>
    <cellStyle name="Calculation 2" xfId="486"/>
    <cellStyle name="Calculation 2 2" xfId="487"/>
    <cellStyle name="Calculation 3" xfId="488"/>
    <cellStyle name="Calculation 4" xfId="489"/>
    <cellStyle name="Calculation 5" xfId="490"/>
    <cellStyle name="Calculation 6" xfId="491"/>
    <cellStyle name="Calculation 7" xfId="492"/>
    <cellStyle name="Calculation 8" xfId="493"/>
    <cellStyle name="Calculation 9" xfId="494"/>
    <cellStyle name="Check Cell 10" xfId="495"/>
    <cellStyle name="Check Cell 11" xfId="496"/>
    <cellStyle name="Check Cell 12" xfId="497"/>
    <cellStyle name="Check Cell 13" xfId="498"/>
    <cellStyle name="Check Cell 2" xfId="499"/>
    <cellStyle name="Check Cell 2 2" xfId="500"/>
    <cellStyle name="Check Cell 3" xfId="501"/>
    <cellStyle name="Check Cell 4" xfId="502"/>
    <cellStyle name="Check Cell 5" xfId="503"/>
    <cellStyle name="Check Cell 6" xfId="504"/>
    <cellStyle name="Check Cell 7" xfId="505"/>
    <cellStyle name="Check Cell 8" xfId="506"/>
    <cellStyle name="Check Cell 9" xfId="507"/>
    <cellStyle name="Comma" xfId="508" builtinId="3"/>
    <cellStyle name="Comma 10" xfId="509"/>
    <cellStyle name="Comma 10 2" xfId="510"/>
    <cellStyle name="Comma 11" xfId="511"/>
    <cellStyle name="Comma 12" xfId="512"/>
    <cellStyle name="Comma 13" xfId="513"/>
    <cellStyle name="Comma 14" xfId="870"/>
    <cellStyle name="Comma 15" xfId="871"/>
    <cellStyle name="Comma 16" xfId="872"/>
    <cellStyle name="Comma 2" xfId="514"/>
    <cellStyle name="Comma 2 2" xfId="515"/>
    <cellStyle name="Comma 2 2 2" xfId="516"/>
    <cellStyle name="Comma 2 2 2 2" xfId="517"/>
    <cellStyle name="Comma 2 2 2 3" xfId="518"/>
    <cellStyle name="Comma 2 2 2 4" xfId="519"/>
    <cellStyle name="Comma 2 2 2 5" xfId="520"/>
    <cellStyle name="Comma 2 2 3" xfId="521"/>
    <cellStyle name="Comma 2 2 3 2" xfId="522"/>
    <cellStyle name="Comma 2 2 4" xfId="523"/>
    <cellStyle name="Comma 2 2 4 2" xfId="524"/>
    <cellStyle name="Comma 2 3" xfId="525"/>
    <cellStyle name="Comma 2 4" xfId="526"/>
    <cellStyle name="Comma 2 5" xfId="527"/>
    <cellStyle name="Comma 2 6" xfId="528"/>
    <cellStyle name="Comma 2 6 2" xfId="529"/>
    <cellStyle name="Comma 2 6 2 2" xfId="530"/>
    <cellStyle name="Comma 2 6 2 2 2" xfId="531"/>
    <cellStyle name="Comma 2 6 2 3" xfId="532"/>
    <cellStyle name="Comma 2 6 3" xfId="533"/>
    <cellStyle name="Comma 2 6 3 2" xfId="534"/>
    <cellStyle name="Comma 2 6 4" xfId="535"/>
    <cellStyle name="Comma 2 7" xfId="536"/>
    <cellStyle name="Comma 2 7 2" xfId="537"/>
    <cellStyle name="Comma 2 7 2 2" xfId="538"/>
    <cellStyle name="Comma 2 7 3" xfId="539"/>
    <cellStyle name="Comma 2 8" xfId="540"/>
    <cellStyle name="Comma 2 9" xfId="869"/>
    <cellStyle name="Comma 3" xfId="541"/>
    <cellStyle name="Comma 3 2" xfId="542"/>
    <cellStyle name="Comma 4" xfId="543"/>
    <cellStyle name="Comma 5" xfId="544"/>
    <cellStyle name="Comma 5 2" xfId="545"/>
    <cellStyle name="Comma 6" xfId="546"/>
    <cellStyle name="Comma 7" xfId="547"/>
    <cellStyle name="Comma 7 2" xfId="548"/>
    <cellStyle name="Comma 8" xfId="549"/>
    <cellStyle name="Comma 9" xfId="550"/>
    <cellStyle name="Explanatory Text 10" xfId="551"/>
    <cellStyle name="Explanatory Text 11" xfId="552"/>
    <cellStyle name="Explanatory Text 12" xfId="553"/>
    <cellStyle name="Explanatory Text 13" xfId="554"/>
    <cellStyle name="Explanatory Text 2" xfId="555"/>
    <cellStyle name="Explanatory Text 2 2" xfId="556"/>
    <cellStyle name="Explanatory Text 3" xfId="557"/>
    <cellStyle name="Explanatory Text 4" xfId="558"/>
    <cellStyle name="Explanatory Text 5" xfId="559"/>
    <cellStyle name="Explanatory Text 6" xfId="560"/>
    <cellStyle name="Explanatory Text 7" xfId="561"/>
    <cellStyle name="Explanatory Text 8" xfId="562"/>
    <cellStyle name="Explanatory Text 9" xfId="563"/>
    <cellStyle name="Good 10" xfId="564"/>
    <cellStyle name="Good 11" xfId="565"/>
    <cellStyle name="Good 12" xfId="566"/>
    <cellStyle name="Good 13" xfId="567"/>
    <cellStyle name="Good 2" xfId="568"/>
    <cellStyle name="Good 2 2" xfId="569"/>
    <cellStyle name="Good 3" xfId="570"/>
    <cellStyle name="Good 4" xfId="571"/>
    <cellStyle name="Good 5" xfId="572"/>
    <cellStyle name="Good 6" xfId="573"/>
    <cellStyle name="Good 7" xfId="574"/>
    <cellStyle name="Good 8" xfId="575"/>
    <cellStyle name="Good 9" xfId="576"/>
    <cellStyle name="Heading 1 10" xfId="577"/>
    <cellStyle name="Heading 1 11" xfId="578"/>
    <cellStyle name="Heading 1 12" xfId="579"/>
    <cellStyle name="Heading 1 13" xfId="580"/>
    <cellStyle name="Heading 1 2" xfId="581"/>
    <cellStyle name="Heading 1 2 2" xfId="582"/>
    <cellStyle name="Heading 1 3" xfId="583"/>
    <cellStyle name="Heading 1 4" xfId="584"/>
    <cellStyle name="Heading 1 5" xfId="585"/>
    <cellStyle name="Heading 1 6" xfId="586"/>
    <cellStyle name="Heading 1 7" xfId="587"/>
    <cellStyle name="Heading 1 8" xfId="588"/>
    <cellStyle name="Heading 1 9" xfId="589"/>
    <cellStyle name="Heading 2 10" xfId="590"/>
    <cellStyle name="Heading 2 11" xfId="591"/>
    <cellStyle name="Heading 2 12" xfId="592"/>
    <cellStyle name="Heading 2 13" xfId="593"/>
    <cellStyle name="Heading 2 2" xfId="594"/>
    <cellStyle name="Heading 2 2 2" xfId="595"/>
    <cellStyle name="Heading 2 3" xfId="596"/>
    <cellStyle name="Heading 2 4" xfId="597"/>
    <cellStyle name="Heading 2 5" xfId="598"/>
    <cellStyle name="Heading 2 6" xfId="599"/>
    <cellStyle name="Heading 2 7" xfId="600"/>
    <cellStyle name="Heading 2 8" xfId="601"/>
    <cellStyle name="Heading 2 9" xfId="602"/>
    <cellStyle name="Heading 3 10" xfId="603"/>
    <cellStyle name="Heading 3 11" xfId="604"/>
    <cellStyle name="Heading 3 12" xfId="605"/>
    <cellStyle name="Heading 3 13" xfId="606"/>
    <cellStyle name="Heading 3 2" xfId="607"/>
    <cellStyle name="Heading 3 2 2" xfId="608"/>
    <cellStyle name="Heading 3 3" xfId="609"/>
    <cellStyle name="Heading 3 4" xfId="610"/>
    <cellStyle name="Heading 3 5" xfId="611"/>
    <cellStyle name="Heading 3 6" xfId="612"/>
    <cellStyle name="Heading 3 7" xfId="613"/>
    <cellStyle name="Heading 3 8" xfId="614"/>
    <cellStyle name="Heading 3 9" xfId="615"/>
    <cellStyle name="Heading 4 10" xfId="616"/>
    <cellStyle name="Heading 4 11" xfId="617"/>
    <cellStyle name="Heading 4 12" xfId="618"/>
    <cellStyle name="Heading 4 13" xfId="619"/>
    <cellStyle name="Heading 4 2" xfId="620"/>
    <cellStyle name="Heading 4 2 2" xfId="621"/>
    <cellStyle name="Heading 4 3" xfId="622"/>
    <cellStyle name="Heading 4 4" xfId="623"/>
    <cellStyle name="Heading 4 5" xfId="624"/>
    <cellStyle name="Heading 4 6" xfId="625"/>
    <cellStyle name="Heading 4 7" xfId="626"/>
    <cellStyle name="Heading 4 8" xfId="627"/>
    <cellStyle name="Heading 4 9" xfId="628"/>
    <cellStyle name="Hyperlink" xfId="873" builtinId="8"/>
    <cellStyle name="Input 10" xfId="629"/>
    <cellStyle name="Input 11" xfId="630"/>
    <cellStyle name="Input 12" xfId="631"/>
    <cellStyle name="Input 13" xfId="632"/>
    <cellStyle name="Input 2" xfId="633"/>
    <cellStyle name="Input 2 2" xfId="634"/>
    <cellStyle name="Input 3" xfId="635"/>
    <cellStyle name="Input 4" xfId="636"/>
    <cellStyle name="Input 5" xfId="637"/>
    <cellStyle name="Input 6" xfId="638"/>
    <cellStyle name="Input 7" xfId="639"/>
    <cellStyle name="Input 8" xfId="640"/>
    <cellStyle name="Input 9" xfId="641"/>
    <cellStyle name="Linked Cell 10" xfId="642"/>
    <cellStyle name="Linked Cell 11" xfId="643"/>
    <cellStyle name="Linked Cell 12" xfId="644"/>
    <cellStyle name="Linked Cell 13" xfId="645"/>
    <cellStyle name="Linked Cell 2" xfId="646"/>
    <cellStyle name="Linked Cell 2 2" xfId="647"/>
    <cellStyle name="Linked Cell 3" xfId="648"/>
    <cellStyle name="Linked Cell 4" xfId="649"/>
    <cellStyle name="Linked Cell 5" xfId="650"/>
    <cellStyle name="Linked Cell 6" xfId="651"/>
    <cellStyle name="Linked Cell 7" xfId="652"/>
    <cellStyle name="Linked Cell 8" xfId="653"/>
    <cellStyle name="Linked Cell 9" xfId="654"/>
    <cellStyle name="Neutral 10" xfId="655"/>
    <cellStyle name="Neutral 11" xfId="656"/>
    <cellStyle name="Neutral 12" xfId="657"/>
    <cellStyle name="Neutral 13" xfId="658"/>
    <cellStyle name="Neutral 2" xfId="659"/>
    <cellStyle name="Neutral 2 2" xfId="660"/>
    <cellStyle name="Neutral 3" xfId="661"/>
    <cellStyle name="Neutral 4" xfId="662"/>
    <cellStyle name="Neutral 5" xfId="663"/>
    <cellStyle name="Neutral 6" xfId="664"/>
    <cellStyle name="Neutral 7" xfId="665"/>
    <cellStyle name="Neutral 8" xfId="666"/>
    <cellStyle name="Neutral 9" xfId="667"/>
    <cellStyle name="Normal" xfId="0" builtinId="0"/>
    <cellStyle name="Normal 2" xfId="668"/>
    <cellStyle name="Normal 2 2" xfId="669"/>
    <cellStyle name="Normal 2 2 2" xfId="670"/>
    <cellStyle name="Normal 2 2 2 2" xfId="671"/>
    <cellStyle name="Normal 2 2 2 3" xfId="672"/>
    <cellStyle name="Normal 2 2 2 4" xfId="673"/>
    <cellStyle name="Normal 2 2 2 5" xfId="674"/>
    <cellStyle name="Normal 2 2 2 5 2" xfId="675"/>
    <cellStyle name="Normal 2 2 2 5 2 2" xfId="676"/>
    <cellStyle name="Normal 2 2 2 5 2 2 2" xfId="808"/>
    <cellStyle name="Normal 2 2 2 5 2 3" xfId="807"/>
    <cellStyle name="Normal 2 2 2 5 3" xfId="677"/>
    <cellStyle name="Normal 2 2 2 5 3 2" xfId="809"/>
    <cellStyle name="Normal 2 2 2 5 4" xfId="806"/>
    <cellStyle name="Normal 2 2 2 6" xfId="678"/>
    <cellStyle name="Normal 2 2 2 6 2" xfId="679"/>
    <cellStyle name="Normal 2 2 2 6 2 2" xfId="811"/>
    <cellStyle name="Normal 2 2 2 6 3" xfId="810"/>
    <cellStyle name="Normal 2 2 2 7" xfId="680"/>
    <cellStyle name="Normal 2 2 2 7 2" xfId="812"/>
    <cellStyle name="Normal 2 2 2 8" xfId="805"/>
    <cellStyle name="Normal 2 2 3" xfId="681"/>
    <cellStyle name="Normal 2 2 3 2" xfId="682"/>
    <cellStyle name="Normal 2 2 3 2 2" xfId="683"/>
    <cellStyle name="Normal 2 2 3 2 2 2" xfId="684"/>
    <cellStyle name="Normal 2 2 3 2 2 2 2" xfId="816"/>
    <cellStyle name="Normal 2 2 3 2 2 3" xfId="815"/>
    <cellStyle name="Normal 2 2 3 2 3" xfId="685"/>
    <cellStyle name="Normal 2 2 3 2 3 2" xfId="817"/>
    <cellStyle name="Normal 2 2 3 2 4" xfId="814"/>
    <cellStyle name="Normal 2 2 3 3" xfId="686"/>
    <cellStyle name="Normal 2 2 3 3 2" xfId="687"/>
    <cellStyle name="Normal 2 2 3 3 2 2" xfId="819"/>
    <cellStyle name="Normal 2 2 3 3 3" xfId="818"/>
    <cellStyle name="Normal 2 2 3 4" xfId="688"/>
    <cellStyle name="Normal 2 2 3 4 2" xfId="820"/>
    <cellStyle name="Normal 2 2 3 5" xfId="813"/>
    <cellStyle name="Normal 2 2 4" xfId="689"/>
    <cellStyle name="Normal 2 2 4 2" xfId="690"/>
    <cellStyle name="Normal 2 2 4 2 2" xfId="691"/>
    <cellStyle name="Normal 2 2 4 2 2 2" xfId="692"/>
    <cellStyle name="Normal 2 2 4 2 2 2 2" xfId="824"/>
    <cellStyle name="Normal 2 2 4 2 2 3" xfId="823"/>
    <cellStyle name="Normal 2 2 4 2 3" xfId="693"/>
    <cellStyle name="Normal 2 2 4 2 3 2" xfId="825"/>
    <cellStyle name="Normal 2 2 4 2 4" xfId="822"/>
    <cellStyle name="Normal 2 2 4 3" xfId="694"/>
    <cellStyle name="Normal 2 2 4 3 2" xfId="695"/>
    <cellStyle name="Normal 2 2 4 3 2 2" xfId="827"/>
    <cellStyle name="Normal 2 2 4 3 3" xfId="826"/>
    <cellStyle name="Normal 2 2 4 4" xfId="696"/>
    <cellStyle name="Normal 2 2 4 4 2" xfId="828"/>
    <cellStyle name="Normal 2 2 4 5" xfId="821"/>
    <cellStyle name="Normal 2 3" xfId="697"/>
    <cellStyle name="Normal 2 3 2" xfId="698"/>
    <cellStyle name="Normal 2 3 2 2" xfId="699"/>
    <cellStyle name="Normal 2 3 2 2 2" xfId="831"/>
    <cellStyle name="Normal 2 3 2 3" xfId="830"/>
    <cellStyle name="Normal 2 3 3" xfId="700"/>
    <cellStyle name="Normal 2 3 3 2" xfId="832"/>
    <cellStyle name="Normal 2 3 4" xfId="829"/>
    <cellStyle name="Normal 2 4" xfId="701"/>
    <cellStyle name="Normal 2 4 2" xfId="702"/>
    <cellStyle name="Normal 2 4 2 2" xfId="834"/>
    <cellStyle name="Normal 2 4 3" xfId="833"/>
    <cellStyle name="Normal 2 5" xfId="703"/>
    <cellStyle name="Normal 2 5 2" xfId="835"/>
    <cellStyle name="Normal 2 6" xfId="804"/>
    <cellStyle name="Normal 3" xfId="704"/>
    <cellStyle name="Normal 3 2" xfId="705"/>
    <cellStyle name="Normal 3 2 2" xfId="706"/>
    <cellStyle name="Normal 3 2 2 2" xfId="707"/>
    <cellStyle name="Normal 3 2 2 2 2" xfId="708"/>
    <cellStyle name="Normal 3 2 2 2 2 2" xfId="840"/>
    <cellStyle name="Normal 3 2 2 2 3" xfId="839"/>
    <cellStyle name="Normal 3 2 2 3" xfId="709"/>
    <cellStyle name="Normal 3 2 2 3 2" xfId="841"/>
    <cellStyle name="Normal 3 2 2 4" xfId="838"/>
    <cellStyle name="Normal 3 2 3" xfId="710"/>
    <cellStyle name="Normal 3 2 3 2" xfId="711"/>
    <cellStyle name="Normal 3 2 3 2 2" xfId="843"/>
    <cellStyle name="Normal 3 2 3 3" xfId="842"/>
    <cellStyle name="Normal 3 2 4" xfId="712"/>
    <cellStyle name="Normal 3 2 4 2" xfId="844"/>
    <cellStyle name="Normal 3 2 5" xfId="837"/>
    <cellStyle name="Normal 3 3" xfId="713"/>
    <cellStyle name="Normal 3 3 2" xfId="714"/>
    <cellStyle name="Normal 3 3 2 2" xfId="715"/>
    <cellStyle name="Normal 3 3 2 2 2" xfId="716"/>
    <cellStyle name="Normal 3 3 2 2 2 2" xfId="848"/>
    <cellStyle name="Normal 3 3 2 2 3" xfId="847"/>
    <cellStyle name="Normal 3 3 2 3" xfId="717"/>
    <cellStyle name="Normal 3 3 2 3 2" xfId="849"/>
    <cellStyle name="Normal 3 3 2 4" xfId="846"/>
    <cellStyle name="Normal 3 3 3" xfId="718"/>
    <cellStyle name="Normal 3 3 3 2" xfId="719"/>
    <cellStyle name="Normal 3 3 3 2 2" xfId="851"/>
    <cellStyle name="Normal 3 3 3 3" xfId="850"/>
    <cellStyle name="Normal 3 3 4" xfId="720"/>
    <cellStyle name="Normal 3 3 4 2" xfId="852"/>
    <cellStyle name="Normal 3 3 5" xfId="845"/>
    <cellStyle name="Normal 3 4" xfId="721"/>
    <cellStyle name="Normal 3 4 2" xfId="722"/>
    <cellStyle name="Normal 3 4 2 2" xfId="723"/>
    <cellStyle name="Normal 3 4 2 2 2" xfId="724"/>
    <cellStyle name="Normal 3 4 2 2 2 2" xfId="856"/>
    <cellStyle name="Normal 3 4 2 2 3" xfId="855"/>
    <cellStyle name="Normal 3 4 2 3" xfId="725"/>
    <cellStyle name="Normal 3 4 2 3 2" xfId="857"/>
    <cellStyle name="Normal 3 4 2 4" xfId="854"/>
    <cellStyle name="Normal 3 4 3" xfId="726"/>
    <cellStyle name="Normal 3 4 3 2" xfId="727"/>
    <cellStyle name="Normal 3 4 3 2 2" xfId="859"/>
    <cellStyle name="Normal 3 4 3 3" xfId="858"/>
    <cellStyle name="Normal 3 4 4" xfId="728"/>
    <cellStyle name="Normal 3 4 4 2" xfId="860"/>
    <cellStyle name="Normal 3 4 5" xfId="853"/>
    <cellStyle name="Normal 3 5" xfId="729"/>
    <cellStyle name="Normal 3 5 2" xfId="730"/>
    <cellStyle name="Normal 3 5 2 2" xfId="731"/>
    <cellStyle name="Normal 3 5 2 2 2" xfId="863"/>
    <cellStyle name="Normal 3 5 2 3" xfId="862"/>
    <cellStyle name="Normal 3 5 3" xfId="732"/>
    <cellStyle name="Normal 3 5 3 2" xfId="864"/>
    <cellStyle name="Normal 3 5 4" xfId="861"/>
    <cellStyle name="Normal 3 6" xfId="733"/>
    <cellStyle name="Normal 3 6 2" xfId="734"/>
    <cellStyle name="Normal 3 6 2 2" xfId="866"/>
    <cellStyle name="Normal 3 6 3" xfId="865"/>
    <cellStyle name="Normal 3 7" xfId="735"/>
    <cellStyle name="Normal 3 7 2" xfId="867"/>
    <cellStyle name="Normal 3 8" xfId="836"/>
    <cellStyle name="Normal 4" xfId="736"/>
    <cellStyle name="Normal 4 2" xfId="737"/>
    <cellStyle name="Normal 5" xfId="868"/>
    <cellStyle name="Normal 8" xfId="738"/>
    <cellStyle name="Note 10" xfId="739"/>
    <cellStyle name="Note 11" xfId="740"/>
    <cellStyle name="Note 12" xfId="741"/>
    <cellStyle name="Note 13" xfId="742"/>
    <cellStyle name="Note 2" xfId="743"/>
    <cellStyle name="Note 2 2" xfId="744"/>
    <cellStyle name="Note 3" xfId="745"/>
    <cellStyle name="Note 4" xfId="746"/>
    <cellStyle name="Note 5" xfId="747"/>
    <cellStyle name="Note 6" xfId="748"/>
    <cellStyle name="Note 7" xfId="749"/>
    <cellStyle name="Note 8" xfId="750"/>
    <cellStyle name="Note 9" xfId="751"/>
    <cellStyle name="Output 10" xfId="752"/>
    <cellStyle name="Output 11" xfId="753"/>
    <cellStyle name="Output 12" xfId="754"/>
    <cellStyle name="Output 13" xfId="755"/>
    <cellStyle name="Output 2" xfId="756"/>
    <cellStyle name="Output 2 2" xfId="757"/>
    <cellStyle name="Output 3" xfId="758"/>
    <cellStyle name="Output 4" xfId="759"/>
    <cellStyle name="Output 5" xfId="760"/>
    <cellStyle name="Output 6" xfId="761"/>
    <cellStyle name="Output 7" xfId="762"/>
    <cellStyle name="Output 8" xfId="763"/>
    <cellStyle name="Output 9" xfId="764"/>
    <cellStyle name="Title 10" xfId="765"/>
    <cellStyle name="Title 11" xfId="766"/>
    <cellStyle name="Title 12" xfId="767"/>
    <cellStyle name="Title 13" xfId="768"/>
    <cellStyle name="Title 2" xfId="769"/>
    <cellStyle name="Title 2 2" xfId="770"/>
    <cellStyle name="Title 3" xfId="771"/>
    <cellStyle name="Title 4" xfId="772"/>
    <cellStyle name="Title 5" xfId="773"/>
    <cellStyle name="Title 6" xfId="774"/>
    <cellStyle name="Title 7" xfId="775"/>
    <cellStyle name="Title 8" xfId="776"/>
    <cellStyle name="Title 9" xfId="777"/>
    <cellStyle name="Total 10" xfId="778"/>
    <cellStyle name="Total 11" xfId="779"/>
    <cellStyle name="Total 12" xfId="780"/>
    <cellStyle name="Total 13" xfId="781"/>
    <cellStyle name="Total 2" xfId="782"/>
    <cellStyle name="Total 2 2" xfId="783"/>
    <cellStyle name="Total 3" xfId="784"/>
    <cellStyle name="Total 4" xfId="785"/>
    <cellStyle name="Total 5" xfId="786"/>
    <cellStyle name="Total 6" xfId="787"/>
    <cellStyle name="Total 7" xfId="788"/>
    <cellStyle name="Total 8" xfId="789"/>
    <cellStyle name="Total 9" xfId="790"/>
    <cellStyle name="Warning Text 10" xfId="791"/>
    <cellStyle name="Warning Text 11" xfId="792"/>
    <cellStyle name="Warning Text 12" xfId="793"/>
    <cellStyle name="Warning Text 13" xfId="794"/>
    <cellStyle name="Warning Text 2" xfId="795"/>
    <cellStyle name="Warning Text 2 2" xfId="796"/>
    <cellStyle name="Warning Text 3" xfId="797"/>
    <cellStyle name="Warning Text 4" xfId="798"/>
    <cellStyle name="Warning Text 5" xfId="799"/>
    <cellStyle name="Warning Text 6" xfId="800"/>
    <cellStyle name="Warning Text 7" xfId="801"/>
    <cellStyle name="Warning Text 8" xfId="802"/>
    <cellStyle name="Warning Text 9" xfId="80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Presence of RSPs in number of districts 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graphs!$C$4:$E$4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graphs!$C$5:$E$5</c:f>
              <c:numCache>
                <c:formatCode>_-* #,##0_-;\-* #,##0_-;_-* "-"??_-;_-@_-</c:formatCode>
                <c:ptCount val="3"/>
                <c:pt idx="0">
                  <c:v>7</c:v>
                </c:pt>
                <c:pt idx="1">
                  <c:v>68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202560"/>
        <c:axId val="166844672"/>
      </c:lineChart>
      <c:catAx>
        <c:axId val="79202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6844672"/>
        <c:crosses val="autoZero"/>
        <c:auto val="1"/>
        <c:lblAlgn val="ctr"/>
        <c:lblOffset val="100"/>
        <c:noMultiLvlLbl val="0"/>
      </c:catAx>
      <c:valAx>
        <c:axId val="166844672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one"/>
        <c:crossAx val="7920256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and</a:t>
            </a:r>
            <a:r>
              <a:rPr lang="en-US" baseline="0"/>
              <a:t> Cost (Rs. in million) of Community Physical Infrastructure Schemes 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graphs!$B$189</c:f>
              <c:strCache>
                <c:ptCount val="1"/>
                <c:pt idx="0">
                  <c:v># of PPI/CPI schemes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graphs!$C$188:$E$188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graphs!$C$189:$E$189</c:f>
              <c:numCache>
                <c:formatCode>_(* #,##0_);_(* \(#,##0\);_(* "-"??_);_(@_)</c:formatCode>
                <c:ptCount val="3"/>
                <c:pt idx="0">
                  <c:v>1244</c:v>
                </c:pt>
                <c:pt idx="1">
                  <c:v>18053</c:v>
                </c:pt>
                <c:pt idx="2">
                  <c:v>150539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graphs!$B$190</c:f>
              <c:strCache>
                <c:ptCount val="1"/>
                <c:pt idx="0">
                  <c:v>Total cost of CPIs (Rs. Million)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graphs!$C$188:$E$188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graphs!$C$190:$E$190</c:f>
              <c:numCache>
                <c:formatCode>_(* #,##0_);_(* \(#,##0\);_(* "-"??_);_(@_)</c:formatCode>
                <c:ptCount val="3"/>
                <c:pt idx="0">
                  <c:v>223.26499999999999</c:v>
                </c:pt>
                <c:pt idx="1">
                  <c:v>2310.2607330000001</c:v>
                </c:pt>
                <c:pt idx="2">
                  <c:v>20031.117837000002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77120"/>
        <c:axId val="76678656"/>
      </c:lineChart>
      <c:catAx>
        <c:axId val="76677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6678656"/>
        <c:crosses val="autoZero"/>
        <c:auto val="1"/>
        <c:lblAlgn val="ctr"/>
        <c:lblOffset val="100"/>
        <c:noMultiLvlLbl val="0"/>
      </c:catAx>
      <c:valAx>
        <c:axId val="76678656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one"/>
        <c:crossAx val="76677120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households </a:t>
            </a:r>
            <a:r>
              <a:rPr lang="en-US"/>
              <a:t>benefiting from Community Physical</a:t>
            </a:r>
            <a:r>
              <a:rPr lang="en-US" baseline="0"/>
              <a:t> Infrastructure Schemes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graphs!$B$196</c:f>
              <c:strCache>
                <c:ptCount val="1"/>
                <c:pt idx="0">
                  <c:v># of beneficiary households of CPIs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graphs!$C$195:$E$195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graphs!$C$196:$E$196</c:f>
              <c:numCache>
                <c:formatCode>_(* #,##0_);_(* \(#,##0\);_(* "-"??_);_(@_)</c:formatCode>
                <c:ptCount val="3"/>
                <c:pt idx="0">
                  <c:v>70315</c:v>
                </c:pt>
                <c:pt idx="1">
                  <c:v>924178</c:v>
                </c:pt>
                <c:pt idx="2">
                  <c:v>4640701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694272"/>
        <c:axId val="76696960"/>
      </c:lineChart>
      <c:catAx>
        <c:axId val="76694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6696960"/>
        <c:crosses val="autoZero"/>
        <c:auto val="1"/>
        <c:lblAlgn val="ctr"/>
        <c:lblOffset val="100"/>
        <c:noMultiLvlLbl val="0"/>
      </c:catAx>
      <c:valAx>
        <c:axId val="76696960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one"/>
        <c:crossAx val="7669427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Local Support Organisations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graphs!$U$7:$W$7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graphs!$U$8:$W$8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1071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712192"/>
        <c:axId val="76727424"/>
      </c:lineChart>
      <c:catAx>
        <c:axId val="76712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one"/>
        <c:crossAx val="76712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Presence</a:t>
            </a:r>
            <a:r>
              <a:rPr lang="en-US" baseline="0"/>
              <a:t> of RSPs in number of Rural Union Councils 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graphs!$C$30:$E$30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graphs!$C$31:$E$31</c:f>
              <c:numCache>
                <c:formatCode>_-* #,##0_-;\-* #,##0_-;_-* "-"??_-;_-@_-</c:formatCode>
                <c:ptCount val="3"/>
                <c:pt idx="0">
                  <c:v>121</c:v>
                </c:pt>
                <c:pt idx="1">
                  <c:v>1521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9108864"/>
        <c:axId val="239513984"/>
      </c:lineChart>
      <c:catAx>
        <c:axId val="239108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9513984"/>
        <c:crosses val="autoZero"/>
        <c:auto val="1"/>
        <c:lblAlgn val="ctr"/>
        <c:lblOffset val="100"/>
        <c:noMultiLvlLbl val="0"/>
      </c:catAx>
      <c:valAx>
        <c:axId val="239513984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one"/>
        <c:crossAx val="23910886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Organised Households (in millions)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graphs!$C$56:$E$56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graphs!$C$57:$E$57</c:f>
              <c:numCache>
                <c:formatCode>_(* #,##0.00_);_(* \(#,##0.00\);_(* "-"??_);_(@_)</c:formatCode>
                <c:ptCount val="3"/>
                <c:pt idx="0">
                  <c:v>7.5465052497846685E-2</c:v>
                </c:pt>
                <c:pt idx="1">
                  <c:v>0.7407989472683647</c:v>
                </c:pt>
                <c:pt idx="2" formatCode="_(* #,##0.0_);_(* \(#,##0.0\);_(* &quot;-&quot;??_);_(@_)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9928448"/>
        <c:axId val="245479296"/>
      </c:lineChart>
      <c:catAx>
        <c:axId val="2399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45479296"/>
        <c:crosses val="autoZero"/>
        <c:auto val="1"/>
        <c:lblAlgn val="ctr"/>
        <c:lblOffset val="100"/>
        <c:noMultiLvlLbl val="0"/>
      </c:catAx>
      <c:valAx>
        <c:axId val="245479296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one"/>
        <c:crossAx val="23992844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Community Organisations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graphs!$B$83</c:f>
              <c:strCache>
                <c:ptCount val="1"/>
                <c:pt idx="0">
                  <c:v>Women COs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graphs!$C$83:$E$83</c:f>
              <c:numCache>
                <c:formatCode>_-* #,##0_-;\-* #,##0_-;_-* "-"??_-;_-@_-</c:formatCode>
                <c:ptCount val="3"/>
                <c:pt idx="0">
                  <c:v>612</c:v>
                </c:pt>
                <c:pt idx="1">
                  <c:v>11806</c:v>
                </c:pt>
                <c:pt idx="2">
                  <c:v>169663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graphs!$B$84</c:f>
              <c:strCache>
                <c:ptCount val="1"/>
                <c:pt idx="0">
                  <c:v>Men COs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graphs!$C$84:$E$84</c:f>
              <c:numCache>
                <c:formatCode>_-* #,##0_-;\-* #,##0_-;_-* "-"??_-;_-@_-</c:formatCode>
                <c:ptCount val="3"/>
                <c:pt idx="0">
                  <c:v>1723</c:v>
                </c:pt>
                <c:pt idx="1">
                  <c:v>23567.25</c:v>
                </c:pt>
                <c:pt idx="2">
                  <c:v>166294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graphs!$B$85</c:f>
              <c:strCache>
                <c:ptCount val="1"/>
                <c:pt idx="0">
                  <c:v>Mix COs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graphs!$C$85:$E$85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1252.0999999999999</c:v>
                </c:pt>
                <c:pt idx="2">
                  <c:v>14010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graphs!$B$86</c:f>
              <c:strCache>
                <c:ptCount val="1"/>
                <c:pt idx="0">
                  <c:v>Total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graphs!$C$82:$E$82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graphs!$C$86:$E$86</c:f>
              <c:numCache>
                <c:formatCode>_-* #,##0_-;\-* #,##0_-;_-* "-"??_-;_-@_-</c:formatCode>
                <c:ptCount val="3"/>
                <c:pt idx="0">
                  <c:v>2335</c:v>
                </c:pt>
                <c:pt idx="1">
                  <c:v>36625.35</c:v>
                </c:pt>
                <c:pt idx="2">
                  <c:v>349967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5960704"/>
        <c:axId val="245963008"/>
      </c:lineChart>
      <c:catAx>
        <c:axId val="245960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45963008"/>
        <c:crosses val="autoZero"/>
        <c:auto val="1"/>
        <c:lblAlgn val="ctr"/>
        <c:lblOffset val="100"/>
        <c:noMultiLvlLbl val="0"/>
      </c:catAx>
      <c:valAx>
        <c:axId val="245963008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one"/>
        <c:crossAx val="245960704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Amount of COs Savings</a:t>
            </a:r>
            <a:r>
              <a:rPr lang="en-US" baseline="0"/>
              <a:t> (Rs. in millions)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graphs!$B$103</c:f>
              <c:strCache>
                <c:ptCount val="1"/>
                <c:pt idx="0">
                  <c:v>Women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graphs!$C$103:$E$103</c:f>
              <c:numCache>
                <c:formatCode>_(* #,##0_);_(* \(#,##0\);_(* "-"??_);_(@_)</c:formatCode>
                <c:ptCount val="3"/>
                <c:pt idx="0">
                  <c:v>17.787599999999998</c:v>
                </c:pt>
                <c:pt idx="1">
                  <c:v>214.49246599999998</c:v>
                </c:pt>
                <c:pt idx="2">
                  <c:v>715.35420999999997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graphs!$B$104</c:f>
              <c:strCache>
                <c:ptCount val="1"/>
                <c:pt idx="0">
                  <c:v>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graphs!$C$104:$E$104</c:f>
              <c:numCache>
                <c:formatCode>_(* #,##0_);_(* \(#,##0\);_(* "-"??_);_(@_)</c:formatCode>
                <c:ptCount val="3"/>
                <c:pt idx="0">
                  <c:v>127.39009999999999</c:v>
                </c:pt>
                <c:pt idx="1">
                  <c:v>628.37888399999997</c:v>
                </c:pt>
                <c:pt idx="2">
                  <c:v>1911.7217749999998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graphs!$B$105</c:f>
              <c:strCache>
                <c:ptCount val="1"/>
                <c:pt idx="0">
                  <c:v>Total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graphs!$C$102:$E$102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graphs!$C$105:$E$105</c:f>
              <c:numCache>
                <c:formatCode>_(* #,##0_);_(* \(#,##0\);_(* "-"??_);_(@_)</c:formatCode>
                <c:ptCount val="3"/>
                <c:pt idx="0">
                  <c:v>145.17769999999999</c:v>
                </c:pt>
                <c:pt idx="1">
                  <c:v>842.87134999999989</c:v>
                </c:pt>
                <c:pt idx="2">
                  <c:v>2627.0759849999995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529664"/>
        <c:axId val="58531200"/>
      </c:lineChart>
      <c:catAx>
        <c:axId val="58529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8531200"/>
        <c:crosses val="autoZero"/>
        <c:auto val="1"/>
        <c:lblAlgn val="ctr"/>
        <c:lblOffset val="100"/>
        <c:noMultiLvlLbl val="0"/>
      </c:catAx>
      <c:valAx>
        <c:axId val="5853120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one"/>
        <c:crossAx val="58529664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Community Members Trained in Vocational, Technical and Community Management Skills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graphs!$B$118</c:f>
              <c:strCache>
                <c:ptCount val="1"/>
                <c:pt idx="0">
                  <c:v>Women </c:v>
                </c:pt>
              </c:strCache>
            </c:strRef>
          </c:tx>
          <c:dLbls>
            <c:dLbl>
              <c:idx val="0"/>
              <c:layout>
                <c:manualLayout>
                  <c:x val="-7.066480706648072E-2"/>
                  <c:y val="-2.70531400966186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graphs!$C$118:$E$118</c:f>
              <c:numCache>
                <c:formatCode>_(* #,##0_);_(* \(#,##0\);_(* "-"??_);_(@_)</c:formatCode>
                <c:ptCount val="3"/>
                <c:pt idx="0">
                  <c:v>1318</c:v>
                </c:pt>
                <c:pt idx="1">
                  <c:v>115299</c:v>
                </c:pt>
                <c:pt idx="2">
                  <c:v>2081273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graphs!$B$119</c:f>
              <c:strCache>
                <c:ptCount val="1"/>
                <c:pt idx="0">
                  <c:v>Men 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6.1835748792270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3.8647342995169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graphs!$C$119:$E$119</c:f>
              <c:numCache>
                <c:formatCode>_(* #,##0_);_(* \(#,##0\);_(* "-"??_);_(@_)</c:formatCode>
                <c:ptCount val="3"/>
                <c:pt idx="0">
                  <c:v>9601</c:v>
                </c:pt>
                <c:pt idx="1">
                  <c:v>253956</c:v>
                </c:pt>
                <c:pt idx="2">
                  <c:v>1853002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graphs!$B$120</c:f>
              <c:strCache>
                <c:ptCount val="1"/>
                <c:pt idx="0">
                  <c:v>Total </c:v>
                </c:pt>
              </c:strCache>
            </c:strRef>
          </c:tx>
          <c:dLbls>
            <c:dLbl>
              <c:idx val="0"/>
              <c:layout>
                <c:manualLayout>
                  <c:x val="-1.3017201301720131E-2"/>
                  <c:y val="-0.123671497584541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694560669456065E-2"/>
                  <c:y val="-7.34299516908212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graphs!$C$117:$E$117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graphs!$C$120:$E$120</c:f>
              <c:numCache>
                <c:formatCode>_(* #,##0_);_(* \(#,##0\);_(* "-"??_);_(@_)</c:formatCode>
                <c:ptCount val="3"/>
                <c:pt idx="0">
                  <c:v>10919</c:v>
                </c:pt>
                <c:pt idx="1">
                  <c:v>369255</c:v>
                </c:pt>
                <c:pt idx="2">
                  <c:v>3934275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640640"/>
        <c:axId val="58793984"/>
      </c:lineChart>
      <c:catAx>
        <c:axId val="58640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8793984"/>
        <c:crosses val="autoZero"/>
        <c:auto val="1"/>
        <c:lblAlgn val="ctr"/>
        <c:lblOffset val="100"/>
        <c:noMultiLvlLbl val="0"/>
      </c:catAx>
      <c:valAx>
        <c:axId val="58793984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one"/>
        <c:crossAx val="58640640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Amount of micro-credit</a:t>
            </a:r>
            <a:r>
              <a:rPr lang="en-US" baseline="0"/>
              <a:t> disbursed (Rs. in millions)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graphs!$B$139</c:f>
              <c:strCache>
                <c:ptCount val="1"/>
                <c:pt idx="0">
                  <c:v>Women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graphs!$C$139:$E$139</c:f>
              <c:numCache>
                <c:formatCode>_(* #,##0_);_(* \(#,##0\);_(* "-"??_);_(@_)</c:formatCode>
                <c:ptCount val="3"/>
                <c:pt idx="0">
                  <c:v>11.086100000000002</c:v>
                </c:pt>
                <c:pt idx="1">
                  <c:v>1129.6137100000001</c:v>
                </c:pt>
                <c:pt idx="2">
                  <c:v>52556.471209999996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graphs!$B$140</c:f>
              <c:strCache>
                <c:ptCount val="1"/>
                <c:pt idx="0">
                  <c:v>Men </c:v>
                </c:pt>
              </c:strCache>
            </c:strRef>
          </c:tx>
          <c:dLbls>
            <c:dLbl>
              <c:idx val="1"/>
              <c:layout>
                <c:manualLayout>
                  <c:x val="0"/>
                  <c:y val="-2.6834378007642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graphs!$C$140:$E$140</c:f>
              <c:numCache>
                <c:formatCode>_(* #,##0_);_(* \(#,##0\);_(* "-"??_);_(@_)</c:formatCode>
                <c:ptCount val="3"/>
                <c:pt idx="0">
                  <c:v>144.87455300000002</c:v>
                </c:pt>
                <c:pt idx="1">
                  <c:v>5493.9082699999999</c:v>
                </c:pt>
                <c:pt idx="2">
                  <c:v>59110.247201999999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graphs!$B$141</c:f>
              <c:strCache>
                <c:ptCount val="1"/>
                <c:pt idx="0">
                  <c:v>Total </c:v>
                </c:pt>
              </c:strCache>
            </c:strRef>
          </c:tx>
          <c:dLbls>
            <c:dLbl>
              <c:idx val="1"/>
              <c:layout>
                <c:manualLayout>
                  <c:x val="-4.0339702760084667E-2"/>
                  <c:y val="-6.3731647768150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graphs!$C$138:$E$138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graphs!$C$141:$E$141</c:f>
              <c:numCache>
                <c:formatCode>_(* #,##0_);_(* \(#,##0\);_(* "-"??_);_(@_)</c:formatCode>
                <c:ptCount val="3"/>
                <c:pt idx="0">
                  <c:v>155.96065300000001</c:v>
                </c:pt>
                <c:pt idx="1">
                  <c:v>6623.5219799999995</c:v>
                </c:pt>
                <c:pt idx="2">
                  <c:v>111666.71841199999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833536"/>
        <c:axId val="58839424"/>
      </c:lineChart>
      <c:catAx>
        <c:axId val="58833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8839424"/>
        <c:crosses val="autoZero"/>
        <c:auto val="1"/>
        <c:lblAlgn val="ctr"/>
        <c:lblOffset val="100"/>
        <c:noMultiLvlLbl val="0"/>
      </c:catAx>
      <c:valAx>
        <c:axId val="58839424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one"/>
        <c:crossAx val="5883353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graphs!$B$164</c:f>
              <c:strCache>
                <c:ptCount val="1"/>
                <c:pt idx="0">
                  <c:v>Total amount of CIF disbursed (Rs. million)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graphs!$C$163:$E$163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graphs!$C$164:$E$164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_(* #,##0.0_);_(* \(#,##0.0\);_(* &quot;-&quot;??_);_(@_)">
                  <c:v>2148.3455829999998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850688"/>
        <c:axId val="58984704"/>
      </c:lineChart>
      <c:catAx>
        <c:axId val="58850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8984704"/>
        <c:crosses val="autoZero"/>
        <c:auto val="1"/>
        <c:lblAlgn val="ctr"/>
        <c:lblOffset val="100"/>
        <c:noMultiLvlLbl val="0"/>
      </c:catAx>
      <c:valAx>
        <c:axId val="58984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5885068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Micro Insurance Clients 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graphs!$B$173</c:f>
              <c:strCache>
                <c:ptCount val="1"/>
                <c:pt idx="0">
                  <c:v>Women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graphs!$C$173:$E$173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1323648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graphs!$B$174</c:f>
              <c:strCache>
                <c:ptCount val="1"/>
                <c:pt idx="0">
                  <c:v>Men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graphs!$C$174:$E$174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2749450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graphs!$B$175</c:f>
              <c:strCache>
                <c:ptCount val="1"/>
                <c:pt idx="0">
                  <c:v>Total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graphs!$C$172:$E$172</c:f>
              <c:strCache>
                <c:ptCount val="3"/>
                <c:pt idx="0">
                  <c:v>1982-1992</c:v>
                </c:pt>
                <c:pt idx="1">
                  <c:v>Up to 2002</c:v>
                </c:pt>
                <c:pt idx="2">
                  <c:v>Up to 2013</c:v>
                </c:pt>
              </c:strCache>
            </c:strRef>
          </c:cat>
          <c:val>
            <c:numRef>
              <c:f>graphs!$C$175:$E$175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4073098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200256"/>
        <c:axId val="59201792"/>
      </c:lineChart>
      <c:catAx>
        <c:axId val="59200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9201792"/>
        <c:crosses val="autoZero"/>
        <c:auto val="1"/>
        <c:lblAlgn val="ctr"/>
        <c:lblOffset val="100"/>
        <c:noMultiLvlLbl val="0"/>
      </c:catAx>
      <c:valAx>
        <c:axId val="59201792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one"/>
        <c:crossAx val="5920025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5</xdr:row>
      <xdr:rowOff>185736</xdr:rowOff>
    </xdr:from>
    <xdr:to>
      <xdr:col>15</xdr:col>
      <xdr:colOff>200025</xdr:colOff>
      <xdr:row>23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28</xdr:row>
      <xdr:rowOff>128586</xdr:rowOff>
    </xdr:from>
    <xdr:to>
      <xdr:col>15</xdr:col>
      <xdr:colOff>57150</xdr:colOff>
      <xdr:row>44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333374</xdr:colOff>
      <xdr:row>57</xdr:row>
      <xdr:rowOff>166687</xdr:rowOff>
    </xdr:from>
    <xdr:to>
      <xdr:col>14</xdr:col>
      <xdr:colOff>571499</xdr:colOff>
      <xdr:row>72</xdr:row>
      <xdr:rowOff>52387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333374</xdr:colOff>
      <xdr:row>75</xdr:row>
      <xdr:rowOff>185737</xdr:rowOff>
    </xdr:from>
    <xdr:to>
      <xdr:col>16</xdr:col>
      <xdr:colOff>171449</xdr:colOff>
      <xdr:row>96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495299</xdr:colOff>
      <xdr:row>98</xdr:row>
      <xdr:rowOff>119062</xdr:rowOff>
    </xdr:from>
    <xdr:to>
      <xdr:col>16</xdr:col>
      <xdr:colOff>219074</xdr:colOff>
      <xdr:row>115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361949</xdr:colOff>
      <xdr:row>118</xdr:row>
      <xdr:rowOff>66674</xdr:rowOff>
    </xdr:from>
    <xdr:to>
      <xdr:col>16</xdr:col>
      <xdr:colOff>485774</xdr:colOff>
      <xdr:row>135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523875</xdr:colOff>
      <xdr:row>137</xdr:row>
      <xdr:rowOff>52387</xdr:rowOff>
    </xdr:from>
    <xdr:to>
      <xdr:col>15</xdr:col>
      <xdr:colOff>409575</xdr:colOff>
      <xdr:row>157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</xdr:colOff>
      <xdr:row>158</xdr:row>
      <xdr:rowOff>61912</xdr:rowOff>
    </xdr:from>
    <xdr:to>
      <xdr:col>15</xdr:col>
      <xdr:colOff>333375</xdr:colOff>
      <xdr:row>170</xdr:row>
      <xdr:rowOff>157162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142875</xdr:colOff>
      <xdr:row>172</xdr:row>
      <xdr:rowOff>23812</xdr:rowOff>
    </xdr:from>
    <xdr:to>
      <xdr:col>15</xdr:col>
      <xdr:colOff>447675</xdr:colOff>
      <xdr:row>186</xdr:row>
      <xdr:rowOff>100012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104774</xdr:colOff>
      <xdr:row>186</xdr:row>
      <xdr:rowOff>157161</xdr:rowOff>
    </xdr:from>
    <xdr:to>
      <xdr:col>24</xdr:col>
      <xdr:colOff>457199</xdr:colOff>
      <xdr:row>199</xdr:row>
      <xdr:rowOff>66674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800100</xdr:colOff>
      <xdr:row>185</xdr:row>
      <xdr:rowOff>185736</xdr:rowOff>
    </xdr:from>
    <xdr:to>
      <xdr:col>15</xdr:col>
      <xdr:colOff>400050</xdr:colOff>
      <xdr:row>203</xdr:row>
      <xdr:rowOff>66674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276225</xdr:colOff>
      <xdr:row>7</xdr:row>
      <xdr:rowOff>185736</xdr:rowOff>
    </xdr:from>
    <xdr:to>
      <xdr:col>27</xdr:col>
      <xdr:colOff>295275</xdr:colOff>
      <xdr:row>25</xdr:row>
      <xdr:rowOff>76199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hammad%20Abdullah/AppData/Local/Microsoft/Windows/INetCache/Content.Outlook/VV6J0225/NRSP%20Outreach_Issue_26%20(June%202015)%20sent%20to%20RSPs%2014-9-201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GBTI%20All%20RSPs%20Outreach_Issue_22%20(June%20%202014)%20(Sent%20to%20RSPs%2018%20Sept%202014).GBT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PRSP%20Outreach_Issue_19_As_of_June_2014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SRSO%20RSPs%20Outreach_Issue_22%20(June%20%202014)%20(Sent%20to%20RSPs%2018%20Sept%202014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SRSP%20Outreach_Issue_22%20(June%20%202014)%20(SRSP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RSP%20Outreach_Issue_26%20(June%202015)%20sent%20to%20RSPs%2014-9-2015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hammad%20Abdullah/AppData/Local/Microsoft/Windows/INetCache/Content.Outlook/VV6J0225/GBTI%20Outreach_Issue_26%20(June%202015)%20GBT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DP%20Outreach_Issue_26%20(June%202015)%20sent%20to%20RSPs%2014-9-2015%20(675082)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RSO%20%20Outreach_Issue_26%20(June%202015)%20sent%20to%20RSPs%2014-9-2015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hammad%20Abdullah/AppData/Local/Microsoft/Windows/INetCache/Content.Outlook/VV6J0225/New%20folder/PRSP%20Outreach_Issue_25_As_of_June_2015(1)%20Final%20Cop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hammad%20Abdullah/AppData/Local/Microsoft/Windows/INetCache/Content.Outlook/VV6J0225/Fazal%20Data%20on%20180214/0%20RSPN%20Folder/RSPN%20Core%20Programme/Work%20Plan%20(2014-15)/RKM/Outreach%2024/Final/NRS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BRSP%20All%20RSPs%20Outreach_Issue_22%20(June%20%202014)%20(Sent%20to%20RSPs%2018%20Sept%202014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%20User/Desktop/TRDP%20Outreach_Issue_22%20(June%20%202014)%20(Sent%20to%20RSPs%2018%20Sept%20201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um progress June)"/>
      <sheetName val="2. Overall cum progress Mar-ref"/>
    </sheetNames>
    <sheetDataSet>
      <sheetData sheetId="0" refreshError="1">
        <row r="6">
          <cell r="E6">
            <v>12</v>
          </cell>
          <cell r="I6">
            <v>722</v>
          </cell>
          <cell r="L6">
            <v>26391</v>
          </cell>
          <cell r="P6">
            <v>1605</v>
          </cell>
          <cell r="S6" t="str">
            <v>Yes</v>
          </cell>
          <cell r="T6">
            <v>1</v>
          </cell>
        </row>
        <row r="10">
          <cell r="E10">
            <v>8</v>
          </cell>
          <cell r="I10">
            <v>118</v>
          </cell>
          <cell r="L10">
            <v>10079</v>
          </cell>
          <cell r="P10">
            <v>611</v>
          </cell>
          <cell r="S10" t="str">
            <v>Yes</v>
          </cell>
          <cell r="T10">
            <v>1</v>
          </cell>
        </row>
        <row r="15">
          <cell r="E15">
            <v>13</v>
          </cell>
          <cell r="I15">
            <v>144</v>
          </cell>
          <cell r="L15">
            <v>36326</v>
          </cell>
          <cell r="P15">
            <v>1909</v>
          </cell>
          <cell r="S15" t="str">
            <v>Yes</v>
          </cell>
          <cell r="T15">
            <v>2</v>
          </cell>
        </row>
        <row r="20">
          <cell r="E20">
            <v>38</v>
          </cell>
          <cell r="I20">
            <v>357</v>
          </cell>
          <cell r="L20">
            <v>49149</v>
          </cell>
          <cell r="P20">
            <v>2246</v>
          </cell>
          <cell r="S20" t="str">
            <v>Yes</v>
          </cell>
          <cell r="T20">
            <v>1</v>
          </cell>
        </row>
        <row r="26">
          <cell r="E26">
            <v>5</v>
          </cell>
          <cell r="I26">
            <v>288</v>
          </cell>
          <cell r="L26">
            <v>17844</v>
          </cell>
          <cell r="P26">
            <v>1154</v>
          </cell>
          <cell r="S26" t="str">
            <v>Yes</v>
          </cell>
          <cell r="T26">
            <v>3</v>
          </cell>
        </row>
        <row r="32">
          <cell r="E32">
            <v>16</v>
          </cell>
          <cell r="I32">
            <v>117</v>
          </cell>
          <cell r="L32">
            <v>21030</v>
          </cell>
          <cell r="P32">
            <v>1301</v>
          </cell>
          <cell r="S32" t="str">
            <v>Yes</v>
          </cell>
          <cell r="T32">
            <v>2</v>
          </cell>
        </row>
        <row r="46">
          <cell r="E46">
            <v>5</v>
          </cell>
          <cell r="I46">
            <v>167</v>
          </cell>
          <cell r="L46">
            <v>269</v>
          </cell>
          <cell r="P46">
            <v>19</v>
          </cell>
          <cell r="S46" t="str">
            <v>No</v>
          </cell>
          <cell r="T46">
            <v>1</v>
          </cell>
        </row>
        <row r="48">
          <cell r="E48">
            <v>28</v>
          </cell>
          <cell r="I48">
            <v>226</v>
          </cell>
          <cell r="L48">
            <v>13046</v>
          </cell>
          <cell r="P48">
            <v>746</v>
          </cell>
          <cell r="S48" t="str">
            <v>No</v>
          </cell>
          <cell r="T48">
            <v>0</v>
          </cell>
        </row>
        <row r="58">
          <cell r="E58">
            <v>2</v>
          </cell>
          <cell r="I58">
            <v>16</v>
          </cell>
          <cell r="L58">
            <v>4806</v>
          </cell>
          <cell r="P58">
            <v>325</v>
          </cell>
          <cell r="S58" t="str">
            <v>No</v>
          </cell>
          <cell r="T58">
            <v>1</v>
          </cell>
        </row>
        <row r="63">
          <cell r="E63">
            <v>25</v>
          </cell>
          <cell r="I63">
            <v>193</v>
          </cell>
          <cell r="L63">
            <v>30762</v>
          </cell>
          <cell r="P63">
            <v>1971</v>
          </cell>
          <cell r="S63" t="str">
            <v>No</v>
          </cell>
          <cell r="T63">
            <v>0</v>
          </cell>
        </row>
        <row r="66">
          <cell r="E66">
            <v>63</v>
          </cell>
          <cell r="I66">
            <v>187</v>
          </cell>
          <cell r="L66">
            <v>53799</v>
          </cell>
          <cell r="P66">
            <v>3794</v>
          </cell>
          <cell r="S66" t="str">
            <v>Yes</v>
          </cell>
          <cell r="T66">
            <v>1</v>
          </cell>
        </row>
        <row r="69">
          <cell r="E69">
            <v>13</v>
          </cell>
          <cell r="I69">
            <v>176</v>
          </cell>
          <cell r="L69">
            <v>4854</v>
          </cell>
          <cell r="P69">
            <v>271</v>
          </cell>
          <cell r="S69" t="str">
            <v>Yes</v>
          </cell>
          <cell r="T69">
            <v>1</v>
          </cell>
        </row>
        <row r="73">
          <cell r="E73">
            <v>38</v>
          </cell>
          <cell r="I73">
            <v>179</v>
          </cell>
          <cell r="L73">
            <v>29670</v>
          </cell>
          <cell r="P73">
            <v>1924</v>
          </cell>
          <cell r="S73" t="str">
            <v>Yes</v>
          </cell>
          <cell r="T73">
            <v>2</v>
          </cell>
        </row>
        <row r="74">
          <cell r="E74">
            <v>19</v>
          </cell>
          <cell r="I74">
            <v>224</v>
          </cell>
          <cell r="L74">
            <v>8071</v>
          </cell>
          <cell r="P74">
            <v>403</v>
          </cell>
          <cell r="S74" t="str">
            <v>No</v>
          </cell>
          <cell r="T74">
            <v>1</v>
          </cell>
        </row>
        <row r="80">
          <cell r="E80">
            <v>46</v>
          </cell>
          <cell r="I80">
            <v>349</v>
          </cell>
          <cell r="L80">
            <v>116813</v>
          </cell>
          <cell r="P80">
            <v>6618</v>
          </cell>
          <cell r="S80" t="str">
            <v>Yes</v>
          </cell>
          <cell r="T80">
            <v>3</v>
          </cell>
        </row>
        <row r="83">
          <cell r="E83">
            <v>20</v>
          </cell>
          <cell r="I83">
            <v>121</v>
          </cell>
          <cell r="L83">
            <v>11979</v>
          </cell>
          <cell r="P83">
            <v>725</v>
          </cell>
          <cell r="S83" t="str">
            <v>Yes</v>
          </cell>
          <cell r="T83">
            <v>2</v>
          </cell>
        </row>
        <row r="90">
          <cell r="E90">
            <v>15</v>
          </cell>
          <cell r="I90">
            <v>21</v>
          </cell>
          <cell r="L90">
            <v>23129</v>
          </cell>
          <cell r="P90">
            <v>1770</v>
          </cell>
          <cell r="S90" t="str">
            <v>No</v>
          </cell>
          <cell r="T90">
            <v>0</v>
          </cell>
        </row>
        <row r="91">
          <cell r="E91">
            <v>41</v>
          </cell>
          <cell r="I91">
            <v>329</v>
          </cell>
          <cell r="L91">
            <v>78571</v>
          </cell>
          <cell r="P91">
            <v>4784</v>
          </cell>
          <cell r="S91" t="str">
            <v>Yes</v>
          </cell>
          <cell r="T91">
            <v>3</v>
          </cell>
        </row>
        <row r="93">
          <cell r="E93">
            <v>27</v>
          </cell>
          <cell r="I93">
            <v>54</v>
          </cell>
          <cell r="L93">
            <v>3092</v>
          </cell>
          <cell r="P93">
            <v>564</v>
          </cell>
          <cell r="S93" t="str">
            <v>No</v>
          </cell>
          <cell r="T93">
            <v>0</v>
          </cell>
        </row>
        <row r="98">
          <cell r="E98">
            <v>12</v>
          </cell>
          <cell r="I98">
            <v>19</v>
          </cell>
          <cell r="L98">
            <v>21838</v>
          </cell>
          <cell r="P98">
            <v>1673</v>
          </cell>
          <cell r="S98" t="str">
            <v>No</v>
          </cell>
          <cell r="T98">
            <v>1</v>
          </cell>
        </row>
        <row r="99">
          <cell r="E99">
            <v>13</v>
          </cell>
          <cell r="I99">
            <v>66</v>
          </cell>
          <cell r="L99">
            <v>19210</v>
          </cell>
          <cell r="P99">
            <v>1170</v>
          </cell>
          <cell r="S99" t="str">
            <v>No</v>
          </cell>
          <cell r="T99">
            <v>1</v>
          </cell>
        </row>
        <row r="101">
          <cell r="E101">
            <v>52</v>
          </cell>
          <cell r="I101">
            <v>298</v>
          </cell>
          <cell r="L101">
            <v>49379</v>
          </cell>
          <cell r="P101">
            <v>3019</v>
          </cell>
          <cell r="S101" t="str">
            <v>Yes</v>
          </cell>
          <cell r="T101">
            <v>4</v>
          </cell>
        </row>
        <row r="102">
          <cell r="E102">
            <v>1</v>
          </cell>
          <cell r="I102">
            <v>5</v>
          </cell>
          <cell r="L102">
            <v>2644</v>
          </cell>
          <cell r="P102">
            <v>220</v>
          </cell>
          <cell r="S102" t="str">
            <v>No</v>
          </cell>
          <cell r="T102">
            <v>1</v>
          </cell>
        </row>
        <row r="108">
          <cell r="E108">
            <v>64</v>
          </cell>
          <cell r="I108">
            <v>454</v>
          </cell>
          <cell r="L108">
            <v>66651</v>
          </cell>
          <cell r="P108">
            <v>4318</v>
          </cell>
          <cell r="S108" t="str">
            <v>Yes</v>
          </cell>
          <cell r="T108">
            <v>5</v>
          </cell>
        </row>
        <row r="109">
          <cell r="E109">
            <v>101</v>
          </cell>
          <cell r="I109">
            <v>869</v>
          </cell>
          <cell r="L109">
            <v>234524</v>
          </cell>
          <cell r="P109">
            <v>16713</v>
          </cell>
          <cell r="S109" t="str">
            <v>Yes</v>
          </cell>
          <cell r="T109">
            <v>6</v>
          </cell>
        </row>
        <row r="110">
          <cell r="E110">
            <v>97</v>
          </cell>
          <cell r="I110">
            <v>609</v>
          </cell>
          <cell r="L110">
            <v>292730</v>
          </cell>
          <cell r="P110">
            <v>19670</v>
          </cell>
          <cell r="S110" t="str">
            <v>Yes</v>
          </cell>
          <cell r="T110">
            <v>5</v>
          </cell>
        </row>
        <row r="111">
          <cell r="E111">
            <v>42</v>
          </cell>
          <cell r="I111">
            <v>530</v>
          </cell>
          <cell r="L111">
            <v>159387</v>
          </cell>
          <cell r="P111">
            <v>10036</v>
          </cell>
          <cell r="S111" t="str">
            <v>Yes</v>
          </cell>
          <cell r="T111">
            <v>4</v>
          </cell>
        </row>
        <row r="112">
          <cell r="E112">
            <v>60</v>
          </cell>
          <cell r="I112">
            <v>418</v>
          </cell>
          <cell r="L112">
            <v>70915</v>
          </cell>
          <cell r="P112">
            <v>3875</v>
          </cell>
          <cell r="S112" t="str">
            <v>Yes</v>
          </cell>
          <cell r="T112">
            <v>3</v>
          </cell>
        </row>
        <row r="114">
          <cell r="E114">
            <v>1</v>
          </cell>
          <cell r="I114">
            <v>10</v>
          </cell>
          <cell r="L114">
            <v>2298</v>
          </cell>
          <cell r="P114">
            <v>217</v>
          </cell>
          <cell r="S114" t="str">
            <v>No</v>
          </cell>
          <cell r="T114">
            <v>3</v>
          </cell>
        </row>
        <row r="115">
          <cell r="E115">
            <v>50</v>
          </cell>
          <cell r="I115">
            <v>492</v>
          </cell>
          <cell r="L115">
            <v>156503</v>
          </cell>
          <cell r="P115">
            <v>11046</v>
          </cell>
          <cell r="S115" t="str">
            <v>Yes</v>
          </cell>
          <cell r="T115">
            <v>2</v>
          </cell>
        </row>
        <row r="119">
          <cell r="E119">
            <v>0</v>
          </cell>
          <cell r="I119">
            <v>373</v>
          </cell>
          <cell r="L119">
            <v>1141</v>
          </cell>
          <cell r="P119">
            <v>104</v>
          </cell>
          <cell r="S119" t="str">
            <v>Yes</v>
          </cell>
          <cell r="T119">
            <v>3</v>
          </cell>
        </row>
        <row r="122">
          <cell r="E122">
            <v>48</v>
          </cell>
          <cell r="I122">
            <v>184</v>
          </cell>
          <cell r="L122">
            <v>6049</v>
          </cell>
          <cell r="P122">
            <v>501</v>
          </cell>
          <cell r="S122" t="str">
            <v>Yes</v>
          </cell>
          <cell r="T122">
            <v>3</v>
          </cell>
        </row>
        <row r="124">
          <cell r="E124">
            <v>52</v>
          </cell>
          <cell r="I124">
            <v>637</v>
          </cell>
          <cell r="L124">
            <v>42843</v>
          </cell>
          <cell r="P124">
            <v>2446</v>
          </cell>
          <cell r="S124" t="str">
            <v>Yes</v>
          </cell>
          <cell r="T124">
            <v>3</v>
          </cell>
        </row>
        <row r="127">
          <cell r="E127">
            <v>70</v>
          </cell>
          <cell r="I127">
            <v>305</v>
          </cell>
          <cell r="L127">
            <v>17775</v>
          </cell>
          <cell r="P127">
            <v>1662</v>
          </cell>
          <cell r="S127" t="str">
            <v>No</v>
          </cell>
          <cell r="T127">
            <v>0</v>
          </cell>
        </row>
        <row r="128">
          <cell r="E128">
            <v>50</v>
          </cell>
          <cell r="I128">
            <v>329</v>
          </cell>
          <cell r="L128">
            <v>148171</v>
          </cell>
          <cell r="P128">
            <v>8497</v>
          </cell>
          <cell r="S128" t="str">
            <v>Yes</v>
          </cell>
          <cell r="T128">
            <v>4</v>
          </cell>
        </row>
        <row r="131">
          <cell r="E131">
            <v>0</v>
          </cell>
          <cell r="I131">
            <v>0</v>
          </cell>
          <cell r="L131">
            <v>8535</v>
          </cell>
          <cell r="P131">
            <v>572</v>
          </cell>
          <cell r="S131" t="str">
            <v>No</v>
          </cell>
          <cell r="T131">
            <v>1</v>
          </cell>
        </row>
        <row r="132">
          <cell r="E132">
            <v>70</v>
          </cell>
          <cell r="I132">
            <v>386</v>
          </cell>
          <cell r="L132">
            <v>46705</v>
          </cell>
          <cell r="P132">
            <v>3886</v>
          </cell>
          <cell r="S132" t="str">
            <v>No</v>
          </cell>
        </row>
        <row r="135">
          <cell r="E135">
            <v>9</v>
          </cell>
          <cell r="I135">
            <v>21</v>
          </cell>
          <cell r="L135">
            <v>1020</v>
          </cell>
          <cell r="P135">
            <v>85</v>
          </cell>
          <cell r="S135" t="str">
            <v>Yes</v>
          </cell>
          <cell r="T135">
            <v>4</v>
          </cell>
        </row>
        <row r="136">
          <cell r="E136">
            <v>56</v>
          </cell>
          <cell r="I136">
            <v>228</v>
          </cell>
          <cell r="L136">
            <v>99611</v>
          </cell>
          <cell r="P136">
            <v>6068</v>
          </cell>
          <cell r="S136" t="str">
            <v>Yes</v>
          </cell>
          <cell r="T136">
            <v>4</v>
          </cell>
        </row>
        <row r="138">
          <cell r="E138">
            <v>58</v>
          </cell>
          <cell r="I138">
            <v>169</v>
          </cell>
          <cell r="L138">
            <v>17654</v>
          </cell>
          <cell r="P138">
            <v>1958</v>
          </cell>
          <cell r="T138">
            <v>0</v>
          </cell>
        </row>
        <row r="140">
          <cell r="E140">
            <v>24</v>
          </cell>
          <cell r="I140">
            <v>0</v>
          </cell>
          <cell r="L140">
            <v>0</v>
          </cell>
          <cell r="P140">
            <v>0</v>
          </cell>
          <cell r="T140">
            <v>3</v>
          </cell>
        </row>
        <row r="145">
          <cell r="E145">
            <v>54</v>
          </cell>
          <cell r="I145">
            <v>291</v>
          </cell>
          <cell r="L145">
            <v>12295</v>
          </cell>
          <cell r="P145">
            <v>1486</v>
          </cell>
          <cell r="T145">
            <v>0</v>
          </cell>
        </row>
        <row r="146">
          <cell r="E146">
            <v>103</v>
          </cell>
          <cell r="I146">
            <v>474</v>
          </cell>
          <cell r="L146">
            <v>97332</v>
          </cell>
          <cell r="P146">
            <v>8817</v>
          </cell>
          <cell r="T146">
            <v>13</v>
          </cell>
        </row>
        <row r="147">
          <cell r="E147">
            <v>43</v>
          </cell>
          <cell r="I147">
            <v>373</v>
          </cell>
          <cell r="L147">
            <v>105662</v>
          </cell>
          <cell r="P147">
            <v>6954</v>
          </cell>
          <cell r="T147">
            <v>4</v>
          </cell>
        </row>
        <row r="149">
          <cell r="E149">
            <v>58</v>
          </cell>
          <cell r="I149">
            <v>319</v>
          </cell>
          <cell r="L149">
            <v>93883</v>
          </cell>
          <cell r="P149">
            <v>6352</v>
          </cell>
          <cell r="T149">
            <v>5</v>
          </cell>
        </row>
        <row r="151">
          <cell r="E151">
            <v>52</v>
          </cell>
          <cell r="I151">
            <v>218</v>
          </cell>
          <cell r="L151">
            <v>12414</v>
          </cell>
          <cell r="P151">
            <v>1201</v>
          </cell>
          <cell r="T151">
            <v>0</v>
          </cell>
        </row>
        <row r="153">
          <cell r="E153">
            <v>116</v>
          </cell>
          <cell r="I153">
            <v>652</v>
          </cell>
          <cell r="L153">
            <v>18657</v>
          </cell>
          <cell r="P153">
            <v>1702</v>
          </cell>
          <cell r="T153">
            <v>7</v>
          </cell>
        </row>
        <row r="157">
          <cell r="E157">
            <v>61</v>
          </cell>
          <cell r="I157">
            <v>214</v>
          </cell>
          <cell r="L157">
            <v>13594</v>
          </cell>
          <cell r="P157">
            <v>1545</v>
          </cell>
          <cell r="T157">
            <v>0</v>
          </cell>
        </row>
        <row r="158">
          <cell r="E158">
            <v>80</v>
          </cell>
          <cell r="I158">
            <v>528</v>
          </cell>
          <cell r="L158">
            <v>39089</v>
          </cell>
          <cell r="P158">
            <v>3149</v>
          </cell>
          <cell r="T158">
            <v>1</v>
          </cell>
        </row>
        <row r="162">
          <cell r="E162">
            <v>19</v>
          </cell>
          <cell r="I162">
            <v>100</v>
          </cell>
          <cell r="L162">
            <v>33676</v>
          </cell>
          <cell r="P162">
            <v>1836</v>
          </cell>
          <cell r="T162">
            <v>1</v>
          </cell>
        </row>
        <row r="164">
          <cell r="E164">
            <v>5</v>
          </cell>
          <cell r="I164">
            <v>38</v>
          </cell>
          <cell r="L164">
            <v>13094</v>
          </cell>
          <cell r="P164">
            <v>673</v>
          </cell>
          <cell r="T164">
            <v>0</v>
          </cell>
        </row>
        <row r="166">
          <cell r="E166">
            <v>33</v>
          </cell>
          <cell r="I166">
            <v>87</v>
          </cell>
          <cell r="L166">
            <v>42985</v>
          </cell>
          <cell r="P166">
            <v>2419</v>
          </cell>
          <cell r="T166">
            <v>3</v>
          </cell>
        </row>
        <row r="168">
          <cell r="E168">
            <v>18</v>
          </cell>
          <cell r="I168">
            <v>56</v>
          </cell>
          <cell r="L168">
            <v>27889</v>
          </cell>
          <cell r="P168">
            <v>1120</v>
          </cell>
          <cell r="S168" t="str">
            <v>No</v>
          </cell>
          <cell r="T168">
            <v>0</v>
          </cell>
        </row>
        <row r="170">
          <cell r="E170">
            <v>9</v>
          </cell>
          <cell r="I170">
            <v>100</v>
          </cell>
          <cell r="L170">
            <v>11619</v>
          </cell>
          <cell r="P170">
            <v>535</v>
          </cell>
          <cell r="S170" t="str">
            <v>No</v>
          </cell>
          <cell r="T170">
            <v>0</v>
          </cell>
        </row>
        <row r="172">
          <cell r="E172">
            <v>26</v>
          </cell>
          <cell r="I172">
            <v>104</v>
          </cell>
          <cell r="L172">
            <v>48404</v>
          </cell>
          <cell r="P172">
            <v>2513</v>
          </cell>
          <cell r="S172" t="str">
            <v>Yes</v>
          </cell>
          <cell r="T172">
            <v>3</v>
          </cell>
        </row>
        <row r="175">
          <cell r="E175">
            <v>14</v>
          </cell>
          <cell r="I175">
            <v>108</v>
          </cell>
          <cell r="L175">
            <v>16555</v>
          </cell>
          <cell r="P175">
            <v>907</v>
          </cell>
          <cell r="S175" t="str">
            <v>No</v>
          </cell>
          <cell r="T175">
            <v>1</v>
          </cell>
        </row>
        <row r="177">
          <cell r="E177">
            <v>8</v>
          </cell>
          <cell r="I177">
            <v>100</v>
          </cell>
          <cell r="L177">
            <v>13155</v>
          </cell>
          <cell r="P177">
            <v>841</v>
          </cell>
          <cell r="S177" t="str">
            <v>No</v>
          </cell>
          <cell r="T177">
            <v>1</v>
          </cell>
        </row>
      </sheetData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/>
      <sheetData sheetId="1">
        <row r="56">
          <cell r="E56">
            <v>4</v>
          </cell>
        </row>
      </sheetData>
      <sheetData sheetId="2">
        <row r="7">
          <cell r="F7">
            <v>16</v>
          </cell>
        </row>
        <row r="8">
          <cell r="F8">
            <v>1725</v>
          </cell>
        </row>
        <row r="9">
          <cell r="F9">
            <v>1420</v>
          </cell>
        </row>
        <row r="10">
          <cell r="F10">
            <v>0</v>
          </cell>
        </row>
        <row r="12">
          <cell r="F12">
            <v>28702</v>
          </cell>
        </row>
        <row r="13">
          <cell r="F13">
            <v>26262</v>
          </cell>
        </row>
        <row r="15">
          <cell r="F15">
            <v>4.3</v>
          </cell>
        </row>
        <row r="16">
          <cell r="F16">
            <v>5.0999999999999996</v>
          </cell>
        </row>
        <row r="18">
          <cell r="F18">
            <v>12657</v>
          </cell>
        </row>
        <row r="19">
          <cell r="F19">
            <v>4611</v>
          </cell>
        </row>
        <row r="21">
          <cell r="F21">
            <v>1</v>
          </cell>
        </row>
        <row r="22">
          <cell r="F22">
            <v>10</v>
          </cell>
        </row>
        <row r="23">
          <cell r="F23">
            <v>42</v>
          </cell>
        </row>
        <row r="24">
          <cell r="F24">
            <v>0.6</v>
          </cell>
        </row>
        <row r="25">
          <cell r="F25">
            <v>436</v>
          </cell>
        </row>
        <row r="26">
          <cell r="F26">
            <v>90</v>
          </cell>
        </row>
        <row r="28">
          <cell r="F28">
            <v>28209</v>
          </cell>
        </row>
        <row r="29">
          <cell r="F29">
            <v>6174</v>
          </cell>
        </row>
        <row r="31">
          <cell r="F31">
            <v>24922</v>
          </cell>
        </row>
        <row r="32">
          <cell r="F32">
            <v>7413</v>
          </cell>
        </row>
        <row r="34">
          <cell r="F34">
            <v>24922</v>
          </cell>
        </row>
        <row r="35">
          <cell r="F35">
            <v>7413</v>
          </cell>
        </row>
        <row r="37">
          <cell r="F37">
            <v>670</v>
          </cell>
        </row>
        <row r="38">
          <cell r="F38">
            <v>634</v>
          </cell>
        </row>
        <row r="39">
          <cell r="F39">
            <v>22732</v>
          </cell>
        </row>
        <row r="40">
          <cell r="F40">
            <v>22707</v>
          </cell>
        </row>
        <row r="41">
          <cell r="F41">
            <v>265</v>
          </cell>
        </row>
        <row r="42">
          <cell r="F42">
            <v>245</v>
          </cell>
        </row>
        <row r="43">
          <cell r="F43">
            <v>3</v>
          </cell>
        </row>
        <row r="44">
          <cell r="F44">
            <v>780</v>
          </cell>
        </row>
        <row r="45">
          <cell r="F45">
            <v>608</v>
          </cell>
        </row>
        <row r="47">
          <cell r="F47">
            <v>0</v>
          </cell>
        </row>
        <row r="48">
          <cell r="F48">
            <v>0</v>
          </cell>
        </row>
        <row r="50">
          <cell r="F50">
            <v>95</v>
          </cell>
        </row>
        <row r="51">
          <cell r="F51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-14"/>
      <sheetName val="3. Overallcomprogres June-13"/>
    </sheetNames>
    <sheetDataSet>
      <sheetData sheetId="0" refreshError="1"/>
      <sheetData sheetId="1">
        <row r="113">
          <cell r="N113">
            <v>1069</v>
          </cell>
        </row>
      </sheetData>
      <sheetData sheetId="2">
        <row r="8">
          <cell r="H8">
            <v>31337</v>
          </cell>
        </row>
        <row r="9">
          <cell r="H9">
            <v>43866</v>
          </cell>
        </row>
        <row r="12">
          <cell r="H12">
            <v>521173</v>
          </cell>
        </row>
        <row r="13">
          <cell r="H13">
            <v>756365</v>
          </cell>
        </row>
        <row r="15">
          <cell r="H15">
            <v>81.551000000000002</v>
          </cell>
        </row>
        <row r="16">
          <cell r="H16">
            <v>81.003</v>
          </cell>
        </row>
        <row r="18">
          <cell r="H18">
            <v>146546</v>
          </cell>
        </row>
        <row r="19">
          <cell r="H19">
            <v>331690</v>
          </cell>
        </row>
        <row r="21">
          <cell r="H21">
            <v>2</v>
          </cell>
        </row>
        <row r="22">
          <cell r="H22">
            <v>33</v>
          </cell>
        </row>
        <row r="23">
          <cell r="H23">
            <v>3122</v>
          </cell>
        </row>
        <row r="24">
          <cell r="H24">
            <v>38.25</v>
          </cell>
        </row>
        <row r="25">
          <cell r="H25">
            <v>4978.57</v>
          </cell>
        </row>
        <row r="26">
          <cell r="H26">
            <v>6599.49</v>
          </cell>
        </row>
        <row r="28">
          <cell r="H28">
            <v>342016</v>
          </cell>
        </row>
        <row r="29">
          <cell r="H29">
            <v>453371</v>
          </cell>
        </row>
        <row r="37">
          <cell r="H37">
            <v>6433</v>
          </cell>
        </row>
        <row r="38">
          <cell r="H38">
            <v>6433</v>
          </cell>
        </row>
        <row r="39">
          <cell r="H39">
            <v>674798</v>
          </cell>
        </row>
        <row r="40">
          <cell r="H40">
            <v>674798</v>
          </cell>
        </row>
        <row r="41">
          <cell r="H41">
            <v>1675.181</v>
          </cell>
        </row>
        <row r="42">
          <cell r="H42">
            <v>1675.181</v>
          </cell>
        </row>
        <row r="43">
          <cell r="H43">
            <v>186</v>
          </cell>
        </row>
        <row r="44">
          <cell r="H44">
            <v>4661</v>
          </cell>
        </row>
        <row r="45">
          <cell r="H45">
            <v>5838</v>
          </cell>
        </row>
        <row r="50">
          <cell r="H50">
            <v>8442</v>
          </cell>
        </row>
        <row r="51">
          <cell r="H51">
            <v>1770</v>
          </cell>
        </row>
      </sheetData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82">
          <cell r="E82">
            <v>37</v>
          </cell>
        </row>
      </sheetData>
      <sheetData sheetId="2">
        <row r="7">
          <cell r="J7">
            <v>127</v>
          </cell>
        </row>
        <row r="8">
          <cell r="J8">
            <v>32882</v>
          </cell>
        </row>
        <row r="9">
          <cell r="J9">
            <v>4159</v>
          </cell>
        </row>
        <row r="10">
          <cell r="J10">
            <v>40</v>
          </cell>
        </row>
        <row r="12">
          <cell r="J12">
            <v>553322</v>
          </cell>
        </row>
        <row r="13">
          <cell r="J13">
            <v>38662</v>
          </cell>
        </row>
        <row r="15">
          <cell r="J15">
            <v>110</v>
          </cell>
        </row>
        <row r="16">
          <cell r="J16">
            <v>7</v>
          </cell>
        </row>
        <row r="18">
          <cell r="J18">
            <v>232032</v>
          </cell>
        </row>
        <row r="19">
          <cell r="J19">
            <v>13632</v>
          </cell>
        </row>
        <row r="21">
          <cell r="J21">
            <v>35</v>
          </cell>
        </row>
        <row r="22">
          <cell r="J22">
            <v>3648</v>
          </cell>
        </row>
        <row r="23">
          <cell r="J23">
            <v>100704</v>
          </cell>
        </row>
        <row r="24">
          <cell r="J24">
            <v>1047</v>
          </cell>
        </row>
        <row r="25">
          <cell r="J25">
            <v>5110</v>
          </cell>
        </row>
        <row r="26">
          <cell r="J26">
            <v>671</v>
          </cell>
        </row>
        <row r="28">
          <cell r="J28">
            <v>305911</v>
          </cell>
        </row>
        <row r="29">
          <cell r="J29">
            <v>45299</v>
          </cell>
        </row>
        <row r="31">
          <cell r="J31">
            <v>252225</v>
          </cell>
        </row>
        <row r="32">
          <cell r="J32">
            <v>40601</v>
          </cell>
        </row>
        <row r="34">
          <cell r="J34">
            <v>361851</v>
          </cell>
        </row>
        <row r="35">
          <cell r="J35">
            <v>257340</v>
          </cell>
        </row>
        <row r="37">
          <cell r="J37">
            <v>39606</v>
          </cell>
        </row>
        <row r="38">
          <cell r="J38">
            <v>39606</v>
          </cell>
        </row>
        <row r="39">
          <cell r="J39">
            <v>230592</v>
          </cell>
        </row>
        <row r="40">
          <cell r="J40">
            <v>230592</v>
          </cell>
        </row>
        <row r="41">
          <cell r="J41">
            <v>2596</v>
          </cell>
        </row>
        <row r="42">
          <cell r="J42">
            <v>2596</v>
          </cell>
        </row>
        <row r="43">
          <cell r="J43">
            <v>3</v>
          </cell>
        </row>
        <row r="44">
          <cell r="J44">
            <v>288</v>
          </cell>
        </row>
        <row r="45">
          <cell r="J45">
            <v>605</v>
          </cell>
        </row>
        <row r="50">
          <cell r="J50">
            <v>4777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43">
          <cell r="I43">
            <v>189</v>
          </cell>
        </row>
      </sheetData>
      <sheetData sheetId="2">
        <row r="7">
          <cell r="K7">
            <v>103</v>
          </cell>
        </row>
        <row r="18">
          <cell r="K18">
            <v>72276</v>
          </cell>
        </row>
        <row r="19">
          <cell r="K19">
            <v>98148</v>
          </cell>
        </row>
        <row r="22">
          <cell r="K22">
            <v>326</v>
          </cell>
        </row>
        <row r="23">
          <cell r="K23">
            <v>36982</v>
          </cell>
        </row>
        <row r="24">
          <cell r="K24">
            <v>402</v>
          </cell>
        </row>
        <row r="25">
          <cell r="K25">
            <v>385</v>
          </cell>
        </row>
        <row r="26">
          <cell r="K26">
            <v>282</v>
          </cell>
        </row>
        <row r="28">
          <cell r="K28">
            <v>33268</v>
          </cell>
        </row>
        <row r="29">
          <cell r="K29">
            <v>25641</v>
          </cell>
        </row>
        <row r="37">
          <cell r="K37">
            <v>8713</v>
          </cell>
        </row>
        <row r="38">
          <cell r="K38">
            <v>8350</v>
          </cell>
        </row>
        <row r="39">
          <cell r="K39">
            <v>1676494</v>
          </cell>
        </row>
        <row r="40">
          <cell r="K40">
            <v>1609055</v>
          </cell>
        </row>
        <row r="41">
          <cell r="K41">
            <v>5011</v>
          </cell>
        </row>
        <row r="42">
          <cell r="K42">
            <v>4720</v>
          </cell>
        </row>
        <row r="43">
          <cell r="K43">
            <v>89</v>
          </cell>
        </row>
        <row r="44">
          <cell r="K44">
            <v>2182</v>
          </cell>
        </row>
        <row r="45">
          <cell r="K45">
            <v>3046</v>
          </cell>
        </row>
        <row r="47">
          <cell r="K47">
            <v>3989</v>
          </cell>
        </row>
        <row r="48">
          <cell r="K48">
            <v>722</v>
          </cell>
        </row>
        <row r="50">
          <cell r="K50">
            <v>1066</v>
          </cell>
        </row>
        <row r="51">
          <cell r="K51">
            <v>467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um progress June)"/>
      <sheetName val="2. Overall cum progress Mar-ref"/>
    </sheetNames>
    <sheetDataSet>
      <sheetData sheetId="0" refreshError="1">
        <row r="43">
          <cell r="E43">
            <v>54</v>
          </cell>
          <cell r="I43">
            <v>189</v>
          </cell>
          <cell r="L43">
            <v>57606</v>
          </cell>
          <cell r="P43">
            <v>2017</v>
          </cell>
          <cell r="S43" t="str">
            <v>Yes</v>
          </cell>
          <cell r="T43">
            <v>5</v>
          </cell>
        </row>
        <row r="44">
          <cell r="E44">
            <v>0</v>
          </cell>
          <cell r="I44">
            <v>3</v>
          </cell>
          <cell r="L44">
            <v>580</v>
          </cell>
          <cell r="P44">
            <v>25</v>
          </cell>
          <cell r="S44" t="str">
            <v>No</v>
          </cell>
          <cell r="T44">
            <v>1</v>
          </cell>
        </row>
        <row r="45">
          <cell r="E45">
            <v>18</v>
          </cell>
          <cell r="I45">
            <v>92</v>
          </cell>
          <cell r="L45">
            <v>36501</v>
          </cell>
          <cell r="P45">
            <v>1502</v>
          </cell>
          <cell r="S45" t="str">
            <v>Yes</v>
          </cell>
          <cell r="T45">
            <v>2</v>
          </cell>
        </row>
        <row r="47">
          <cell r="E47">
            <v>21</v>
          </cell>
          <cell r="I47">
            <v>111</v>
          </cell>
          <cell r="L47">
            <v>19806</v>
          </cell>
          <cell r="P47">
            <v>843</v>
          </cell>
          <cell r="S47" t="str">
            <v>Yes</v>
          </cell>
          <cell r="T47">
            <v>2</v>
          </cell>
        </row>
        <row r="49">
          <cell r="E49">
            <v>37</v>
          </cell>
          <cell r="I49">
            <v>68</v>
          </cell>
          <cell r="L49">
            <v>37963</v>
          </cell>
          <cell r="P49">
            <v>1652</v>
          </cell>
          <cell r="S49" t="str">
            <v>Yes</v>
          </cell>
          <cell r="T49">
            <v>6</v>
          </cell>
        </row>
        <row r="51">
          <cell r="E51">
            <v>24</v>
          </cell>
          <cell r="I51">
            <v>523</v>
          </cell>
          <cell r="L51">
            <v>46429</v>
          </cell>
          <cell r="P51">
            <v>1641</v>
          </cell>
          <cell r="S51" t="str">
            <v>Yes</v>
          </cell>
          <cell r="T51">
            <v>3</v>
          </cell>
        </row>
        <row r="52">
          <cell r="E52">
            <v>28</v>
          </cell>
          <cell r="I52">
            <v>328</v>
          </cell>
          <cell r="L52">
            <v>69943</v>
          </cell>
          <cell r="P52">
            <v>2374</v>
          </cell>
          <cell r="S52" t="str">
            <v>Yes</v>
          </cell>
          <cell r="T52">
            <v>3</v>
          </cell>
        </row>
        <row r="53">
          <cell r="E53">
            <v>32</v>
          </cell>
          <cell r="I53">
            <v>140</v>
          </cell>
          <cell r="L53">
            <v>31556</v>
          </cell>
          <cell r="P53">
            <v>1368</v>
          </cell>
          <cell r="S53" t="str">
            <v>Yes</v>
          </cell>
          <cell r="T53">
            <v>2</v>
          </cell>
        </row>
        <row r="54">
          <cell r="E54">
            <v>0</v>
          </cell>
          <cell r="I54">
            <v>6</v>
          </cell>
          <cell r="L54">
            <v>1125</v>
          </cell>
          <cell r="P54">
            <v>47</v>
          </cell>
          <cell r="S54" t="str">
            <v>Yes</v>
          </cell>
          <cell r="T54">
            <v>1</v>
          </cell>
        </row>
        <row r="55">
          <cell r="E55">
            <v>17</v>
          </cell>
          <cell r="I55">
            <v>337</v>
          </cell>
          <cell r="L55">
            <v>14204</v>
          </cell>
          <cell r="P55">
            <v>505</v>
          </cell>
          <cell r="S55" t="str">
            <v>No</v>
          </cell>
          <cell r="T55">
            <v>0</v>
          </cell>
        </row>
        <row r="57">
          <cell r="E57">
            <v>45</v>
          </cell>
          <cell r="I57">
            <v>157</v>
          </cell>
          <cell r="L57">
            <v>44474</v>
          </cell>
          <cell r="P57">
            <v>1475</v>
          </cell>
          <cell r="S57" t="str">
            <v>Yes</v>
          </cell>
          <cell r="T57">
            <v>5</v>
          </cell>
        </row>
        <row r="59">
          <cell r="E59">
            <v>21</v>
          </cell>
          <cell r="I59">
            <v>117</v>
          </cell>
          <cell r="L59">
            <v>49483</v>
          </cell>
          <cell r="P59">
            <v>1997</v>
          </cell>
          <cell r="S59" t="str">
            <v>Yes</v>
          </cell>
          <cell r="T59">
            <v>1</v>
          </cell>
        </row>
        <row r="60">
          <cell r="E60">
            <v>32</v>
          </cell>
          <cell r="I60">
            <v>243</v>
          </cell>
          <cell r="L60">
            <v>69685</v>
          </cell>
          <cell r="P60">
            <v>3129</v>
          </cell>
          <cell r="S60" t="str">
            <v>Yes</v>
          </cell>
          <cell r="T60">
            <v>4</v>
          </cell>
        </row>
        <row r="61">
          <cell r="E61">
            <v>38</v>
          </cell>
          <cell r="I61">
            <v>132</v>
          </cell>
          <cell r="L61">
            <v>36549</v>
          </cell>
          <cell r="P61">
            <v>2372</v>
          </cell>
          <cell r="S61" t="str">
            <v>Yes</v>
          </cell>
          <cell r="T61">
            <v>1</v>
          </cell>
        </row>
        <row r="62">
          <cell r="E62">
            <v>0</v>
          </cell>
          <cell r="I62">
            <v>46</v>
          </cell>
          <cell r="L62">
            <v>1535</v>
          </cell>
          <cell r="P62">
            <v>57</v>
          </cell>
          <cell r="S62" t="str">
            <v>No</v>
          </cell>
          <cell r="T62">
            <v>0</v>
          </cell>
        </row>
        <row r="64">
          <cell r="E64">
            <v>13</v>
          </cell>
          <cell r="I64">
            <v>43</v>
          </cell>
          <cell r="L64">
            <v>15461</v>
          </cell>
          <cell r="P64">
            <v>563</v>
          </cell>
          <cell r="S64" t="str">
            <v>Yes</v>
          </cell>
          <cell r="T64">
            <v>2</v>
          </cell>
        </row>
        <row r="65">
          <cell r="E65">
            <v>55</v>
          </cell>
          <cell r="I65">
            <v>43</v>
          </cell>
          <cell r="L65">
            <v>110566</v>
          </cell>
          <cell r="P65">
            <v>3865</v>
          </cell>
          <cell r="S65" t="str">
            <v>Yes</v>
          </cell>
          <cell r="T65">
            <v>2</v>
          </cell>
        </row>
        <row r="67">
          <cell r="E67">
            <v>20</v>
          </cell>
          <cell r="I67">
            <v>63</v>
          </cell>
          <cell r="L67">
            <v>42732</v>
          </cell>
          <cell r="P67">
            <v>1838</v>
          </cell>
          <cell r="S67" t="str">
            <v>Yes</v>
          </cell>
          <cell r="T67">
            <v>1</v>
          </cell>
        </row>
        <row r="68">
          <cell r="E68">
            <v>10</v>
          </cell>
          <cell r="I68">
            <v>33</v>
          </cell>
          <cell r="L68">
            <v>19570</v>
          </cell>
          <cell r="P68">
            <v>846</v>
          </cell>
          <cell r="S68" t="str">
            <v>Yes</v>
          </cell>
          <cell r="T68">
            <v>1</v>
          </cell>
        </row>
        <row r="70">
          <cell r="E70">
            <v>17</v>
          </cell>
          <cell r="I70">
            <v>55</v>
          </cell>
          <cell r="L70">
            <v>17418</v>
          </cell>
          <cell r="P70">
            <v>852</v>
          </cell>
          <cell r="S70" t="str">
            <v>Yes</v>
          </cell>
          <cell r="T70">
            <v>11</v>
          </cell>
        </row>
        <row r="71">
          <cell r="E71">
            <v>28</v>
          </cell>
          <cell r="I71">
            <v>115</v>
          </cell>
          <cell r="L71">
            <v>41919</v>
          </cell>
          <cell r="P71">
            <v>2319</v>
          </cell>
          <cell r="S71" t="str">
            <v>Yes</v>
          </cell>
          <cell r="T71">
            <v>3</v>
          </cell>
        </row>
        <row r="75">
          <cell r="E75">
            <v>67</v>
          </cell>
          <cell r="I75">
            <v>136</v>
          </cell>
          <cell r="L75">
            <v>38610</v>
          </cell>
          <cell r="P75">
            <v>2160</v>
          </cell>
          <cell r="S75" t="str">
            <v>Yes</v>
          </cell>
          <cell r="T75">
            <v>8</v>
          </cell>
        </row>
        <row r="191">
          <cell r="E191">
            <v>3</v>
          </cell>
          <cell r="I191">
            <v>78</v>
          </cell>
          <cell r="L191">
            <v>9366</v>
          </cell>
          <cell r="P191">
            <v>346</v>
          </cell>
          <cell r="S191">
            <v>0</v>
          </cell>
          <cell r="T191">
            <v>0</v>
          </cell>
        </row>
        <row r="193">
          <cell r="E193">
            <v>3</v>
          </cell>
          <cell r="I193">
            <v>0</v>
          </cell>
          <cell r="L193">
            <v>4714</v>
          </cell>
          <cell r="P193">
            <v>145</v>
          </cell>
          <cell r="S193">
            <v>0</v>
          </cell>
          <cell r="T193">
            <v>0</v>
          </cell>
        </row>
        <row r="194">
          <cell r="E194">
            <v>3</v>
          </cell>
          <cell r="I194">
            <v>78</v>
          </cell>
          <cell r="L194">
            <v>4345</v>
          </cell>
          <cell r="P194">
            <v>143</v>
          </cell>
          <cell r="S194">
            <v>0</v>
          </cell>
          <cell r="T194">
            <v>0</v>
          </cell>
        </row>
        <row r="197">
          <cell r="E197">
            <v>3</v>
          </cell>
          <cell r="I197">
            <v>78</v>
          </cell>
          <cell r="L197">
            <v>4145</v>
          </cell>
          <cell r="P197">
            <v>168</v>
          </cell>
          <cell r="S197">
            <v>0</v>
          </cell>
          <cell r="T197">
            <v>0</v>
          </cell>
        </row>
        <row r="202">
          <cell r="E202">
            <v>3</v>
          </cell>
          <cell r="I202">
            <v>0</v>
          </cell>
          <cell r="L202">
            <v>1738</v>
          </cell>
          <cell r="P202">
            <v>116</v>
          </cell>
          <cell r="S202">
            <v>0</v>
          </cell>
          <cell r="T202">
            <v>0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um progress June)"/>
      <sheetName val="2. Overall cum progress Mar-ref"/>
    </sheetNames>
    <sheetDataSet>
      <sheetData sheetId="0" refreshError="1">
        <row r="56">
          <cell r="E56">
            <v>4</v>
          </cell>
          <cell r="I56">
            <v>22</v>
          </cell>
          <cell r="L56">
            <v>7500</v>
          </cell>
          <cell r="P56">
            <v>771</v>
          </cell>
          <cell r="S56" t="str">
            <v>No</v>
          </cell>
          <cell r="T56">
            <v>3</v>
          </cell>
        </row>
        <row r="72">
          <cell r="E72">
            <v>6</v>
          </cell>
          <cell r="I72">
            <v>24</v>
          </cell>
          <cell r="L72">
            <v>9543</v>
          </cell>
          <cell r="P72">
            <v>831</v>
          </cell>
          <cell r="S72" t="str">
            <v>No</v>
          </cell>
          <cell r="T72">
            <v>1</v>
          </cell>
        </row>
        <row r="107">
          <cell r="E107">
            <v>12</v>
          </cell>
          <cell r="I107">
            <v>69</v>
          </cell>
          <cell r="L107">
            <v>19074</v>
          </cell>
          <cell r="P107">
            <v>1635</v>
          </cell>
          <cell r="S107" t="str">
            <v>No</v>
          </cell>
          <cell r="T107">
            <v>9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um progress June)"/>
      <sheetName val="2. Overall cum progress Mar-ref"/>
    </sheetNames>
    <sheetDataSet>
      <sheetData sheetId="0" refreshError="1">
        <row r="81">
          <cell r="E81">
            <v>0</v>
          </cell>
          <cell r="S81" t="str">
            <v>Yes</v>
          </cell>
          <cell r="T81">
            <v>1</v>
          </cell>
        </row>
        <row r="85">
          <cell r="S85" t="str">
            <v>Yes</v>
          </cell>
          <cell r="T85">
            <v>1</v>
          </cell>
        </row>
        <row r="100">
          <cell r="S100" t="str">
            <v>Yes</v>
          </cell>
          <cell r="T100">
            <v>12</v>
          </cell>
        </row>
        <row r="103">
          <cell r="S103" t="str">
            <v>Yes</v>
          </cell>
          <cell r="T103">
            <v>4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um progress June)"/>
      <sheetName val="2. Overall cum progress Mar-ref"/>
    </sheetNames>
    <sheetDataSet>
      <sheetData sheetId="0" refreshError="1">
        <row r="82">
          <cell r="E82">
            <v>37</v>
          </cell>
          <cell r="I82">
            <v>283</v>
          </cell>
          <cell r="L82">
            <v>120767</v>
          </cell>
          <cell r="P82">
            <v>6961</v>
          </cell>
          <cell r="S82" t="str">
            <v>Yes</v>
          </cell>
          <cell r="T82">
            <v>8</v>
          </cell>
        </row>
        <row r="84">
          <cell r="E84">
            <v>29</v>
          </cell>
          <cell r="I84">
            <v>204</v>
          </cell>
          <cell r="L84">
            <v>84893</v>
          </cell>
          <cell r="P84">
            <v>5074</v>
          </cell>
          <cell r="S84" t="str">
            <v>Yes</v>
          </cell>
          <cell r="T84">
            <v>4</v>
          </cell>
        </row>
        <row r="87">
          <cell r="E87">
            <v>37</v>
          </cell>
          <cell r="I87">
            <v>170</v>
          </cell>
          <cell r="L87">
            <v>80345</v>
          </cell>
          <cell r="P87">
            <v>4710</v>
          </cell>
          <cell r="S87" t="str">
            <v>Yes</v>
          </cell>
          <cell r="T87">
            <v>3</v>
          </cell>
        </row>
        <row r="88">
          <cell r="E88">
            <v>50</v>
          </cell>
          <cell r="I88">
            <v>246</v>
          </cell>
          <cell r="L88">
            <v>68694</v>
          </cell>
          <cell r="P88">
            <v>4110</v>
          </cell>
          <cell r="S88" t="str">
            <v>Yes</v>
          </cell>
          <cell r="T88">
            <v>6</v>
          </cell>
        </row>
        <row r="89">
          <cell r="E89">
            <v>38</v>
          </cell>
          <cell r="I89">
            <v>178</v>
          </cell>
          <cell r="L89">
            <v>37589</v>
          </cell>
          <cell r="P89">
            <v>3605</v>
          </cell>
          <cell r="S89" t="str">
            <v>Yes</v>
          </cell>
          <cell r="T89">
            <v>8</v>
          </cell>
        </row>
        <row r="92">
          <cell r="E92">
            <v>43</v>
          </cell>
          <cell r="I92">
            <v>160</v>
          </cell>
          <cell r="L92">
            <v>35154</v>
          </cell>
          <cell r="P92">
            <v>2145</v>
          </cell>
          <cell r="S92" t="str">
            <v>Yes</v>
          </cell>
        </row>
        <row r="94">
          <cell r="E94">
            <v>34</v>
          </cell>
          <cell r="I94">
            <v>236</v>
          </cell>
          <cell r="L94">
            <v>29475</v>
          </cell>
          <cell r="P94">
            <v>2221</v>
          </cell>
          <cell r="S94" t="str">
            <v>Yes</v>
          </cell>
          <cell r="T94">
            <v>4</v>
          </cell>
        </row>
        <row r="96">
          <cell r="E96">
            <v>50</v>
          </cell>
          <cell r="I96">
            <v>222</v>
          </cell>
          <cell r="L96">
            <v>102306</v>
          </cell>
          <cell r="P96">
            <v>5846</v>
          </cell>
          <cell r="S96" t="str">
            <v>Yes</v>
          </cell>
          <cell r="T96">
            <v>6</v>
          </cell>
        </row>
        <row r="97">
          <cell r="E97">
            <v>26</v>
          </cell>
          <cell r="I97">
            <v>200</v>
          </cell>
          <cell r="L97">
            <v>37757</v>
          </cell>
          <cell r="P97">
            <v>2698</v>
          </cell>
          <cell r="S97" t="str">
            <v>Yes</v>
          </cell>
          <cell r="T97">
            <v>6</v>
          </cell>
        </row>
      </sheetData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113">
          <cell r="E113">
            <v>0</v>
          </cell>
          <cell r="I113">
            <v>0</v>
          </cell>
          <cell r="L113">
            <v>1069</v>
          </cell>
          <cell r="P113">
            <v>60</v>
          </cell>
          <cell r="S113" t="str">
            <v>No</v>
          </cell>
          <cell r="T113">
            <v>0</v>
          </cell>
        </row>
        <row r="116">
          <cell r="E116">
            <v>0</v>
          </cell>
          <cell r="I116">
            <v>0</v>
          </cell>
          <cell r="L116">
            <v>20260</v>
          </cell>
          <cell r="P116">
            <v>1302</v>
          </cell>
          <cell r="S116" t="str">
            <v>No</v>
          </cell>
          <cell r="T116">
            <v>0</v>
          </cell>
        </row>
        <row r="117">
          <cell r="E117">
            <v>71</v>
          </cell>
          <cell r="I117">
            <v>336</v>
          </cell>
          <cell r="P117">
            <v>4590</v>
          </cell>
          <cell r="S117" t="str">
            <v>Yes</v>
          </cell>
          <cell r="T117">
            <v>4</v>
          </cell>
        </row>
        <row r="118">
          <cell r="T118">
            <v>0</v>
          </cell>
        </row>
        <row r="119">
          <cell r="E119">
            <v>62</v>
          </cell>
          <cell r="I119">
            <v>373</v>
          </cell>
          <cell r="P119">
            <v>3506</v>
          </cell>
          <cell r="S119" t="str">
            <v>Yes</v>
          </cell>
        </row>
        <row r="120">
          <cell r="E120">
            <v>35</v>
          </cell>
          <cell r="I120">
            <v>371</v>
          </cell>
          <cell r="L120">
            <v>55454</v>
          </cell>
          <cell r="P120">
            <v>3549</v>
          </cell>
          <cell r="S120" t="str">
            <v>Yes</v>
          </cell>
          <cell r="T120">
            <v>3</v>
          </cell>
        </row>
        <row r="121">
          <cell r="E121">
            <v>16</v>
          </cell>
          <cell r="I121">
            <v>110</v>
          </cell>
          <cell r="P121">
            <v>2095</v>
          </cell>
          <cell r="S121" t="str">
            <v>Yes</v>
          </cell>
          <cell r="T121">
            <v>2</v>
          </cell>
        </row>
        <row r="123">
          <cell r="E123">
            <v>21</v>
          </cell>
          <cell r="I123">
            <v>181</v>
          </cell>
          <cell r="L123">
            <v>31524</v>
          </cell>
          <cell r="P123">
            <v>2226</v>
          </cell>
          <cell r="S123" t="str">
            <v>Yes</v>
          </cell>
          <cell r="T123">
            <v>2</v>
          </cell>
        </row>
        <row r="125">
          <cell r="E125">
            <v>7</v>
          </cell>
          <cell r="I125">
            <v>20</v>
          </cell>
          <cell r="P125">
            <v>1012</v>
          </cell>
          <cell r="S125" t="str">
            <v>No</v>
          </cell>
          <cell r="T125">
            <v>1</v>
          </cell>
        </row>
        <row r="126">
          <cell r="E126">
            <v>21</v>
          </cell>
          <cell r="I126">
            <v>129</v>
          </cell>
          <cell r="P126">
            <v>2033</v>
          </cell>
          <cell r="S126" t="str">
            <v>Yes</v>
          </cell>
          <cell r="T126">
            <v>2</v>
          </cell>
        </row>
        <row r="129">
          <cell r="E129">
            <v>27</v>
          </cell>
          <cell r="I129">
            <v>156</v>
          </cell>
          <cell r="P129">
            <v>3231</v>
          </cell>
          <cell r="S129" t="str">
            <v>Yes</v>
          </cell>
          <cell r="T129">
            <v>3</v>
          </cell>
        </row>
        <row r="130">
          <cell r="E130">
            <v>28</v>
          </cell>
          <cell r="I130">
            <v>406</v>
          </cell>
          <cell r="P130">
            <v>8826</v>
          </cell>
          <cell r="S130" t="str">
            <v>Yes</v>
          </cell>
          <cell r="T130">
            <v>4</v>
          </cell>
        </row>
        <row r="133">
          <cell r="E133">
            <v>9</v>
          </cell>
          <cell r="I133">
            <v>36</v>
          </cell>
          <cell r="P133">
            <v>706</v>
          </cell>
          <cell r="S133" t="str">
            <v>Yes</v>
          </cell>
          <cell r="T133">
            <v>2</v>
          </cell>
        </row>
        <row r="134">
          <cell r="E134">
            <v>53</v>
          </cell>
          <cell r="I134">
            <v>244</v>
          </cell>
          <cell r="P134">
            <v>2769</v>
          </cell>
          <cell r="S134" t="str">
            <v>No</v>
          </cell>
          <cell r="T134">
            <v>3</v>
          </cell>
        </row>
        <row r="137">
          <cell r="E137">
            <v>22</v>
          </cell>
          <cell r="I137">
            <v>148</v>
          </cell>
          <cell r="L137">
            <v>35212</v>
          </cell>
          <cell r="P137">
            <v>2382</v>
          </cell>
          <cell r="S137" t="str">
            <v>No</v>
          </cell>
          <cell r="T137">
            <v>0</v>
          </cell>
        </row>
        <row r="139">
          <cell r="E139">
            <v>24</v>
          </cell>
          <cell r="I139">
            <v>287</v>
          </cell>
          <cell r="P139">
            <v>9612</v>
          </cell>
          <cell r="S139" t="str">
            <v>Yes</v>
          </cell>
          <cell r="T139">
            <v>3</v>
          </cell>
        </row>
        <row r="141">
          <cell r="E141">
            <v>0</v>
          </cell>
          <cell r="I141">
            <v>229</v>
          </cell>
          <cell r="L141">
            <v>695</v>
          </cell>
          <cell r="P141">
            <v>45</v>
          </cell>
          <cell r="S141" t="str">
            <v>No</v>
          </cell>
          <cell r="T141">
            <v>0</v>
          </cell>
        </row>
        <row r="142">
          <cell r="E142">
            <v>61</v>
          </cell>
          <cell r="I142">
            <v>554</v>
          </cell>
          <cell r="P142">
            <v>6331</v>
          </cell>
          <cell r="S142" t="str">
            <v>Yes</v>
          </cell>
          <cell r="T142">
            <v>5</v>
          </cell>
        </row>
        <row r="143">
          <cell r="E143">
            <v>27</v>
          </cell>
          <cell r="I143">
            <v>229</v>
          </cell>
          <cell r="P143">
            <v>2817</v>
          </cell>
          <cell r="S143" t="str">
            <v>Yes</v>
          </cell>
          <cell r="T143">
            <v>3</v>
          </cell>
        </row>
        <row r="144">
          <cell r="E144">
            <v>24</v>
          </cell>
          <cell r="I144">
            <v>179</v>
          </cell>
          <cell r="P144">
            <v>1940</v>
          </cell>
          <cell r="S144" t="str">
            <v>Yes</v>
          </cell>
        </row>
        <row r="148">
          <cell r="E148">
            <v>0</v>
          </cell>
          <cell r="I148">
            <v>319</v>
          </cell>
          <cell r="L148">
            <v>18650</v>
          </cell>
          <cell r="P148">
            <v>1218</v>
          </cell>
          <cell r="S148" t="str">
            <v>No</v>
          </cell>
          <cell r="T148">
            <v>0</v>
          </cell>
        </row>
        <row r="150">
          <cell r="E150">
            <v>39</v>
          </cell>
          <cell r="I150">
            <v>275</v>
          </cell>
          <cell r="P150">
            <v>3431</v>
          </cell>
          <cell r="S150" t="str">
            <v>Yes</v>
          </cell>
          <cell r="T150">
            <v>3</v>
          </cell>
        </row>
        <row r="152">
          <cell r="E152">
            <v>57</v>
          </cell>
          <cell r="I152">
            <v>224</v>
          </cell>
          <cell r="L152">
            <v>55086</v>
          </cell>
          <cell r="P152">
            <v>3496</v>
          </cell>
          <cell r="S152" t="str">
            <v>Yes</v>
          </cell>
          <cell r="T152">
            <v>3</v>
          </cell>
        </row>
        <row r="154">
          <cell r="E154">
            <v>10</v>
          </cell>
          <cell r="I154">
            <v>143</v>
          </cell>
          <cell r="P154">
            <v>1936</v>
          </cell>
          <cell r="S154" t="str">
            <v>Yes</v>
          </cell>
          <cell r="T154">
            <v>2</v>
          </cell>
        </row>
        <row r="155">
          <cell r="E155">
            <v>87</v>
          </cell>
          <cell r="I155">
            <v>788</v>
          </cell>
          <cell r="P155">
            <v>8365</v>
          </cell>
          <cell r="S155" t="str">
            <v>Yes</v>
          </cell>
          <cell r="T155">
            <v>7</v>
          </cell>
        </row>
        <row r="156">
          <cell r="E156">
            <v>22</v>
          </cell>
          <cell r="I156">
            <v>152</v>
          </cell>
          <cell r="P156">
            <v>3020</v>
          </cell>
          <cell r="S156" t="str">
            <v>Yes</v>
          </cell>
          <cell r="T156">
            <v>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6">
          <cell r="E6">
            <v>12</v>
          </cell>
        </row>
        <row r="119">
          <cell r="J119">
            <v>47026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12">
          <cell r="E12">
            <v>1</v>
          </cell>
        </row>
      </sheetData>
      <sheetData sheetId="2">
        <row r="7">
          <cell r="E7">
            <v>46</v>
          </cell>
        </row>
        <row r="8">
          <cell r="E8">
            <v>3636</v>
          </cell>
        </row>
        <row r="9">
          <cell r="E9">
            <v>8310</v>
          </cell>
        </row>
        <row r="10">
          <cell r="E10">
            <v>54</v>
          </cell>
        </row>
        <row r="12">
          <cell r="E12">
            <v>60372</v>
          </cell>
        </row>
        <row r="13">
          <cell r="E13">
            <v>136439</v>
          </cell>
        </row>
        <row r="15">
          <cell r="E15">
            <v>5.45</v>
          </cell>
        </row>
        <row r="16">
          <cell r="E16">
            <v>8.7799999999999994</v>
          </cell>
        </row>
        <row r="18">
          <cell r="E18">
            <v>50690</v>
          </cell>
        </row>
        <row r="19">
          <cell r="E19">
            <v>116909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20</v>
          </cell>
        </row>
        <row r="24">
          <cell r="E24">
            <v>1</v>
          </cell>
        </row>
        <row r="25">
          <cell r="E25">
            <v>9</v>
          </cell>
        </row>
        <row r="26">
          <cell r="E26">
            <v>16</v>
          </cell>
        </row>
        <row r="28">
          <cell r="E28">
            <v>1156</v>
          </cell>
        </row>
        <row r="29">
          <cell r="E29">
            <v>1600</v>
          </cell>
        </row>
        <row r="31">
          <cell r="E31">
            <v>0</v>
          </cell>
        </row>
        <row r="32">
          <cell r="E32">
            <v>0</v>
          </cell>
        </row>
        <row r="34">
          <cell r="E34">
            <v>0</v>
          </cell>
        </row>
        <row r="35">
          <cell r="E35">
            <v>0</v>
          </cell>
        </row>
        <row r="37">
          <cell r="E37">
            <v>1477</v>
          </cell>
        </row>
        <row r="38">
          <cell r="E38">
            <v>1265</v>
          </cell>
        </row>
        <row r="39">
          <cell r="E39">
            <v>109647</v>
          </cell>
        </row>
        <row r="40">
          <cell r="E40">
            <v>86779</v>
          </cell>
        </row>
        <row r="41">
          <cell r="E41">
            <v>753</v>
          </cell>
        </row>
        <row r="42">
          <cell r="E42">
            <v>656</v>
          </cell>
        </row>
        <row r="43">
          <cell r="E43">
            <v>141</v>
          </cell>
        </row>
        <row r="44">
          <cell r="E44">
            <v>4453</v>
          </cell>
        </row>
        <row r="45">
          <cell r="E45">
            <v>5543</v>
          </cell>
        </row>
        <row r="47">
          <cell r="E47">
            <v>0</v>
          </cell>
        </row>
        <row r="48">
          <cell r="E48">
            <v>0</v>
          </cell>
        </row>
        <row r="50">
          <cell r="E50">
            <v>1688</v>
          </cell>
        </row>
        <row r="51">
          <cell r="E51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June 14"/>
      <sheetName val="2. Overall cum progress Mar Ref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81">
          <cell r="E81">
            <v>30</v>
          </cell>
        </row>
      </sheetData>
      <sheetData sheetId="2">
        <row r="7">
          <cell r="L7">
            <v>41</v>
          </cell>
        </row>
        <row r="8">
          <cell r="L8">
            <v>8642</v>
          </cell>
        </row>
        <row r="9">
          <cell r="L9">
            <v>5833</v>
          </cell>
        </row>
        <row r="10">
          <cell r="L10">
            <v>1971</v>
          </cell>
        </row>
        <row r="12">
          <cell r="L12">
            <v>178534</v>
          </cell>
        </row>
        <row r="13">
          <cell r="L13">
            <v>141662</v>
          </cell>
        </row>
        <row r="15">
          <cell r="L15">
            <v>82.540209999999988</v>
          </cell>
        </row>
        <row r="16">
          <cell r="L16">
            <v>120.445775</v>
          </cell>
        </row>
        <row r="18">
          <cell r="L18">
            <v>102781</v>
          </cell>
        </row>
        <row r="19">
          <cell r="L19">
            <v>95370</v>
          </cell>
        </row>
        <row r="21">
          <cell r="L21">
            <v>8</v>
          </cell>
        </row>
        <row r="22">
          <cell r="L22">
            <v>1307</v>
          </cell>
        </row>
        <row r="23">
          <cell r="L23">
            <v>17239</v>
          </cell>
        </row>
        <row r="24">
          <cell r="L24">
            <v>230.023</v>
          </cell>
        </row>
        <row r="25">
          <cell r="L25">
            <v>3598.4669999999996</v>
          </cell>
        </row>
        <row r="26">
          <cell r="L26">
            <v>3781.9030000000002</v>
          </cell>
        </row>
        <row r="28">
          <cell r="L28">
            <v>266370</v>
          </cell>
        </row>
        <row r="29">
          <cell r="L29">
            <v>217679</v>
          </cell>
        </row>
        <row r="31">
          <cell r="L31">
            <v>86533</v>
          </cell>
        </row>
        <row r="32">
          <cell r="L32">
            <v>72815</v>
          </cell>
        </row>
        <row r="34">
          <cell r="L34">
            <v>88190</v>
          </cell>
        </row>
        <row r="35">
          <cell r="L35">
            <v>73703</v>
          </cell>
        </row>
        <row r="37">
          <cell r="L37">
            <v>60789</v>
          </cell>
        </row>
        <row r="38">
          <cell r="L38">
            <v>59794</v>
          </cell>
        </row>
        <row r="39">
          <cell r="L39">
            <v>411380</v>
          </cell>
        </row>
        <row r="40">
          <cell r="L40">
            <v>391411</v>
          </cell>
        </row>
        <row r="41">
          <cell r="L41">
            <v>1011.245</v>
          </cell>
        </row>
        <row r="42">
          <cell r="L42">
            <v>965.69399999999996</v>
          </cell>
        </row>
        <row r="43">
          <cell r="L43">
            <v>113</v>
          </cell>
        </row>
        <row r="44">
          <cell r="L44">
            <v>1947</v>
          </cell>
        </row>
        <row r="45">
          <cell r="L45">
            <v>707</v>
          </cell>
        </row>
        <row r="47">
          <cell r="L47">
            <v>0</v>
          </cell>
        </row>
        <row r="48">
          <cell r="L48">
            <v>0</v>
          </cell>
        </row>
        <row r="50">
          <cell r="L50">
            <v>867</v>
          </cell>
        </row>
        <row r="51">
          <cell r="L51">
            <v>675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fxtop.com/en/historical-exchange-rates.php?A=1&amp;C1=USD&amp;C2=PKR&amp;YA=1&amp;DD1=&amp;MM1=&amp;YYYY1=1983&amp;B=1&amp;P=&amp;I=1&amp;DD2=07&amp;MM2=10&amp;YYYY2=2013&amp;btnOK=Go%2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97"/>
  <sheetViews>
    <sheetView tabSelected="1" view="pageBreakPreview" zoomScaleNormal="87" zoomScaleSheetLayoutView="100" workbookViewId="0">
      <pane xSplit="1" ySplit="1" topLeftCell="B135" activePane="bottomRight" state="frozen"/>
      <selection activeCell="G51" sqref="G51"/>
      <selection pane="topRight" activeCell="G51" sqref="G51"/>
      <selection pane="bottomLeft" activeCell="G51" sqref="G51"/>
      <selection pane="bottomRight" activeCell="D175" sqref="D175"/>
    </sheetView>
  </sheetViews>
  <sheetFormatPr defaultColWidth="9.109375" defaultRowHeight="13.8" x14ac:dyDescent="0.25"/>
  <cols>
    <col min="1" max="1" width="28.88671875" style="1" bestFit="1" customWidth="1"/>
    <col min="2" max="2" width="13" style="2" bestFit="1" customWidth="1"/>
    <col min="3" max="3" width="17.6640625" style="2" bestFit="1" customWidth="1"/>
    <col min="4" max="4" width="15.5546875" style="2" customWidth="1"/>
    <col min="5" max="5" width="15.5546875" style="60" customWidth="1"/>
    <col min="6" max="6" width="20.88671875" style="7" customWidth="1"/>
    <col min="7" max="7" width="15.5546875" style="5" customWidth="1"/>
    <col min="8" max="8" width="15.5546875" style="7" customWidth="1"/>
    <col min="9" max="10" width="13" style="2" customWidth="1"/>
    <col min="11" max="16384" width="9.109375" style="1"/>
  </cols>
  <sheetData>
    <row r="1" spans="1:10" ht="53.25" customHeight="1" x14ac:dyDescent="0.25">
      <c r="A1" s="291" t="s">
        <v>27</v>
      </c>
      <c r="B1" s="292" t="s">
        <v>28</v>
      </c>
      <c r="C1" s="291" t="s">
        <v>170</v>
      </c>
      <c r="D1" s="398" t="s">
        <v>182</v>
      </c>
      <c r="E1" s="293" t="s">
        <v>276</v>
      </c>
      <c r="F1" s="291" t="s">
        <v>29</v>
      </c>
      <c r="G1" s="398" t="s">
        <v>183</v>
      </c>
      <c r="H1" s="398" t="s">
        <v>209</v>
      </c>
      <c r="I1" s="290" t="s">
        <v>254</v>
      </c>
      <c r="J1" s="289" t="s">
        <v>255</v>
      </c>
    </row>
    <row r="2" spans="1:10" x14ac:dyDescent="0.25">
      <c r="A2" s="14" t="s">
        <v>30</v>
      </c>
      <c r="B2" s="223" t="s">
        <v>5</v>
      </c>
      <c r="C2" s="15">
        <v>12</v>
      </c>
      <c r="D2" s="15">
        <f>'[1]1.RSP Districts '!E6</f>
        <v>12</v>
      </c>
      <c r="E2" s="15">
        <f>'[1]1.RSP Districts '!I6</f>
        <v>722</v>
      </c>
      <c r="F2" s="15">
        <v>43884</v>
      </c>
      <c r="G2" s="15">
        <f>'[1]1.RSP Districts '!L6</f>
        <v>26391</v>
      </c>
      <c r="H2" s="15">
        <f>'[1]1.RSP Districts '!P6</f>
        <v>1605</v>
      </c>
      <c r="I2" s="15" t="str">
        <f>'[1]1.RSP Districts '!S6</f>
        <v>Yes</v>
      </c>
      <c r="J2" s="15">
        <f>'[1]1.RSP Districts '!T6</f>
        <v>1</v>
      </c>
    </row>
    <row r="3" spans="1:10" x14ac:dyDescent="0.25">
      <c r="A3" s="8" t="s">
        <v>31</v>
      </c>
      <c r="B3" s="224" t="s">
        <v>5</v>
      </c>
      <c r="C3" s="9">
        <v>8</v>
      </c>
      <c r="D3" s="15">
        <f>'[1]1.RSP Districts '!E10</f>
        <v>8</v>
      </c>
      <c r="E3" s="15">
        <f>'[1]1.RSP Districts '!I10</f>
        <v>118</v>
      </c>
      <c r="F3" s="9">
        <v>22144</v>
      </c>
      <c r="G3" s="15">
        <f>'[1]1.RSP Districts '!L10</f>
        <v>10079</v>
      </c>
      <c r="H3" s="15">
        <f>'[1]1.RSP Districts '!P10</f>
        <v>611</v>
      </c>
      <c r="I3" s="15" t="str">
        <f>'[1]1.RSP Districts '!S10</f>
        <v>Yes</v>
      </c>
      <c r="J3" s="15">
        <f>'[1]1.RSP Districts '!T10</f>
        <v>1</v>
      </c>
    </row>
    <row r="4" spans="1:10" x14ac:dyDescent="0.25">
      <c r="A4" s="8" t="s">
        <v>139</v>
      </c>
      <c r="B4" s="10">
        <v>0</v>
      </c>
      <c r="C4" s="9">
        <v>8</v>
      </c>
      <c r="D4" s="15"/>
      <c r="E4" s="288"/>
      <c r="F4" s="9">
        <v>13787</v>
      </c>
      <c r="G4" s="9"/>
      <c r="H4" s="10"/>
      <c r="I4" s="9"/>
      <c r="J4" s="9"/>
    </row>
    <row r="5" spans="1:10" x14ac:dyDescent="0.25">
      <c r="A5" s="8" t="s">
        <v>32</v>
      </c>
      <c r="B5" s="224" t="s">
        <v>3</v>
      </c>
      <c r="C5" s="9">
        <v>27</v>
      </c>
      <c r="D5" s="15">
        <v>1</v>
      </c>
      <c r="E5" s="15">
        <v>6</v>
      </c>
      <c r="F5" s="9">
        <v>35003</v>
      </c>
      <c r="G5" s="15">
        <v>2434</v>
      </c>
      <c r="H5" s="15">
        <v>109</v>
      </c>
      <c r="I5" s="15" t="s">
        <v>260</v>
      </c>
      <c r="J5" s="15">
        <v>0</v>
      </c>
    </row>
    <row r="6" spans="1:10" x14ac:dyDescent="0.25">
      <c r="A6" s="8" t="s">
        <v>140</v>
      </c>
      <c r="B6" s="10">
        <v>0</v>
      </c>
      <c r="C6" s="9">
        <v>10</v>
      </c>
      <c r="D6" s="15"/>
      <c r="E6" s="288"/>
      <c r="F6" s="70">
        <v>13570</v>
      </c>
      <c r="G6" s="9"/>
      <c r="H6" s="10"/>
      <c r="I6" s="9"/>
      <c r="J6" s="9"/>
    </row>
    <row r="7" spans="1:10" x14ac:dyDescent="0.25">
      <c r="A7" s="8" t="s">
        <v>141</v>
      </c>
      <c r="B7" s="10">
        <v>0</v>
      </c>
      <c r="C7" s="9">
        <v>12</v>
      </c>
      <c r="D7" s="15"/>
      <c r="E7" s="288"/>
      <c r="F7" s="70">
        <v>27337</v>
      </c>
      <c r="G7" s="9"/>
      <c r="H7" s="10"/>
      <c r="I7" s="9"/>
      <c r="J7" s="9"/>
    </row>
    <row r="8" spans="1:10" x14ac:dyDescent="0.25">
      <c r="A8" s="8" t="s">
        <v>33</v>
      </c>
      <c r="B8" s="224" t="s">
        <v>5</v>
      </c>
      <c r="C8" s="9">
        <v>13</v>
      </c>
      <c r="D8" s="15">
        <f>'[1]1.RSP Districts '!E15</f>
        <v>13</v>
      </c>
      <c r="E8" s="15">
        <f>'[1]1.RSP Districts '!I15</f>
        <v>144</v>
      </c>
      <c r="F8" s="9">
        <v>16691</v>
      </c>
      <c r="G8" s="15">
        <f>'[1]1.RSP Districts '!L15</f>
        <v>36326</v>
      </c>
      <c r="H8" s="15">
        <f>'[1]1.RSP Districts '!P15</f>
        <v>1909</v>
      </c>
      <c r="I8" s="15" t="str">
        <f>'[1]1.RSP Districts '!S15</f>
        <v>Yes</v>
      </c>
      <c r="J8" s="15">
        <f>'[1]1.RSP Districts '!T15</f>
        <v>2</v>
      </c>
    </row>
    <row r="9" spans="1:10" x14ac:dyDescent="0.25">
      <c r="A9" s="8" t="s">
        <v>142</v>
      </c>
      <c r="B9" s="10">
        <v>0</v>
      </c>
      <c r="C9" s="9">
        <v>10</v>
      </c>
      <c r="D9" s="15"/>
      <c r="E9" s="288"/>
      <c r="F9" s="9">
        <v>0</v>
      </c>
      <c r="G9" s="9"/>
      <c r="H9" s="10"/>
      <c r="I9" s="9"/>
      <c r="J9" s="9"/>
    </row>
    <row r="10" spans="1:10" x14ac:dyDescent="0.25">
      <c r="A10" s="8" t="s">
        <v>34</v>
      </c>
      <c r="B10" s="224" t="s">
        <v>3</v>
      </c>
      <c r="C10" s="9">
        <v>9</v>
      </c>
      <c r="D10" s="15">
        <v>9</v>
      </c>
      <c r="E10" s="15">
        <v>98</v>
      </c>
      <c r="F10" s="9">
        <v>16184</v>
      </c>
      <c r="G10" s="15">
        <v>15087</v>
      </c>
      <c r="H10" s="15">
        <v>942</v>
      </c>
      <c r="I10" s="15" t="s">
        <v>256</v>
      </c>
      <c r="J10" s="15">
        <v>0</v>
      </c>
    </row>
    <row r="11" spans="1:10" x14ac:dyDescent="0.25">
      <c r="A11" s="8" t="s">
        <v>35</v>
      </c>
      <c r="B11" s="224" t="s">
        <v>3</v>
      </c>
      <c r="C11" s="9">
        <v>46</v>
      </c>
      <c r="D11" s="15">
        <v>29</v>
      </c>
      <c r="E11" s="15">
        <v>41</v>
      </c>
      <c r="F11" s="9">
        <v>52664</v>
      </c>
      <c r="G11" s="15">
        <v>8739</v>
      </c>
      <c r="H11" s="15">
        <v>163</v>
      </c>
      <c r="I11" s="15" t="s">
        <v>256</v>
      </c>
      <c r="J11" s="15">
        <v>0</v>
      </c>
    </row>
    <row r="12" spans="1:10" x14ac:dyDescent="0.25">
      <c r="A12" s="8" t="s">
        <v>36</v>
      </c>
      <c r="B12" s="224" t="s">
        <v>3</v>
      </c>
      <c r="C12" s="9">
        <v>18</v>
      </c>
      <c r="D12" s="15">
        <v>15</v>
      </c>
      <c r="E12" s="15">
        <v>226</v>
      </c>
      <c r="F12" s="9">
        <v>31396</v>
      </c>
      <c r="G12" s="15">
        <v>28829</v>
      </c>
      <c r="H12" s="15">
        <v>1870</v>
      </c>
      <c r="I12" s="15" t="s">
        <v>260</v>
      </c>
      <c r="J12" s="15">
        <v>0</v>
      </c>
    </row>
    <row r="13" spans="1:10" x14ac:dyDescent="0.25">
      <c r="A13" s="8" t="s">
        <v>278</v>
      </c>
      <c r="B13" s="224" t="s">
        <v>5</v>
      </c>
      <c r="C13" s="9">
        <v>38</v>
      </c>
      <c r="D13" s="15">
        <f>'[1]1.RSP Districts '!E20</f>
        <v>38</v>
      </c>
      <c r="E13" s="15">
        <f>'[1]1.RSP Districts '!I20</f>
        <v>357</v>
      </c>
      <c r="F13" s="9">
        <v>70164</v>
      </c>
      <c r="G13" s="15">
        <f>'[1]1.RSP Districts '!L20</f>
        <v>49149</v>
      </c>
      <c r="H13" s="15">
        <f>'[1]1.RSP Districts '!P20</f>
        <v>2246</v>
      </c>
      <c r="I13" s="15" t="str">
        <f>'[1]1.RSP Districts '!S20</f>
        <v>Yes</v>
      </c>
      <c r="J13" s="15">
        <f>'[1]1.RSP Districts '!T20</f>
        <v>1</v>
      </c>
    </row>
    <row r="14" spans="1:10" x14ac:dyDescent="0.25">
      <c r="A14" s="8" t="s">
        <v>37</v>
      </c>
      <c r="B14" s="224" t="s">
        <v>3</v>
      </c>
      <c r="C14" s="9">
        <v>7</v>
      </c>
      <c r="D14" s="15">
        <v>7</v>
      </c>
      <c r="E14" s="15">
        <v>137</v>
      </c>
      <c r="F14" s="9">
        <v>14328.125</v>
      </c>
      <c r="G14" s="15">
        <v>15739</v>
      </c>
      <c r="H14" s="15">
        <v>942</v>
      </c>
      <c r="I14" s="15" t="s">
        <v>256</v>
      </c>
      <c r="J14" s="15">
        <v>0</v>
      </c>
    </row>
    <row r="15" spans="1:10" x14ac:dyDescent="0.25">
      <c r="A15" s="8" t="s">
        <v>38</v>
      </c>
      <c r="B15" s="224" t="s">
        <v>3</v>
      </c>
      <c r="C15" s="9">
        <v>35</v>
      </c>
      <c r="D15" s="15">
        <v>28</v>
      </c>
      <c r="E15" s="15">
        <v>217</v>
      </c>
      <c r="F15" s="9">
        <v>60032</v>
      </c>
      <c r="G15" s="15">
        <v>39921</v>
      </c>
      <c r="H15" s="15">
        <v>2488</v>
      </c>
      <c r="I15" s="15" t="s">
        <v>256</v>
      </c>
      <c r="J15" s="15">
        <v>0</v>
      </c>
    </row>
    <row r="16" spans="1:10" x14ac:dyDescent="0.25">
      <c r="A16" s="8" t="s">
        <v>143</v>
      </c>
      <c r="B16" s="224" t="s">
        <v>3</v>
      </c>
      <c r="C16" s="9">
        <v>25</v>
      </c>
      <c r="D16" s="15">
        <v>2</v>
      </c>
      <c r="E16" s="15">
        <v>5</v>
      </c>
      <c r="F16" s="71">
        <v>44863</v>
      </c>
      <c r="G16" s="15">
        <v>3983</v>
      </c>
      <c r="H16" s="15">
        <v>244</v>
      </c>
      <c r="I16" s="15" t="s">
        <v>256</v>
      </c>
      <c r="J16" s="15">
        <v>0</v>
      </c>
    </row>
    <row r="17" spans="1:10" x14ac:dyDescent="0.25">
      <c r="A17" s="8" t="s">
        <v>39</v>
      </c>
      <c r="B17" s="224" t="s">
        <v>3</v>
      </c>
      <c r="C17" s="9">
        <v>15</v>
      </c>
      <c r="D17" s="15">
        <v>13</v>
      </c>
      <c r="E17" s="15">
        <v>131</v>
      </c>
      <c r="F17" s="9">
        <v>28796</v>
      </c>
      <c r="G17" s="15">
        <v>19117</v>
      </c>
      <c r="H17" s="15">
        <v>1220</v>
      </c>
      <c r="I17" s="15" t="s">
        <v>260</v>
      </c>
      <c r="J17" s="15">
        <v>0</v>
      </c>
    </row>
    <row r="18" spans="1:10" x14ac:dyDescent="0.25">
      <c r="A18" s="8" t="s">
        <v>144</v>
      </c>
      <c r="B18" s="10">
        <v>0</v>
      </c>
      <c r="C18" s="9">
        <v>8</v>
      </c>
      <c r="D18" s="15"/>
      <c r="E18" s="288"/>
      <c r="F18" s="70">
        <v>15156</v>
      </c>
      <c r="G18" s="9"/>
      <c r="H18" s="10"/>
      <c r="I18" s="9"/>
      <c r="J18" s="9"/>
    </row>
    <row r="19" spans="1:10" x14ac:dyDescent="0.25">
      <c r="A19" s="8" t="s">
        <v>40</v>
      </c>
      <c r="B19" s="224" t="s">
        <v>5</v>
      </c>
      <c r="C19" s="9">
        <v>22</v>
      </c>
      <c r="D19" s="15">
        <f>'[1]1.RSP Districts '!E26</f>
        <v>5</v>
      </c>
      <c r="E19" s="15">
        <f>'[1]1.RSP Districts '!I26</f>
        <v>288</v>
      </c>
      <c r="F19" s="9">
        <v>34637</v>
      </c>
      <c r="G19" s="15">
        <f>'[1]1.RSP Districts '!L26</f>
        <v>17844</v>
      </c>
      <c r="H19" s="15">
        <f>'[1]1.RSP Districts '!P26</f>
        <v>1154</v>
      </c>
      <c r="I19" s="15" t="str">
        <f>'[1]1.RSP Districts '!S26</f>
        <v>Yes</v>
      </c>
      <c r="J19" s="15">
        <f>'[1]1.RSP Districts '!T26</f>
        <v>3</v>
      </c>
    </row>
    <row r="20" spans="1:10" x14ac:dyDescent="0.25">
      <c r="A20" s="8" t="s">
        <v>145</v>
      </c>
      <c r="B20" s="10" t="s">
        <v>3</v>
      </c>
      <c r="C20" s="9">
        <v>20</v>
      </c>
      <c r="D20" s="15">
        <v>20</v>
      </c>
      <c r="E20" s="15">
        <v>20</v>
      </c>
      <c r="F20" s="70">
        <v>39770</v>
      </c>
      <c r="G20" s="15">
        <v>6393</v>
      </c>
      <c r="H20" s="15">
        <v>511</v>
      </c>
      <c r="I20" s="15" t="s">
        <v>256</v>
      </c>
      <c r="J20" s="15">
        <v>0</v>
      </c>
    </row>
    <row r="21" spans="1:10" x14ac:dyDescent="0.25">
      <c r="A21" s="8" t="s">
        <v>41</v>
      </c>
      <c r="B21" s="224" t="s">
        <v>3</v>
      </c>
      <c r="C21" s="9">
        <v>13</v>
      </c>
      <c r="D21" s="15">
        <v>13</v>
      </c>
      <c r="E21" s="15">
        <v>82</v>
      </c>
      <c r="F21" s="9">
        <v>18831</v>
      </c>
      <c r="G21" s="15">
        <v>18831</v>
      </c>
      <c r="H21" s="15">
        <v>1389</v>
      </c>
      <c r="I21" s="15" t="s">
        <v>260</v>
      </c>
      <c r="J21" s="15">
        <v>0</v>
      </c>
    </row>
    <row r="22" spans="1:10" x14ac:dyDescent="0.25">
      <c r="A22" s="8" t="s">
        <v>146</v>
      </c>
      <c r="B22" s="10">
        <v>0</v>
      </c>
      <c r="C22" s="9">
        <v>10</v>
      </c>
      <c r="D22" s="15"/>
      <c r="E22" s="288"/>
      <c r="F22" s="70">
        <v>19126</v>
      </c>
      <c r="G22" s="9"/>
      <c r="H22" s="10"/>
      <c r="I22" s="9"/>
      <c r="J22" s="9"/>
    </row>
    <row r="23" spans="1:10" x14ac:dyDescent="0.25">
      <c r="A23" s="8" t="s">
        <v>147</v>
      </c>
      <c r="B23" s="10">
        <v>0</v>
      </c>
      <c r="C23" s="9">
        <v>24</v>
      </c>
      <c r="D23" s="15"/>
      <c r="E23" s="288"/>
      <c r="F23" s="70">
        <v>34981</v>
      </c>
      <c r="G23" s="9"/>
      <c r="H23" s="10"/>
      <c r="I23" s="9"/>
      <c r="J23" s="9"/>
    </row>
    <row r="24" spans="1:10" x14ac:dyDescent="0.25">
      <c r="A24" s="8" t="s">
        <v>148</v>
      </c>
      <c r="B24" s="224" t="s">
        <v>3</v>
      </c>
      <c r="C24" s="9">
        <v>10</v>
      </c>
      <c r="D24" s="15">
        <v>1</v>
      </c>
      <c r="E24" s="15">
        <v>4</v>
      </c>
      <c r="F24" s="70">
        <v>13570</v>
      </c>
      <c r="G24" s="15">
        <v>60</v>
      </c>
      <c r="H24" s="15">
        <v>4</v>
      </c>
      <c r="I24" s="15" t="s">
        <v>256</v>
      </c>
      <c r="J24" s="15">
        <v>0</v>
      </c>
    </row>
    <row r="25" spans="1:10" x14ac:dyDescent="0.25">
      <c r="A25" s="8" t="s">
        <v>42</v>
      </c>
      <c r="B25" s="224" t="s">
        <v>5</v>
      </c>
      <c r="C25" s="9">
        <v>16</v>
      </c>
      <c r="D25" s="15">
        <f>'[1]1.RSP Districts '!E32</f>
        <v>16</v>
      </c>
      <c r="E25" s="15">
        <f>'[1]1.RSP Districts '!I32</f>
        <v>117</v>
      </c>
      <c r="F25" s="9">
        <v>35703</v>
      </c>
      <c r="G25" s="15">
        <f>'[1]1.RSP Districts '!L32</f>
        <v>21030</v>
      </c>
      <c r="H25" s="15">
        <f>'[1]1.RSP Districts '!P32</f>
        <v>1301</v>
      </c>
      <c r="I25" s="15" t="str">
        <f>'[1]1.RSP Districts '!S32</f>
        <v>Yes</v>
      </c>
      <c r="J25" s="15">
        <f>'[1]1.RSP Districts '!T32</f>
        <v>2</v>
      </c>
    </row>
    <row r="26" spans="1:10" x14ac:dyDescent="0.25">
      <c r="A26" s="8" t="s">
        <v>43</v>
      </c>
      <c r="B26" s="224" t="s">
        <v>3</v>
      </c>
      <c r="C26" s="9">
        <v>38</v>
      </c>
      <c r="D26" s="15">
        <v>35</v>
      </c>
      <c r="E26" s="15">
        <v>197</v>
      </c>
      <c r="F26" s="9">
        <v>55654</v>
      </c>
      <c r="G26" s="15">
        <v>24320</v>
      </c>
      <c r="H26" s="15">
        <v>1591</v>
      </c>
      <c r="I26" s="15" t="s">
        <v>256</v>
      </c>
      <c r="J26" s="15">
        <v>0</v>
      </c>
    </row>
    <row r="27" spans="1:10" x14ac:dyDescent="0.25">
      <c r="A27" s="8" t="s">
        <v>152</v>
      </c>
      <c r="B27" s="10" t="s">
        <v>3</v>
      </c>
      <c r="C27" s="9">
        <v>47</v>
      </c>
      <c r="D27" s="15">
        <v>5</v>
      </c>
      <c r="E27" s="15">
        <v>0</v>
      </c>
      <c r="F27" s="70">
        <v>25232</v>
      </c>
      <c r="G27" s="15">
        <v>1674</v>
      </c>
      <c r="H27" s="15">
        <v>137</v>
      </c>
      <c r="I27" s="15" t="s">
        <v>256</v>
      </c>
      <c r="J27" s="15">
        <v>0</v>
      </c>
    </row>
    <row r="28" spans="1:10" x14ac:dyDescent="0.25">
      <c r="A28" s="8" t="s">
        <v>44</v>
      </c>
      <c r="B28" s="224" t="s">
        <v>3</v>
      </c>
      <c r="C28" s="9">
        <v>7</v>
      </c>
      <c r="D28" s="15">
        <v>7</v>
      </c>
      <c r="E28" s="15">
        <v>38</v>
      </c>
      <c r="F28" s="9">
        <v>10608.311688311687</v>
      </c>
      <c r="G28" s="15">
        <v>2520</v>
      </c>
      <c r="H28" s="15">
        <v>118</v>
      </c>
      <c r="I28" s="15" t="s">
        <v>260</v>
      </c>
      <c r="J28" s="15">
        <v>0</v>
      </c>
    </row>
    <row r="29" spans="1:10" x14ac:dyDescent="0.25">
      <c r="A29" s="8" t="s">
        <v>149</v>
      </c>
      <c r="B29" s="10">
        <v>0</v>
      </c>
      <c r="C29" s="9">
        <v>11</v>
      </c>
      <c r="D29" s="15"/>
      <c r="E29" s="288"/>
      <c r="F29" s="70">
        <v>19815</v>
      </c>
      <c r="G29" s="9"/>
      <c r="H29" s="10"/>
      <c r="I29" s="9"/>
      <c r="J29" s="9"/>
    </row>
    <row r="30" spans="1:10" x14ac:dyDescent="0.25">
      <c r="A30" s="8" t="s">
        <v>150</v>
      </c>
      <c r="B30" s="10">
        <v>0</v>
      </c>
      <c r="C30" s="9">
        <v>9</v>
      </c>
      <c r="D30" s="15"/>
      <c r="E30" s="288"/>
      <c r="F30" s="70">
        <v>18421.875</v>
      </c>
      <c r="G30" s="9"/>
      <c r="H30" s="10"/>
      <c r="I30" s="9"/>
      <c r="J30" s="9"/>
    </row>
    <row r="31" spans="1:10" x14ac:dyDescent="0.25">
      <c r="A31" s="8" t="s">
        <v>45</v>
      </c>
      <c r="B31" s="224" t="s">
        <v>3</v>
      </c>
      <c r="C31" s="9">
        <v>21</v>
      </c>
      <c r="D31" s="15">
        <v>21</v>
      </c>
      <c r="E31" s="15">
        <v>141</v>
      </c>
      <c r="F31" s="9">
        <v>21117.688311688311</v>
      </c>
      <c r="G31" s="15">
        <v>24346</v>
      </c>
      <c r="H31" s="15">
        <v>1594</v>
      </c>
      <c r="I31" s="15" t="s">
        <v>256</v>
      </c>
      <c r="J31" s="15">
        <v>0</v>
      </c>
    </row>
    <row r="32" spans="1:10" x14ac:dyDescent="0.25">
      <c r="A32" s="14" t="s">
        <v>151</v>
      </c>
      <c r="B32" s="17">
        <v>0</v>
      </c>
      <c r="C32" s="15">
        <v>10</v>
      </c>
      <c r="D32" s="15"/>
      <c r="E32" s="287"/>
      <c r="F32" s="70">
        <v>4609</v>
      </c>
      <c r="G32" s="15"/>
      <c r="H32" s="17"/>
      <c r="I32" s="9"/>
      <c r="J32" s="9"/>
    </row>
    <row r="33" spans="1:10" x14ac:dyDescent="0.25">
      <c r="A33" s="8" t="s">
        <v>46</v>
      </c>
      <c r="B33" s="224" t="s">
        <v>9</v>
      </c>
      <c r="C33" s="9">
        <v>54</v>
      </c>
      <c r="D33" s="9">
        <f>'[2]1.RSP Districts '!E43</f>
        <v>54</v>
      </c>
      <c r="E33" s="9">
        <f>'[2]1.RSP Districts '!I43</f>
        <v>189</v>
      </c>
      <c r="F33" s="9">
        <v>115585</v>
      </c>
      <c r="G33" s="9">
        <f>'[2]1.RSP Districts '!L43</f>
        <v>57606</v>
      </c>
      <c r="H33" s="9">
        <f>'[2]1.RSP Districts '!P43</f>
        <v>2017</v>
      </c>
      <c r="I33" s="9" t="str">
        <f>'[2]1.RSP Districts '!S43</f>
        <v>Yes</v>
      </c>
      <c r="J33" s="9">
        <f>'[2]1.RSP Districts '!T43</f>
        <v>5</v>
      </c>
    </row>
    <row r="34" spans="1:10" x14ac:dyDescent="0.25">
      <c r="A34" s="8" t="s">
        <v>210</v>
      </c>
      <c r="B34" s="10" t="s">
        <v>9</v>
      </c>
      <c r="C34" s="9">
        <v>49</v>
      </c>
      <c r="D34" s="9">
        <f>'[2]1.RSP Districts '!E44</f>
        <v>0</v>
      </c>
      <c r="E34" s="9">
        <f>'[2]1.RSP Districts '!I44</f>
        <v>3</v>
      </c>
      <c r="F34" s="70">
        <v>65010</v>
      </c>
      <c r="G34" s="9">
        <f>'[2]1.RSP Districts '!L44</f>
        <v>580</v>
      </c>
      <c r="H34" s="9">
        <f>'[2]1.RSP Districts '!P44</f>
        <v>25</v>
      </c>
      <c r="I34" s="9" t="str">
        <f>'[2]1.RSP Districts '!S44</f>
        <v>No</v>
      </c>
      <c r="J34" s="9">
        <f>'[2]1.RSP Districts '!T44</f>
        <v>1</v>
      </c>
    </row>
    <row r="35" spans="1:10" x14ac:dyDescent="0.25">
      <c r="A35" s="8" t="s">
        <v>47</v>
      </c>
      <c r="B35" s="224" t="s">
        <v>9</v>
      </c>
      <c r="C35" s="9">
        <v>20</v>
      </c>
      <c r="D35" s="9">
        <f>'[2]1.RSP Districts '!E45</f>
        <v>18</v>
      </c>
      <c r="E35" s="9">
        <f>'[2]1.RSP Districts '!I45</f>
        <v>92</v>
      </c>
      <c r="F35" s="9">
        <v>46053</v>
      </c>
      <c r="G35" s="9">
        <f>'[2]1.RSP Districts '!L45</f>
        <v>36501</v>
      </c>
      <c r="H35" s="9">
        <f>'[2]1.RSP Districts '!P45</f>
        <v>1502</v>
      </c>
      <c r="I35" s="9" t="str">
        <f>'[2]1.RSP Districts '!S45</f>
        <v>Yes</v>
      </c>
      <c r="J35" s="9">
        <f>'[2]1.RSP Districts '!T45</f>
        <v>2</v>
      </c>
    </row>
    <row r="36" spans="1:10" x14ac:dyDescent="0.25">
      <c r="A36" s="8" t="s">
        <v>48</v>
      </c>
      <c r="B36" s="224" t="s">
        <v>5</v>
      </c>
      <c r="C36" s="9">
        <v>27</v>
      </c>
      <c r="D36" s="15">
        <f>'[1]1.RSP Districts '!E46</f>
        <v>5</v>
      </c>
      <c r="E36" s="15">
        <f>'[1]1.RSP Districts '!I46</f>
        <v>167</v>
      </c>
      <c r="F36" s="9">
        <v>56591</v>
      </c>
      <c r="G36" s="15">
        <f>'[1]1.RSP Districts '!L46</f>
        <v>269</v>
      </c>
      <c r="H36" s="15">
        <f>'[1]1.RSP Districts '!P46</f>
        <v>19</v>
      </c>
      <c r="I36" s="15" t="str">
        <f>'[1]1.RSP Districts '!S46</f>
        <v>No</v>
      </c>
      <c r="J36" s="15">
        <f>'[1]1.RSP Districts '!T46</f>
        <v>1</v>
      </c>
    </row>
    <row r="37" spans="1:10" x14ac:dyDescent="0.25">
      <c r="A37" s="8" t="s">
        <v>48</v>
      </c>
      <c r="B37" s="224" t="s">
        <v>9</v>
      </c>
      <c r="C37" s="9">
        <v>27</v>
      </c>
      <c r="D37" s="9">
        <f>'[2]1.RSP Districts '!E47</f>
        <v>21</v>
      </c>
      <c r="E37" s="9">
        <f>'[2]1.RSP Districts '!I47</f>
        <v>111</v>
      </c>
      <c r="F37" s="9">
        <v>56591</v>
      </c>
      <c r="G37" s="9">
        <f>'[2]1.RSP Districts '!L47</f>
        <v>19806</v>
      </c>
      <c r="H37" s="9">
        <f>'[2]1.RSP Districts '!P47</f>
        <v>843</v>
      </c>
      <c r="I37" s="9" t="str">
        <f>'[2]1.RSP Districts '!S47</f>
        <v>Yes</v>
      </c>
      <c r="J37" s="9">
        <f>'[2]1.RSP Districts '!T47</f>
        <v>2</v>
      </c>
    </row>
    <row r="38" spans="1:10" x14ac:dyDescent="0.25">
      <c r="A38" s="8" t="s">
        <v>49</v>
      </c>
      <c r="B38" s="224" t="s">
        <v>5</v>
      </c>
      <c r="C38" s="9">
        <v>49</v>
      </c>
      <c r="D38" s="15">
        <f>'[1]1.RSP Districts '!E48</f>
        <v>28</v>
      </c>
      <c r="E38" s="15">
        <f>'[1]1.RSP Districts '!I48</f>
        <v>226</v>
      </c>
      <c r="F38" s="9">
        <v>102361</v>
      </c>
      <c r="G38" s="15">
        <f>'[1]1.RSP Districts '!L48</f>
        <v>13046</v>
      </c>
      <c r="H38" s="15">
        <f>'[1]1.RSP Districts '!P48</f>
        <v>746</v>
      </c>
      <c r="I38" s="15" t="str">
        <f>'[1]1.RSP Districts '!S48</f>
        <v>No</v>
      </c>
      <c r="J38" s="15">
        <f>'[1]1.RSP Districts '!T48</f>
        <v>0</v>
      </c>
    </row>
    <row r="39" spans="1:10" x14ac:dyDescent="0.25">
      <c r="A39" s="8" t="s">
        <v>49</v>
      </c>
      <c r="B39" s="224" t="s">
        <v>9</v>
      </c>
      <c r="C39" s="9">
        <v>49</v>
      </c>
      <c r="D39" s="9">
        <f>'[2]1.RSP Districts '!E49</f>
        <v>37</v>
      </c>
      <c r="E39" s="9">
        <f>'[2]1.RSP Districts '!I49</f>
        <v>68</v>
      </c>
      <c r="F39" s="9">
        <v>102361</v>
      </c>
      <c r="G39" s="9">
        <f>'[2]1.RSP Districts '!L49</f>
        <v>37963</v>
      </c>
      <c r="H39" s="9">
        <f>'[2]1.RSP Districts '!P49</f>
        <v>1652</v>
      </c>
      <c r="I39" s="9" t="str">
        <f>'[2]1.RSP Districts '!S49</f>
        <v>Yes</v>
      </c>
      <c r="J39" s="9">
        <f>'[2]1.RSP Districts '!T49</f>
        <v>6</v>
      </c>
    </row>
    <row r="40" spans="1:10" x14ac:dyDescent="0.25">
      <c r="A40" s="8" t="s">
        <v>50</v>
      </c>
      <c r="B40" s="224" t="s">
        <v>2</v>
      </c>
      <c r="C40" s="9">
        <v>24</v>
      </c>
      <c r="D40" s="9">
        <v>24</v>
      </c>
      <c r="E40" s="9">
        <v>378</v>
      </c>
      <c r="F40" s="9">
        <v>36879</v>
      </c>
      <c r="G40" s="9">
        <v>34914</v>
      </c>
      <c r="H40" s="9">
        <v>1680</v>
      </c>
      <c r="I40" s="9" t="s">
        <v>256</v>
      </c>
      <c r="J40" s="9"/>
    </row>
    <row r="41" spans="1:10" x14ac:dyDescent="0.25">
      <c r="A41" s="8" t="s">
        <v>50</v>
      </c>
      <c r="B41" s="224" t="s">
        <v>9</v>
      </c>
      <c r="C41" s="9">
        <v>24</v>
      </c>
      <c r="D41" s="9">
        <f>'[2]1.RSP Districts '!E51</f>
        <v>24</v>
      </c>
      <c r="E41" s="9">
        <f>'[2]1.RSP Districts '!I51</f>
        <v>523</v>
      </c>
      <c r="F41" s="9">
        <v>36879</v>
      </c>
      <c r="G41" s="9">
        <f>'[2]1.RSP Districts '!L51</f>
        <v>46429</v>
      </c>
      <c r="H41" s="9">
        <f>'[2]1.RSP Districts '!P51</f>
        <v>1641</v>
      </c>
      <c r="I41" s="9" t="str">
        <f>'[2]1.RSP Districts '!S51</f>
        <v>Yes</v>
      </c>
      <c r="J41" s="9">
        <f>'[2]1.RSP Districts '!T51</f>
        <v>3</v>
      </c>
    </row>
    <row r="42" spans="1:10" x14ac:dyDescent="0.25">
      <c r="A42" s="8" t="s">
        <v>51</v>
      </c>
      <c r="B42" s="224" t="s">
        <v>9</v>
      </c>
      <c r="C42" s="9">
        <v>28</v>
      </c>
      <c r="D42" s="9">
        <f>'[2]1.RSP Districts '!E52</f>
        <v>28</v>
      </c>
      <c r="E42" s="9">
        <f>'[2]1.RSP Districts '!I52</f>
        <v>328</v>
      </c>
      <c r="F42" s="9">
        <v>70230</v>
      </c>
      <c r="G42" s="9">
        <f>'[2]1.RSP Districts '!L52</f>
        <v>69943</v>
      </c>
      <c r="H42" s="9">
        <f>'[2]1.RSP Districts '!P52</f>
        <v>2374</v>
      </c>
      <c r="I42" s="9" t="str">
        <f>'[2]1.RSP Districts '!S52</f>
        <v>Yes</v>
      </c>
      <c r="J42" s="9">
        <f>'[2]1.RSP Districts '!T52</f>
        <v>3</v>
      </c>
    </row>
    <row r="43" spans="1:10" x14ac:dyDescent="0.25">
      <c r="A43" s="8" t="s">
        <v>165</v>
      </c>
      <c r="B43" s="10" t="s">
        <v>9</v>
      </c>
      <c r="C43" s="9">
        <v>37</v>
      </c>
      <c r="D43" s="9">
        <f>'[2]1.RSP Districts '!E53</f>
        <v>32</v>
      </c>
      <c r="E43" s="9">
        <f>'[2]1.RSP Districts '!I53</f>
        <v>140</v>
      </c>
      <c r="F43" s="70">
        <v>73626</v>
      </c>
      <c r="G43" s="9">
        <f>'[2]1.RSP Districts '!L53</f>
        <v>31556</v>
      </c>
      <c r="H43" s="9">
        <f>'[2]1.RSP Districts '!P53</f>
        <v>1368</v>
      </c>
      <c r="I43" s="9" t="str">
        <f>'[2]1.RSP Districts '!S53</f>
        <v>Yes</v>
      </c>
      <c r="J43" s="9">
        <f>'[2]1.RSP Districts '!T53</f>
        <v>2</v>
      </c>
    </row>
    <row r="44" spans="1:10" x14ac:dyDescent="0.25">
      <c r="A44" s="8" t="s">
        <v>166</v>
      </c>
      <c r="B44" s="10" t="s">
        <v>9</v>
      </c>
      <c r="C44" s="9">
        <v>47</v>
      </c>
      <c r="D44" s="9">
        <f>'[2]1.RSP Districts '!E54</f>
        <v>0</v>
      </c>
      <c r="E44" s="9">
        <f>'[2]1.RSP Districts '!I54</f>
        <v>6</v>
      </c>
      <c r="F44" s="70">
        <v>99528</v>
      </c>
      <c r="G44" s="9">
        <f>'[2]1.RSP Districts '!L54</f>
        <v>1125</v>
      </c>
      <c r="H44" s="9">
        <f>'[2]1.RSP Districts '!P54</f>
        <v>47</v>
      </c>
      <c r="I44" s="9" t="str">
        <f>'[2]1.RSP Districts '!S54</f>
        <v>Yes</v>
      </c>
      <c r="J44" s="9">
        <f>'[2]1.RSP Districts '!T54</f>
        <v>1</v>
      </c>
    </row>
    <row r="45" spans="1:10" x14ac:dyDescent="0.25">
      <c r="A45" s="8" t="s">
        <v>52</v>
      </c>
      <c r="B45" s="224" t="s">
        <v>9</v>
      </c>
      <c r="C45" s="9">
        <v>19</v>
      </c>
      <c r="D45" s="9">
        <f>'[2]1.RSP Districts '!E55</f>
        <v>17</v>
      </c>
      <c r="E45" s="9">
        <f>'[2]1.RSP Districts '!I55</f>
        <v>337</v>
      </c>
      <c r="F45" s="9">
        <v>24536</v>
      </c>
      <c r="G45" s="9">
        <f>'[2]1.RSP Districts '!L55</f>
        <v>14204</v>
      </c>
      <c r="H45" s="9">
        <f>'[2]1.RSP Districts '!P55</f>
        <v>505</v>
      </c>
      <c r="I45" s="9" t="str">
        <f>'[2]1.RSP Districts '!S55</f>
        <v>No</v>
      </c>
      <c r="J45" s="9">
        <f>'[2]1.RSP Districts '!T55</f>
        <v>0</v>
      </c>
    </row>
    <row r="46" spans="1:10" x14ac:dyDescent="0.25">
      <c r="A46" s="8" t="s">
        <v>53</v>
      </c>
      <c r="B46" s="224" t="s">
        <v>4</v>
      </c>
      <c r="C46" s="9">
        <v>45</v>
      </c>
      <c r="D46" s="9">
        <f>'[3]1.RSP Districts '!E56</f>
        <v>4</v>
      </c>
      <c r="E46" s="9">
        <f>'[3]1.RSP Districts '!I56</f>
        <v>22</v>
      </c>
      <c r="F46" s="9">
        <v>94383</v>
      </c>
      <c r="G46" s="9">
        <f>'[3]1.RSP Districts '!L56</f>
        <v>7500</v>
      </c>
      <c r="H46" s="9">
        <f>'[3]1.RSP Districts '!P56</f>
        <v>771</v>
      </c>
      <c r="I46" s="9" t="str">
        <f>'[3]1.RSP Districts '!S56</f>
        <v>No</v>
      </c>
      <c r="J46" s="9">
        <f>'[3]1.RSP Districts '!T56</f>
        <v>3</v>
      </c>
    </row>
    <row r="47" spans="1:10" x14ac:dyDescent="0.25">
      <c r="A47" s="8" t="s">
        <v>53</v>
      </c>
      <c r="B47" s="224" t="s">
        <v>9</v>
      </c>
      <c r="C47" s="9">
        <v>45</v>
      </c>
      <c r="D47" s="9">
        <f>'[2]1.RSP Districts '!E57</f>
        <v>45</v>
      </c>
      <c r="E47" s="9">
        <f>'[2]1.RSP Districts '!I57</f>
        <v>157</v>
      </c>
      <c r="F47" s="9">
        <v>94383</v>
      </c>
      <c r="G47" s="9">
        <f>'[2]1.RSP Districts '!L57</f>
        <v>44474</v>
      </c>
      <c r="H47" s="9">
        <f>'[2]1.RSP Districts '!P57</f>
        <v>1475</v>
      </c>
      <c r="I47" s="9" t="str">
        <f>'[2]1.RSP Districts '!S57</f>
        <v>Yes</v>
      </c>
      <c r="J47" s="9">
        <f>'[2]1.RSP Districts '!T57</f>
        <v>5</v>
      </c>
    </row>
    <row r="48" spans="1:10" x14ac:dyDescent="0.25">
      <c r="A48" s="8" t="s">
        <v>53</v>
      </c>
      <c r="B48" s="224" t="s">
        <v>5</v>
      </c>
      <c r="C48" s="9">
        <v>45</v>
      </c>
      <c r="D48" s="15">
        <f>'[1]1.RSP Districts '!E58</f>
        <v>2</v>
      </c>
      <c r="E48" s="15">
        <f>'[1]1.RSP Districts '!I58</f>
        <v>16</v>
      </c>
      <c r="F48" s="11">
        <v>94383</v>
      </c>
      <c r="G48" s="15">
        <f>'[1]1.RSP Districts '!L58</f>
        <v>4806</v>
      </c>
      <c r="H48" s="15">
        <f>'[1]1.RSP Districts '!P58</f>
        <v>325</v>
      </c>
      <c r="I48" s="15" t="str">
        <f>'[1]1.RSP Districts '!S58</f>
        <v>No</v>
      </c>
      <c r="J48" s="15">
        <f>'[1]1.RSP Districts '!T58</f>
        <v>1</v>
      </c>
    </row>
    <row r="49" spans="1:10" x14ac:dyDescent="0.25">
      <c r="A49" s="8" t="s">
        <v>54</v>
      </c>
      <c r="B49" s="224" t="s">
        <v>9</v>
      </c>
      <c r="C49" s="9">
        <v>21</v>
      </c>
      <c r="D49" s="9">
        <f>'[2]1.RSP Districts '!E59</f>
        <v>21</v>
      </c>
      <c r="E49" s="9">
        <f>'[2]1.RSP Districts '!I59</f>
        <v>117</v>
      </c>
      <c r="F49" s="9">
        <v>40734</v>
      </c>
      <c r="G49" s="9">
        <f>'[2]1.RSP Districts '!L59</f>
        <v>49483</v>
      </c>
      <c r="H49" s="9">
        <f>'[2]1.RSP Districts '!P59</f>
        <v>1997</v>
      </c>
      <c r="I49" s="9" t="str">
        <f>'[2]1.RSP Districts '!S59</f>
        <v>Yes</v>
      </c>
      <c r="J49" s="9">
        <f>'[2]1.RSP Districts '!T59</f>
        <v>1</v>
      </c>
    </row>
    <row r="50" spans="1:10" x14ac:dyDescent="0.25">
      <c r="A50" s="8" t="s">
        <v>55</v>
      </c>
      <c r="B50" s="224" t="s">
        <v>9</v>
      </c>
      <c r="C50" s="9">
        <v>32</v>
      </c>
      <c r="D50" s="9">
        <f>'[2]1.RSP Districts '!E60</f>
        <v>32</v>
      </c>
      <c r="E50" s="9">
        <f>'[2]1.RSP Districts '!I60</f>
        <v>243</v>
      </c>
      <c r="F50" s="9">
        <v>55911</v>
      </c>
      <c r="G50" s="9">
        <f>'[2]1.RSP Districts '!L60</f>
        <v>69685</v>
      </c>
      <c r="H50" s="9">
        <f>'[2]1.RSP Districts '!P60</f>
        <v>3129</v>
      </c>
      <c r="I50" s="9" t="str">
        <f>'[2]1.RSP Districts '!S60</f>
        <v>Yes</v>
      </c>
      <c r="J50" s="9">
        <f>'[2]1.RSP Districts '!T60</f>
        <v>4</v>
      </c>
    </row>
    <row r="51" spans="1:10" x14ac:dyDescent="0.25">
      <c r="A51" s="8" t="s">
        <v>56</v>
      </c>
      <c r="B51" s="224" t="s">
        <v>9</v>
      </c>
      <c r="C51" s="9">
        <v>38</v>
      </c>
      <c r="D51" s="9">
        <f>'[2]1.RSP Districts '!E61</f>
        <v>38</v>
      </c>
      <c r="E51" s="9">
        <f>'[2]1.RSP Districts '!I61</f>
        <v>132</v>
      </c>
      <c r="F51" s="9">
        <v>74041</v>
      </c>
      <c r="G51" s="9">
        <f>'[2]1.RSP Districts '!L61</f>
        <v>36549</v>
      </c>
      <c r="H51" s="9">
        <f>'[2]1.RSP Districts '!P61</f>
        <v>2372</v>
      </c>
      <c r="I51" s="9" t="str">
        <f>'[2]1.RSP Districts '!S61</f>
        <v>Yes</v>
      </c>
      <c r="J51" s="9">
        <f>'[2]1.RSP Districts '!T61</f>
        <v>1</v>
      </c>
    </row>
    <row r="52" spans="1:10" x14ac:dyDescent="0.25">
      <c r="A52" s="8" t="s">
        <v>168</v>
      </c>
      <c r="B52" s="10" t="s">
        <v>9</v>
      </c>
      <c r="C52" s="9">
        <v>33</v>
      </c>
      <c r="D52" s="9">
        <f>'[2]1.RSP Districts '!E62</f>
        <v>0</v>
      </c>
      <c r="E52" s="9">
        <f>'[2]1.RSP Districts '!I62</f>
        <v>46</v>
      </c>
      <c r="F52" s="70">
        <v>48700</v>
      </c>
      <c r="G52" s="9">
        <f>'[2]1.RSP Districts '!L62</f>
        <v>1535</v>
      </c>
      <c r="H52" s="9">
        <f>'[2]1.RSP Districts '!P62</f>
        <v>57</v>
      </c>
      <c r="I52" s="9" t="str">
        <f>'[2]1.RSP Districts '!S62</f>
        <v>No</v>
      </c>
      <c r="J52" s="9">
        <f>'[2]1.RSP Districts '!T62</f>
        <v>0</v>
      </c>
    </row>
    <row r="53" spans="1:10" x14ac:dyDescent="0.25">
      <c r="A53" s="8" t="s">
        <v>57</v>
      </c>
      <c r="B53" s="224" t="s">
        <v>5</v>
      </c>
      <c r="C53" s="9">
        <v>28</v>
      </c>
      <c r="D53" s="15">
        <f>'[1]1.RSP Districts '!E63</f>
        <v>25</v>
      </c>
      <c r="E53" s="15">
        <f>'[1]1.RSP Districts '!I63</f>
        <v>193</v>
      </c>
      <c r="F53" s="9">
        <v>45731</v>
      </c>
      <c r="G53" s="15">
        <f>'[1]1.RSP Districts '!L63</f>
        <v>30762</v>
      </c>
      <c r="H53" s="15">
        <f>'[1]1.RSP Districts '!P63</f>
        <v>1971</v>
      </c>
      <c r="I53" s="15" t="str">
        <f>'[1]1.RSP Districts '!S63</f>
        <v>No</v>
      </c>
      <c r="J53" s="15">
        <f>'[1]1.RSP Districts '!T63</f>
        <v>0</v>
      </c>
    </row>
    <row r="54" spans="1:10" x14ac:dyDescent="0.25">
      <c r="A54" s="8" t="s">
        <v>57</v>
      </c>
      <c r="B54" s="224" t="s">
        <v>9</v>
      </c>
      <c r="C54" s="9">
        <v>28</v>
      </c>
      <c r="D54" s="9">
        <f>'[2]1.RSP Districts '!E64</f>
        <v>13</v>
      </c>
      <c r="E54" s="9">
        <f>'[2]1.RSP Districts '!I64</f>
        <v>43</v>
      </c>
      <c r="F54" s="9">
        <v>45731</v>
      </c>
      <c r="G54" s="9">
        <f>'[2]1.RSP Districts '!L64</f>
        <v>15461</v>
      </c>
      <c r="H54" s="9">
        <f>'[2]1.RSP Districts '!P64</f>
        <v>563</v>
      </c>
      <c r="I54" s="9" t="str">
        <f>'[2]1.RSP Districts '!S64</f>
        <v>Yes</v>
      </c>
      <c r="J54" s="9">
        <f>'[2]1.RSP Districts '!T64</f>
        <v>2</v>
      </c>
    </row>
    <row r="55" spans="1:10" x14ac:dyDescent="0.25">
      <c r="A55" s="8" t="s">
        <v>58</v>
      </c>
      <c r="B55" s="224" t="s">
        <v>9</v>
      </c>
      <c r="C55" s="9">
        <v>59</v>
      </c>
      <c r="D55" s="9">
        <f>'[2]1.RSP Districts '!E65</f>
        <v>55</v>
      </c>
      <c r="E55" s="9">
        <f>'[2]1.RSP Districts '!I65</f>
        <v>43</v>
      </c>
      <c r="F55" s="9">
        <v>167833</v>
      </c>
      <c r="G55" s="9">
        <f>'[2]1.RSP Districts '!L65</f>
        <v>110566</v>
      </c>
      <c r="H55" s="9">
        <f>'[2]1.RSP Districts '!P65</f>
        <v>3865</v>
      </c>
      <c r="I55" s="9" t="str">
        <f>'[2]1.RSP Districts '!S65</f>
        <v>Yes</v>
      </c>
      <c r="J55" s="9">
        <f>'[2]1.RSP Districts '!T65</f>
        <v>2</v>
      </c>
    </row>
    <row r="56" spans="1:10" x14ac:dyDescent="0.25">
      <c r="A56" s="8" t="s">
        <v>59</v>
      </c>
      <c r="B56" s="224" t="s">
        <v>5</v>
      </c>
      <c r="C56" s="9">
        <v>75</v>
      </c>
      <c r="D56" s="15">
        <f>'[1]1.RSP Districts '!E66</f>
        <v>63</v>
      </c>
      <c r="E56" s="15">
        <f>'[1]1.RSP Districts '!I66</f>
        <v>187</v>
      </c>
      <c r="F56" s="9">
        <v>141386</v>
      </c>
      <c r="G56" s="15">
        <f>'[1]1.RSP Districts '!L66</f>
        <v>53799</v>
      </c>
      <c r="H56" s="15">
        <f>'[1]1.RSP Districts '!P66</f>
        <v>3794</v>
      </c>
      <c r="I56" s="15" t="str">
        <f>'[1]1.RSP Districts '!S66</f>
        <v>Yes</v>
      </c>
      <c r="J56" s="15">
        <f>'[1]1.RSP Districts '!T66</f>
        <v>1</v>
      </c>
    </row>
    <row r="57" spans="1:10" x14ac:dyDescent="0.25">
      <c r="A57" s="8" t="s">
        <v>279</v>
      </c>
      <c r="B57" s="224" t="s">
        <v>9</v>
      </c>
      <c r="C57" s="9">
        <v>75</v>
      </c>
      <c r="D57" s="9">
        <f>'[2]1.RSP Districts '!E67</f>
        <v>20</v>
      </c>
      <c r="E57" s="9">
        <f>'[2]1.RSP Districts '!I67</f>
        <v>63</v>
      </c>
      <c r="F57" s="9">
        <v>141386</v>
      </c>
      <c r="G57" s="9">
        <f>'[2]1.RSP Districts '!L67</f>
        <v>42732</v>
      </c>
      <c r="H57" s="9">
        <f>'[2]1.RSP Districts '!P67</f>
        <v>1838</v>
      </c>
      <c r="I57" s="9" t="str">
        <f>'[2]1.RSP Districts '!S67</f>
        <v>Yes</v>
      </c>
      <c r="J57" s="9">
        <f>'[2]1.RSP Districts '!T67</f>
        <v>1</v>
      </c>
    </row>
    <row r="58" spans="1:10" x14ac:dyDescent="0.25">
      <c r="A58" s="8" t="s">
        <v>60</v>
      </c>
      <c r="B58" s="224" t="s">
        <v>9</v>
      </c>
      <c r="C58" s="9">
        <v>48</v>
      </c>
      <c r="D58" s="9">
        <f>'[2]1.RSP Districts '!E68</f>
        <v>10</v>
      </c>
      <c r="E58" s="9">
        <f>'[2]1.RSP Districts '!I68</f>
        <v>33</v>
      </c>
      <c r="F58" s="9">
        <v>84851</v>
      </c>
      <c r="G58" s="9">
        <f>'[2]1.RSP Districts '!L68</f>
        <v>19570</v>
      </c>
      <c r="H58" s="9">
        <f>'[2]1.RSP Districts '!P68</f>
        <v>846</v>
      </c>
      <c r="I58" s="9" t="str">
        <f>'[2]1.RSP Districts '!S68</f>
        <v>Yes</v>
      </c>
      <c r="J58" s="9">
        <f>'[2]1.RSP Districts '!T68</f>
        <v>1</v>
      </c>
    </row>
    <row r="59" spans="1:10" x14ac:dyDescent="0.25">
      <c r="A59" s="8" t="s">
        <v>280</v>
      </c>
      <c r="B59" s="224" t="s">
        <v>5</v>
      </c>
      <c r="C59" s="9">
        <v>48</v>
      </c>
      <c r="D59" s="15">
        <f>'[1]1.RSP Districts '!E69</f>
        <v>13</v>
      </c>
      <c r="E59" s="15">
        <f>'[1]1.RSP Districts '!I69</f>
        <v>176</v>
      </c>
      <c r="F59" s="9">
        <v>84851</v>
      </c>
      <c r="G59" s="15">
        <f>'[1]1.RSP Districts '!L69</f>
        <v>4854</v>
      </c>
      <c r="H59" s="15">
        <f>'[1]1.RSP Districts '!P69</f>
        <v>271</v>
      </c>
      <c r="I59" s="15" t="str">
        <f>'[1]1.RSP Districts '!S69</f>
        <v>Yes</v>
      </c>
      <c r="J59" s="15">
        <f>'[1]1.RSP Districts '!T69</f>
        <v>1</v>
      </c>
    </row>
    <row r="60" spans="1:10" x14ac:dyDescent="0.25">
      <c r="A60" s="8" t="s">
        <v>61</v>
      </c>
      <c r="B60" s="224" t="s">
        <v>9</v>
      </c>
      <c r="C60" s="9">
        <v>67</v>
      </c>
      <c r="D60" s="9">
        <f>'[2]1.RSP Districts '!E70</f>
        <v>17</v>
      </c>
      <c r="E60" s="9">
        <f>'[2]1.RSP Districts '!I70</f>
        <v>55</v>
      </c>
      <c r="F60" s="9">
        <v>132070</v>
      </c>
      <c r="G60" s="9">
        <f>'[2]1.RSP Districts '!L70</f>
        <v>17418</v>
      </c>
      <c r="H60" s="9">
        <f>'[2]1.RSP Districts '!P70</f>
        <v>852</v>
      </c>
      <c r="I60" s="9" t="str">
        <f>'[2]1.RSP Districts '!S70</f>
        <v>Yes</v>
      </c>
      <c r="J60" s="9">
        <f>'[2]1.RSP Districts '!T70</f>
        <v>11</v>
      </c>
    </row>
    <row r="61" spans="1:10" x14ac:dyDescent="0.25">
      <c r="A61" s="8" t="s">
        <v>62</v>
      </c>
      <c r="B61" s="224" t="s">
        <v>9</v>
      </c>
      <c r="C61" s="9">
        <v>28</v>
      </c>
      <c r="D61" s="9">
        <f>'[2]1.RSP Districts '!E71</f>
        <v>28</v>
      </c>
      <c r="E61" s="9">
        <f>'[2]1.RSP Districts '!I71</f>
        <v>115</v>
      </c>
      <c r="F61" s="9">
        <v>53994</v>
      </c>
      <c r="G61" s="9">
        <f>'[2]1.RSP Districts '!L71</f>
        <v>41919</v>
      </c>
      <c r="H61" s="9">
        <f>'[2]1.RSP Districts '!P71</f>
        <v>2319</v>
      </c>
      <c r="I61" s="9" t="str">
        <f>'[2]1.RSP Districts '!S71</f>
        <v>Yes</v>
      </c>
      <c r="J61" s="9">
        <f>'[2]1.RSP Districts '!T71</f>
        <v>3</v>
      </c>
    </row>
    <row r="62" spans="1:10" x14ac:dyDescent="0.25">
      <c r="A62" s="8" t="s">
        <v>63</v>
      </c>
      <c r="B62" s="224" t="s">
        <v>4</v>
      </c>
      <c r="C62" s="9">
        <v>55</v>
      </c>
      <c r="D62" s="9">
        <f>'[3]1.RSP Districts '!E72</f>
        <v>6</v>
      </c>
      <c r="E62" s="9">
        <f>'[3]1.RSP Districts '!I72</f>
        <v>24</v>
      </c>
      <c r="F62" s="9">
        <v>112083</v>
      </c>
      <c r="G62" s="9">
        <f>'[3]1.RSP Districts '!L72</f>
        <v>9543</v>
      </c>
      <c r="H62" s="9">
        <f>'[3]1.RSP Districts '!P72</f>
        <v>831</v>
      </c>
      <c r="I62" s="9" t="str">
        <f>'[3]1.RSP Districts '!S72</f>
        <v>No</v>
      </c>
      <c r="J62" s="9">
        <f>'[3]1.RSP Districts '!T72</f>
        <v>1</v>
      </c>
    </row>
    <row r="63" spans="1:10" x14ac:dyDescent="0.25">
      <c r="A63" s="8" t="s">
        <v>63</v>
      </c>
      <c r="B63" s="224" t="s">
        <v>5</v>
      </c>
      <c r="C63" s="9">
        <v>55</v>
      </c>
      <c r="D63" s="15">
        <f>'[1]1.RSP Districts '!E73</f>
        <v>38</v>
      </c>
      <c r="E63" s="15">
        <f>'[1]1.RSP Districts '!I73</f>
        <v>179</v>
      </c>
      <c r="F63" s="9">
        <v>112083</v>
      </c>
      <c r="G63" s="15">
        <f>'[1]1.RSP Districts '!L73</f>
        <v>29670</v>
      </c>
      <c r="H63" s="15">
        <f>'[1]1.RSP Districts '!P73</f>
        <v>1924</v>
      </c>
      <c r="I63" s="15" t="str">
        <f>'[1]1.RSP Districts '!S73</f>
        <v>Yes</v>
      </c>
      <c r="J63" s="15">
        <f>'[1]1.RSP Districts '!T73</f>
        <v>2</v>
      </c>
    </row>
    <row r="64" spans="1:10" x14ac:dyDescent="0.25">
      <c r="A64" s="8" t="s">
        <v>64</v>
      </c>
      <c r="B64" s="224" t="s">
        <v>5</v>
      </c>
      <c r="C64" s="9">
        <v>65</v>
      </c>
      <c r="D64" s="15">
        <f>'[1]1.RSP Districts '!E74</f>
        <v>19</v>
      </c>
      <c r="E64" s="15">
        <f>'[1]1.RSP Districts '!I74</f>
        <v>224</v>
      </c>
      <c r="F64" s="9">
        <v>125377</v>
      </c>
      <c r="G64" s="15">
        <f>'[1]1.RSP Districts '!L74</f>
        <v>8071</v>
      </c>
      <c r="H64" s="15">
        <f>'[1]1.RSP Districts '!P74</f>
        <v>403</v>
      </c>
      <c r="I64" s="15" t="str">
        <f>'[1]1.RSP Districts '!S74</f>
        <v>No</v>
      </c>
      <c r="J64" s="15">
        <f>'[1]1.RSP Districts '!T74</f>
        <v>1</v>
      </c>
    </row>
    <row r="65" spans="1:10" x14ac:dyDescent="0.25">
      <c r="A65" s="8" t="s">
        <v>64</v>
      </c>
      <c r="B65" s="224" t="s">
        <v>9</v>
      </c>
      <c r="C65" s="9">
        <v>65</v>
      </c>
      <c r="D65" s="9">
        <f>'[2]1.RSP Districts '!E75</f>
        <v>67</v>
      </c>
      <c r="E65" s="9">
        <f>'[2]1.RSP Districts '!I75</f>
        <v>136</v>
      </c>
      <c r="F65" s="9">
        <v>125377</v>
      </c>
      <c r="G65" s="9">
        <f>'[2]1.RSP Districts '!L75</f>
        <v>38610</v>
      </c>
      <c r="H65" s="9">
        <f>'[2]1.RSP Districts '!P75</f>
        <v>2160</v>
      </c>
      <c r="I65" s="9" t="str">
        <f>'[2]1.RSP Districts '!S75</f>
        <v>Yes</v>
      </c>
      <c r="J65" s="9">
        <f>'[2]1.RSP Districts '!T75</f>
        <v>8</v>
      </c>
    </row>
    <row r="66" spans="1:10" x14ac:dyDescent="0.25">
      <c r="A66" s="14" t="s">
        <v>167</v>
      </c>
      <c r="B66" s="17">
        <v>0</v>
      </c>
      <c r="C66" s="15">
        <v>16</v>
      </c>
      <c r="D66" s="15"/>
      <c r="E66" s="59"/>
      <c r="F66" s="70">
        <v>22411</v>
      </c>
      <c r="G66" s="15"/>
      <c r="H66" s="17"/>
      <c r="I66" s="9"/>
      <c r="J66" s="9"/>
    </row>
    <row r="67" spans="1:10" ht="14.4" x14ac:dyDescent="0.3">
      <c r="A67" s="8" t="s">
        <v>65</v>
      </c>
      <c r="B67" s="225" t="s">
        <v>5</v>
      </c>
      <c r="C67" s="9">
        <v>46</v>
      </c>
      <c r="D67" s="15">
        <f>'[1]1.RSP Districts '!E80</f>
        <v>46</v>
      </c>
      <c r="E67" s="15">
        <f>'[1]1.RSP Districts '!I80</f>
        <v>349</v>
      </c>
      <c r="F67" s="11">
        <v>185266</v>
      </c>
      <c r="G67" s="15">
        <f>'[1]1.RSP Districts '!L80</f>
        <v>116813</v>
      </c>
      <c r="H67" s="15">
        <f>'[1]1.RSP Districts '!P80</f>
        <v>6618</v>
      </c>
      <c r="I67" s="15" t="str">
        <f>'[1]1.RSP Districts '!S80</f>
        <v>Yes</v>
      </c>
      <c r="J67" s="15">
        <f>'[1]1.RSP Districts '!T80</f>
        <v>3</v>
      </c>
    </row>
    <row r="68" spans="1:10" x14ac:dyDescent="0.25">
      <c r="A68" s="8" t="s">
        <v>66</v>
      </c>
      <c r="B68" s="226" t="s">
        <v>10</v>
      </c>
      <c r="C68" s="9">
        <v>52</v>
      </c>
      <c r="D68" s="9" t="e">
        <f>#REF!</f>
        <v>#REF!</v>
      </c>
      <c r="E68" s="9" t="e">
        <f>#REF!</f>
        <v>#REF!</v>
      </c>
      <c r="F68" s="9">
        <v>164849</v>
      </c>
      <c r="G68" s="9" t="e">
        <f>#REF!</f>
        <v>#REF!</v>
      </c>
      <c r="H68" s="9" t="e">
        <f>#REF!</f>
        <v>#REF!</v>
      </c>
      <c r="I68" s="9" t="str">
        <f>'[4]1.RSP Districts '!S81</f>
        <v>Yes</v>
      </c>
      <c r="J68" s="9">
        <f>'[4]1.RSP Districts '!T81</f>
        <v>1</v>
      </c>
    </row>
    <row r="69" spans="1:10" ht="14.4" x14ac:dyDescent="0.3">
      <c r="A69" s="8" t="s">
        <v>67</v>
      </c>
      <c r="B69" s="225" t="s">
        <v>8</v>
      </c>
      <c r="C69" s="13">
        <v>46</v>
      </c>
      <c r="D69" s="9">
        <f>'[5]1.RSP Districts '!E82</f>
        <v>37</v>
      </c>
      <c r="E69" s="9">
        <f>'[5]1.RSP Districts '!I82</f>
        <v>283</v>
      </c>
      <c r="F69" s="9">
        <v>158489</v>
      </c>
      <c r="G69" s="9">
        <f>'[5]1.RSP Districts '!L82</f>
        <v>120767</v>
      </c>
      <c r="H69" s="9">
        <f>'[5]1.RSP Districts '!P82</f>
        <v>6961</v>
      </c>
      <c r="I69" s="9" t="str">
        <f>'[5]1.RSP Districts '!S82</f>
        <v>Yes</v>
      </c>
      <c r="J69" s="9">
        <f>'[5]1.RSP Districts '!T82</f>
        <v>8</v>
      </c>
    </row>
    <row r="70" spans="1:10" ht="14.4" x14ac:dyDescent="0.3">
      <c r="A70" s="8" t="s">
        <v>68</v>
      </c>
      <c r="B70" s="225" t="s">
        <v>5</v>
      </c>
      <c r="C70" s="9">
        <v>37</v>
      </c>
      <c r="D70" s="15">
        <f>'[1]1.RSP Districts '!E83</f>
        <v>20</v>
      </c>
      <c r="E70" s="15">
        <f>'[1]1.RSP Districts '!I83</f>
        <v>121</v>
      </c>
      <c r="F70" s="11">
        <v>128856</v>
      </c>
      <c r="G70" s="15">
        <f>'[1]1.RSP Districts '!L83</f>
        <v>11979</v>
      </c>
      <c r="H70" s="15">
        <f>'[1]1.RSP Districts '!P83</f>
        <v>725</v>
      </c>
      <c r="I70" s="15" t="str">
        <f>'[1]1.RSP Districts '!S83</f>
        <v>Yes</v>
      </c>
      <c r="J70" s="15">
        <f>'[1]1.RSP Districts '!T83</f>
        <v>2</v>
      </c>
    </row>
    <row r="71" spans="1:10" ht="14.4" x14ac:dyDescent="0.3">
      <c r="A71" s="8" t="s">
        <v>69</v>
      </c>
      <c r="B71" s="225" t="s">
        <v>8</v>
      </c>
      <c r="C71" s="9">
        <v>40</v>
      </c>
      <c r="D71" s="9">
        <f>'[5]1.RSP Districts '!E84</f>
        <v>29</v>
      </c>
      <c r="E71" s="9">
        <f>'[5]1.RSP Districts '!I84</f>
        <v>204</v>
      </c>
      <c r="F71" s="9">
        <v>90682.077922077922</v>
      </c>
      <c r="G71" s="9">
        <f>'[5]1.RSP Districts '!L84</f>
        <v>84893</v>
      </c>
      <c r="H71" s="9">
        <f>'[5]1.RSP Districts '!P84</f>
        <v>5074</v>
      </c>
      <c r="I71" s="9" t="str">
        <f>'[5]1.RSP Districts '!S84</f>
        <v>Yes</v>
      </c>
      <c r="J71" s="9">
        <f>'[5]1.RSP Districts '!T84</f>
        <v>4</v>
      </c>
    </row>
    <row r="72" spans="1:10" x14ac:dyDescent="0.25">
      <c r="A72" s="8" t="s">
        <v>70</v>
      </c>
      <c r="B72" s="226" t="s">
        <v>10</v>
      </c>
      <c r="C72" s="9">
        <v>28</v>
      </c>
      <c r="D72" s="9" t="e">
        <f>#REF!</f>
        <v>#REF!</v>
      </c>
      <c r="E72" s="9" t="e">
        <f>#REF!</f>
        <v>#REF!</v>
      </c>
      <c r="F72" s="9">
        <v>88816</v>
      </c>
      <c r="G72" s="9" t="e">
        <f>#REF!</f>
        <v>#REF!</v>
      </c>
      <c r="H72" s="9" t="e">
        <f>#REF!</f>
        <v>#REF!</v>
      </c>
      <c r="I72" s="9" t="str">
        <f>'[4]1.RSP Districts '!S85</f>
        <v>Yes</v>
      </c>
      <c r="J72" s="9">
        <f>'[4]1.RSP Districts '!T85</f>
        <v>1</v>
      </c>
    </row>
    <row r="73" spans="1:10" x14ac:dyDescent="0.25">
      <c r="A73" s="8" t="s">
        <v>169</v>
      </c>
      <c r="B73" s="10">
        <v>0</v>
      </c>
      <c r="C73" s="9">
        <v>0</v>
      </c>
      <c r="D73" s="9"/>
      <c r="E73" s="43"/>
      <c r="F73" s="9">
        <v>0</v>
      </c>
      <c r="G73" s="9"/>
      <c r="H73" s="10"/>
      <c r="I73" s="9"/>
      <c r="J73" s="9"/>
    </row>
    <row r="74" spans="1:10" ht="14.4" x14ac:dyDescent="0.3">
      <c r="A74" s="8" t="s">
        <v>71</v>
      </c>
      <c r="B74" s="225" t="s">
        <v>8</v>
      </c>
      <c r="C74" s="9">
        <v>37</v>
      </c>
      <c r="D74" s="9">
        <f>'[5]1.RSP Districts '!E87</f>
        <v>37</v>
      </c>
      <c r="E74" s="9">
        <f>'[5]1.RSP Districts '!I87</f>
        <v>170</v>
      </c>
      <c r="F74" s="9">
        <v>110969</v>
      </c>
      <c r="G74" s="9">
        <f>'[5]1.RSP Districts '!L87</f>
        <v>80345</v>
      </c>
      <c r="H74" s="9">
        <f>'[5]1.RSP Districts '!P87</f>
        <v>4710</v>
      </c>
      <c r="I74" s="9" t="str">
        <f>'[5]1.RSP Districts '!S87</f>
        <v>Yes</v>
      </c>
      <c r="J74" s="9">
        <f>'[5]1.RSP Districts '!T87</f>
        <v>3</v>
      </c>
    </row>
    <row r="75" spans="1:10" ht="14.4" x14ac:dyDescent="0.3">
      <c r="A75" s="12" t="s">
        <v>72</v>
      </c>
      <c r="B75" s="225" t="s">
        <v>8</v>
      </c>
      <c r="C75" s="9">
        <v>76</v>
      </c>
      <c r="D75" s="9">
        <f>'[5]1.RSP Districts '!E88</f>
        <v>50</v>
      </c>
      <c r="E75" s="9">
        <f>'[5]1.RSP Districts '!I88</f>
        <v>246</v>
      </c>
      <c r="F75" s="9">
        <v>208270</v>
      </c>
      <c r="G75" s="9">
        <f>'[5]1.RSP Districts '!L88</f>
        <v>68694</v>
      </c>
      <c r="H75" s="9">
        <f>'[5]1.RSP Districts '!P88</f>
        <v>4110</v>
      </c>
      <c r="I75" s="9" t="str">
        <f>'[5]1.RSP Districts '!S88</f>
        <v>Yes</v>
      </c>
      <c r="J75" s="9">
        <f>'[5]1.RSP Districts '!T88</f>
        <v>6</v>
      </c>
    </row>
    <row r="76" spans="1:10" ht="14.4" x14ac:dyDescent="0.3">
      <c r="A76" s="8" t="s">
        <v>73</v>
      </c>
      <c r="B76" s="225" t="s">
        <v>8</v>
      </c>
      <c r="C76" s="9">
        <v>44</v>
      </c>
      <c r="D76" s="9">
        <f>'[5]1.RSP Districts '!E89</f>
        <v>38</v>
      </c>
      <c r="E76" s="9">
        <f>'[5]1.RSP Districts '!I89</f>
        <v>178</v>
      </c>
      <c r="F76" s="9">
        <v>121639.04761904762</v>
      </c>
      <c r="G76" s="9">
        <f>'[5]1.RSP Districts '!L89</f>
        <v>37589</v>
      </c>
      <c r="H76" s="9">
        <f>'[5]1.RSP Districts '!P89</f>
        <v>3605</v>
      </c>
      <c r="I76" s="9" t="str">
        <f>'[5]1.RSP Districts '!S89</f>
        <v>Yes</v>
      </c>
      <c r="J76" s="9">
        <f>'[5]1.RSP Districts '!T89</f>
        <v>8</v>
      </c>
    </row>
    <row r="77" spans="1:10" ht="14.4" x14ac:dyDescent="0.3">
      <c r="A77" s="8" t="s">
        <v>74</v>
      </c>
      <c r="B77" s="225" t="s">
        <v>5</v>
      </c>
      <c r="C77" s="9">
        <v>19</v>
      </c>
      <c r="D77" s="15">
        <f>'[1]1.RSP Districts '!E90</f>
        <v>15</v>
      </c>
      <c r="E77" s="15">
        <f>'[1]1.RSP Districts '!I90</f>
        <v>21</v>
      </c>
      <c r="F77" s="11">
        <v>47026</v>
      </c>
      <c r="G77" s="15">
        <f>'[1]1.RSP Districts '!L90</f>
        <v>23129</v>
      </c>
      <c r="H77" s="15">
        <f>'[1]1.RSP Districts '!P90</f>
        <v>1770</v>
      </c>
      <c r="I77" s="15" t="str">
        <f>'[1]1.RSP Districts '!S90</f>
        <v>No</v>
      </c>
      <c r="J77" s="15">
        <f>'[1]1.RSP Districts '!T90</f>
        <v>0</v>
      </c>
    </row>
    <row r="78" spans="1:10" ht="14.4" x14ac:dyDescent="0.3">
      <c r="A78" s="14" t="s">
        <v>75</v>
      </c>
      <c r="B78" s="227" t="s">
        <v>5</v>
      </c>
      <c r="C78" s="15">
        <v>41</v>
      </c>
      <c r="D78" s="15">
        <f>'[1]1.RSP Districts '!E91</f>
        <v>41</v>
      </c>
      <c r="E78" s="15">
        <f>'[1]1.RSP Districts '!I91</f>
        <v>329</v>
      </c>
      <c r="F78" s="11">
        <v>111973</v>
      </c>
      <c r="G78" s="15">
        <f>'[1]1.RSP Districts '!L91</f>
        <v>78571</v>
      </c>
      <c r="H78" s="15">
        <f>'[1]1.RSP Districts '!P91</f>
        <v>4784</v>
      </c>
      <c r="I78" s="15" t="str">
        <f>'[1]1.RSP Districts '!S91</f>
        <v>Yes</v>
      </c>
      <c r="J78" s="15">
        <f>'[1]1.RSP Districts '!T91</f>
        <v>3</v>
      </c>
    </row>
    <row r="79" spans="1:10" ht="14.4" x14ac:dyDescent="0.3">
      <c r="A79" s="8" t="s">
        <v>211</v>
      </c>
      <c r="B79" s="225" t="s">
        <v>8</v>
      </c>
      <c r="C79" s="9">
        <v>51</v>
      </c>
      <c r="D79" s="9">
        <f>'[5]1.RSP Districts '!E92</f>
        <v>43</v>
      </c>
      <c r="E79" s="9">
        <f>'[5]1.RSP Districts '!I92</f>
        <v>160</v>
      </c>
      <c r="F79" s="9">
        <v>164715</v>
      </c>
      <c r="G79" s="9">
        <f>'[5]1.RSP Districts '!L92</f>
        <v>35154</v>
      </c>
      <c r="H79" s="9">
        <f>'[5]1.RSP Districts '!P92</f>
        <v>2145</v>
      </c>
      <c r="I79" s="9" t="str">
        <f>'[5]1.RSP Districts '!S92</f>
        <v>Yes</v>
      </c>
      <c r="J79" s="9">
        <v>10</v>
      </c>
    </row>
    <row r="80" spans="1:10" ht="14.4" x14ac:dyDescent="0.3">
      <c r="A80" s="8" t="s">
        <v>76</v>
      </c>
      <c r="B80" s="225" t="s">
        <v>5</v>
      </c>
      <c r="C80" s="9">
        <v>51</v>
      </c>
      <c r="D80" s="15">
        <f>'[1]1.RSP Districts '!E93</f>
        <v>27</v>
      </c>
      <c r="E80" s="15">
        <f>'[1]1.RSP Districts '!I93</f>
        <v>54</v>
      </c>
      <c r="F80" s="11">
        <v>141671</v>
      </c>
      <c r="G80" s="15">
        <f>'[1]1.RSP Districts '!L93</f>
        <v>3092</v>
      </c>
      <c r="H80" s="15">
        <f>'[1]1.RSP Districts '!P93</f>
        <v>564</v>
      </c>
      <c r="I80" s="15" t="str">
        <f>'[1]1.RSP Districts '!S93</f>
        <v>No</v>
      </c>
      <c r="J80" s="15">
        <f>'[1]1.RSP Districts '!T93</f>
        <v>0</v>
      </c>
    </row>
    <row r="81" spans="1:10" ht="14.4" x14ac:dyDescent="0.3">
      <c r="A81" s="8" t="s">
        <v>77</v>
      </c>
      <c r="B81" s="225" t="s">
        <v>8</v>
      </c>
      <c r="C81" s="9">
        <v>40</v>
      </c>
      <c r="D81" s="9">
        <f>'[5]1.RSP Districts '!E94</f>
        <v>34</v>
      </c>
      <c r="E81" s="9">
        <f>'[5]1.RSP Districts '!I94</f>
        <v>236</v>
      </c>
      <c r="F81" s="9">
        <v>128408</v>
      </c>
      <c r="G81" s="9">
        <f>'[5]1.RSP Districts '!L94</f>
        <v>29475</v>
      </c>
      <c r="H81" s="9">
        <f>'[5]1.RSP Districts '!P94</f>
        <v>2221</v>
      </c>
      <c r="I81" s="9" t="str">
        <f>'[5]1.RSP Districts '!S94</f>
        <v>Yes</v>
      </c>
      <c r="J81" s="9">
        <f>'[5]1.RSP Districts '!T94</f>
        <v>4</v>
      </c>
    </row>
    <row r="82" spans="1:10" ht="14.4" x14ac:dyDescent="0.3">
      <c r="A82" s="8" t="s">
        <v>78</v>
      </c>
      <c r="B82" s="225" t="s">
        <v>7</v>
      </c>
      <c r="C82" s="9">
        <v>55</v>
      </c>
      <c r="D82" s="9" t="e">
        <f>#REF!</f>
        <v>#REF!</v>
      </c>
      <c r="E82" s="9">
        <v>260</v>
      </c>
      <c r="F82" s="9">
        <v>209191</v>
      </c>
      <c r="G82" s="9">
        <v>16500</v>
      </c>
      <c r="H82" s="9">
        <v>860</v>
      </c>
      <c r="I82" s="229" t="s">
        <v>256</v>
      </c>
      <c r="J82" s="231">
        <v>0</v>
      </c>
    </row>
    <row r="83" spans="1:10" ht="14.4" x14ac:dyDescent="0.3">
      <c r="A83" s="8" t="s">
        <v>79</v>
      </c>
      <c r="B83" s="225" t="s">
        <v>8</v>
      </c>
      <c r="C83" s="9">
        <v>51</v>
      </c>
      <c r="D83" s="9">
        <f>'[5]1.RSP Districts '!E96</f>
        <v>50</v>
      </c>
      <c r="E83" s="9">
        <f>'[5]1.RSP Districts '!I96</f>
        <v>222</v>
      </c>
      <c r="F83" s="9">
        <v>122340</v>
      </c>
      <c r="G83" s="9">
        <f>'[5]1.RSP Districts '!L96</f>
        <v>102306</v>
      </c>
      <c r="H83" s="9">
        <f>'[5]1.RSP Districts '!P96</f>
        <v>5846</v>
      </c>
      <c r="I83" s="9" t="str">
        <f>'[5]1.RSP Districts '!S96</f>
        <v>Yes</v>
      </c>
      <c r="J83" s="9">
        <f>'[5]1.RSP Districts '!T96</f>
        <v>6</v>
      </c>
    </row>
    <row r="84" spans="1:10" ht="14.4" x14ac:dyDescent="0.3">
      <c r="A84" s="8" t="s">
        <v>212</v>
      </c>
      <c r="B84" s="225" t="s">
        <v>8</v>
      </c>
      <c r="C84" s="9">
        <v>46</v>
      </c>
      <c r="D84" s="9">
        <f>'[5]1.RSP Districts '!E97</f>
        <v>26</v>
      </c>
      <c r="E84" s="9">
        <f>'[5]1.RSP Districts '!I97</f>
        <v>200</v>
      </c>
      <c r="F84" s="9">
        <v>78458</v>
      </c>
      <c r="G84" s="9">
        <f>'[5]1.RSP Districts '!L97</f>
        <v>37757</v>
      </c>
      <c r="H84" s="9">
        <f>'[5]1.RSP Districts '!P97</f>
        <v>2698</v>
      </c>
      <c r="I84" s="9" t="str">
        <f>'[5]1.RSP Districts '!S97</f>
        <v>Yes</v>
      </c>
      <c r="J84" s="9">
        <f>'[5]1.RSP Districts '!T97</f>
        <v>6</v>
      </c>
    </row>
    <row r="85" spans="1:10" s="3" customFormat="1" x14ac:dyDescent="0.3">
      <c r="A85" s="8" t="s">
        <v>80</v>
      </c>
      <c r="B85" s="225" t="s">
        <v>5</v>
      </c>
      <c r="C85" s="9">
        <v>19</v>
      </c>
      <c r="D85" s="15">
        <f>'[1]1.RSP Districts '!E98</f>
        <v>12</v>
      </c>
      <c r="E85" s="15">
        <f>'[1]1.RSP Districts '!I98</f>
        <v>19</v>
      </c>
      <c r="F85" s="11">
        <v>47082</v>
      </c>
      <c r="G85" s="15">
        <f>'[1]1.RSP Districts '!L98</f>
        <v>21838</v>
      </c>
      <c r="H85" s="15">
        <f>'[1]1.RSP Districts '!P98</f>
        <v>1673</v>
      </c>
      <c r="I85" s="15" t="str">
        <f>'[1]1.RSP Districts '!S98</f>
        <v>No</v>
      </c>
      <c r="J85" s="15">
        <f>'[1]1.RSP Districts '!T98</f>
        <v>1</v>
      </c>
    </row>
    <row r="86" spans="1:10" s="3" customFormat="1" x14ac:dyDescent="0.3">
      <c r="A86" s="8" t="s">
        <v>81</v>
      </c>
      <c r="B86" s="225" t="s">
        <v>5</v>
      </c>
      <c r="C86" s="9">
        <v>16</v>
      </c>
      <c r="D86" s="15">
        <f>'[1]1.RSP Districts '!E99</f>
        <v>13</v>
      </c>
      <c r="E86" s="15">
        <f>'[1]1.RSP Districts '!I99</f>
        <v>66</v>
      </c>
      <c r="F86" s="11">
        <v>39648</v>
      </c>
      <c r="G86" s="15">
        <f>'[1]1.RSP Districts '!L99</f>
        <v>19210</v>
      </c>
      <c r="H86" s="15">
        <f>'[1]1.RSP Districts '!P99</f>
        <v>1170</v>
      </c>
      <c r="I86" s="15" t="str">
        <f>'[1]1.RSP Districts '!S99</f>
        <v>No</v>
      </c>
      <c r="J86" s="15">
        <f>'[1]1.RSP Districts '!T99</f>
        <v>1</v>
      </c>
    </row>
    <row r="87" spans="1:10" s="3" customFormat="1" x14ac:dyDescent="0.25">
      <c r="A87" s="8" t="s">
        <v>82</v>
      </c>
      <c r="B87" s="226" t="s">
        <v>10</v>
      </c>
      <c r="C87" s="9">
        <v>44</v>
      </c>
      <c r="D87" s="9" t="e">
        <f>#REF!</f>
        <v>#REF!</v>
      </c>
      <c r="E87" s="9" t="e">
        <f>#REF!</f>
        <v>#REF!</v>
      </c>
      <c r="F87" s="9">
        <v>159486</v>
      </c>
      <c r="G87" s="9" t="e">
        <f>#REF!</f>
        <v>#REF!</v>
      </c>
      <c r="H87" s="9" t="e">
        <f>#REF!</f>
        <v>#REF!</v>
      </c>
      <c r="I87" s="9" t="str">
        <f>'[4]1.RSP Districts '!S100</f>
        <v>Yes</v>
      </c>
      <c r="J87" s="9">
        <f>'[4]1.RSP Districts '!T100</f>
        <v>12</v>
      </c>
    </row>
    <row r="88" spans="1:10" s="3" customFormat="1" x14ac:dyDescent="0.3">
      <c r="A88" s="8" t="s">
        <v>83</v>
      </c>
      <c r="B88" s="225" t="s">
        <v>5</v>
      </c>
      <c r="C88" s="9">
        <v>55</v>
      </c>
      <c r="D88" s="15">
        <f>'[1]1.RSP Districts '!E101</f>
        <v>52</v>
      </c>
      <c r="E88" s="15">
        <f>'[1]1.RSP Districts '!I101</f>
        <v>298</v>
      </c>
      <c r="F88" s="11">
        <v>202554</v>
      </c>
      <c r="G88" s="15">
        <f>'[1]1.RSP Districts '!L101</f>
        <v>49379</v>
      </c>
      <c r="H88" s="15">
        <f>'[1]1.RSP Districts '!P101</f>
        <v>3019</v>
      </c>
      <c r="I88" s="15" t="str">
        <f>'[1]1.RSP Districts '!S101</f>
        <v>Yes</v>
      </c>
      <c r="J88" s="15">
        <f>'[1]1.RSP Districts '!T101</f>
        <v>4</v>
      </c>
    </row>
    <row r="89" spans="1:10" s="3" customFormat="1" x14ac:dyDescent="0.3">
      <c r="A89" s="8" t="s">
        <v>84</v>
      </c>
      <c r="B89" s="225" t="s">
        <v>5</v>
      </c>
      <c r="C89" s="9">
        <v>27</v>
      </c>
      <c r="D89" s="15">
        <f>'[1]1.RSP Districts '!E102</f>
        <v>1</v>
      </c>
      <c r="E89" s="15">
        <f>'[1]1.RSP Districts '!I102</f>
        <v>5</v>
      </c>
      <c r="F89" s="9">
        <v>202554</v>
      </c>
      <c r="G89" s="15">
        <f>'[1]1.RSP Districts '!L102</f>
        <v>2644</v>
      </c>
      <c r="H89" s="15">
        <f>'[1]1.RSP Districts '!P102</f>
        <v>220</v>
      </c>
      <c r="I89" s="15" t="str">
        <f>'[1]1.RSP Districts '!S102</f>
        <v>No</v>
      </c>
      <c r="J89" s="15">
        <f>'[1]1.RSP Districts '!T102</f>
        <v>1</v>
      </c>
    </row>
    <row r="90" spans="1:10" s="3" customFormat="1" x14ac:dyDescent="0.25">
      <c r="A90" s="14" t="s">
        <v>84</v>
      </c>
      <c r="B90" s="228" t="s">
        <v>10</v>
      </c>
      <c r="C90" s="15">
        <v>27</v>
      </c>
      <c r="D90" s="9" t="e">
        <f>#REF!</f>
        <v>#REF!</v>
      </c>
      <c r="E90" s="9" t="e">
        <f>#REF!</f>
        <v>#REF!</v>
      </c>
      <c r="F90" s="15">
        <v>106515</v>
      </c>
      <c r="G90" s="9" t="e">
        <f>#REF!</f>
        <v>#REF!</v>
      </c>
      <c r="H90" s="9" t="e">
        <f>#REF!</f>
        <v>#REF!</v>
      </c>
      <c r="I90" s="9" t="str">
        <f>'[4]1.RSP Districts '!S103</f>
        <v>Yes</v>
      </c>
      <c r="J90" s="9">
        <f>'[4]1.RSP Districts '!T103</f>
        <v>4</v>
      </c>
    </row>
    <row r="91" spans="1:10" s="3" customFormat="1" x14ac:dyDescent="0.25">
      <c r="A91" s="8" t="s">
        <v>85</v>
      </c>
      <c r="B91" s="226" t="s">
        <v>4</v>
      </c>
      <c r="C91" s="11">
        <v>65</v>
      </c>
      <c r="D91" s="9">
        <f>'[3]1.RSP Districts '!E107</f>
        <v>12</v>
      </c>
      <c r="E91" s="9">
        <f>'[3]1.RSP Districts '!I107</f>
        <v>69</v>
      </c>
      <c r="F91" s="9">
        <v>164849</v>
      </c>
      <c r="G91" s="9">
        <f>'[3]1.RSP Districts '!L107</f>
        <v>19074</v>
      </c>
      <c r="H91" s="9">
        <f>'[3]1.RSP Districts '!P107</f>
        <v>1635</v>
      </c>
      <c r="I91" s="9" t="str">
        <f>'[3]1.RSP Districts '!S107</f>
        <v>No</v>
      </c>
      <c r="J91" s="9">
        <f>'[3]1.RSP Districts '!T107</f>
        <v>9</v>
      </c>
    </row>
    <row r="92" spans="1:10" s="3" customFormat="1" x14ac:dyDescent="0.25">
      <c r="A92" s="8" t="s">
        <v>85</v>
      </c>
      <c r="B92" s="224" t="s">
        <v>5</v>
      </c>
      <c r="C92" s="9">
        <v>65</v>
      </c>
      <c r="D92" s="15">
        <f>'[1]1.RSP Districts '!E108</f>
        <v>64</v>
      </c>
      <c r="E92" s="15">
        <f>'[1]1.RSP Districts '!I108</f>
        <v>454</v>
      </c>
      <c r="F92" s="9">
        <v>164849</v>
      </c>
      <c r="G92" s="15">
        <f>'[1]1.RSP Districts '!L108</f>
        <v>66651</v>
      </c>
      <c r="H92" s="15">
        <f>'[1]1.RSP Districts '!P108</f>
        <v>4318</v>
      </c>
      <c r="I92" s="15" t="str">
        <f>'[1]1.RSP Districts '!S108</f>
        <v>Yes</v>
      </c>
      <c r="J92" s="15">
        <f>'[1]1.RSP Districts '!T108</f>
        <v>5</v>
      </c>
    </row>
    <row r="93" spans="1:10" s="3" customFormat="1" x14ac:dyDescent="0.25">
      <c r="A93" s="8" t="s">
        <v>86</v>
      </c>
      <c r="B93" s="226" t="s">
        <v>5</v>
      </c>
      <c r="C93" s="9">
        <v>101</v>
      </c>
      <c r="D93" s="15">
        <f>'[1]1.RSP Districts '!E109</f>
        <v>101</v>
      </c>
      <c r="E93" s="15">
        <f>'[1]1.RSP Districts '!I109</f>
        <v>869</v>
      </c>
      <c r="F93" s="11">
        <v>158489</v>
      </c>
      <c r="G93" s="15">
        <f>'[1]1.RSP Districts '!L109</f>
        <v>234524</v>
      </c>
      <c r="H93" s="15">
        <f>'[1]1.RSP Districts '!P109</f>
        <v>16713</v>
      </c>
      <c r="I93" s="15" t="str">
        <f>'[1]1.RSP Districts '!S109</f>
        <v>Yes</v>
      </c>
      <c r="J93" s="15">
        <f>'[1]1.RSP Districts '!T109</f>
        <v>6</v>
      </c>
    </row>
    <row r="94" spans="1:10" s="3" customFormat="1" x14ac:dyDescent="0.25">
      <c r="A94" s="8" t="s">
        <v>87</v>
      </c>
      <c r="B94" s="226" t="s">
        <v>5</v>
      </c>
      <c r="C94" s="9">
        <v>97</v>
      </c>
      <c r="D94" s="15">
        <f>'[1]1.RSP Districts '!E110</f>
        <v>97</v>
      </c>
      <c r="E94" s="15">
        <f>'[1]1.RSP Districts '!I110</f>
        <v>609</v>
      </c>
      <c r="F94" s="11">
        <v>128856</v>
      </c>
      <c r="G94" s="15">
        <f>'[1]1.RSP Districts '!L110</f>
        <v>292730</v>
      </c>
      <c r="H94" s="15">
        <f>'[1]1.RSP Districts '!P110</f>
        <v>19670</v>
      </c>
      <c r="I94" s="15" t="str">
        <f>'[1]1.RSP Districts '!S110</f>
        <v>Yes</v>
      </c>
      <c r="J94" s="15">
        <f>'[1]1.RSP Districts '!T110</f>
        <v>5</v>
      </c>
    </row>
    <row r="95" spans="1:10" s="3" customFormat="1" x14ac:dyDescent="0.25">
      <c r="A95" s="8" t="s">
        <v>88</v>
      </c>
      <c r="B95" s="226" t="s">
        <v>5</v>
      </c>
      <c r="C95" s="9">
        <v>42</v>
      </c>
      <c r="D95" s="15">
        <f>'[1]1.RSP Districts '!E111</f>
        <v>42</v>
      </c>
      <c r="E95" s="15">
        <f>'[1]1.RSP Districts '!I111</f>
        <v>530</v>
      </c>
      <c r="F95" s="11">
        <v>90682.077922077922</v>
      </c>
      <c r="G95" s="15">
        <f>'[1]1.RSP Districts '!L111</f>
        <v>159387</v>
      </c>
      <c r="H95" s="15">
        <f>'[1]1.RSP Districts '!P111</f>
        <v>10036</v>
      </c>
      <c r="I95" s="15" t="str">
        <f>'[1]1.RSP Districts '!S111</f>
        <v>Yes</v>
      </c>
      <c r="J95" s="15">
        <f>'[1]1.RSP Districts '!T111</f>
        <v>4</v>
      </c>
    </row>
    <row r="96" spans="1:10" s="3" customFormat="1" x14ac:dyDescent="0.25">
      <c r="A96" s="8" t="s">
        <v>89</v>
      </c>
      <c r="B96" s="226" t="s">
        <v>5</v>
      </c>
      <c r="C96" s="9">
        <v>65</v>
      </c>
      <c r="D96" s="15">
        <f>'[1]1.RSP Districts '!E112</f>
        <v>60</v>
      </c>
      <c r="E96" s="15">
        <f>'[1]1.RSP Districts '!I112</f>
        <v>418</v>
      </c>
      <c r="F96" s="11">
        <v>88816</v>
      </c>
      <c r="G96" s="15">
        <f>'[1]1.RSP Districts '!L112</f>
        <v>70915</v>
      </c>
      <c r="H96" s="15">
        <f>'[1]1.RSP Districts '!P112</f>
        <v>3875</v>
      </c>
      <c r="I96" s="15" t="str">
        <f>'[1]1.RSP Districts '!S112</f>
        <v>Yes</v>
      </c>
      <c r="J96" s="15">
        <f>'[1]1.RSP Districts '!T112</f>
        <v>3</v>
      </c>
    </row>
    <row r="97" spans="1:10" s="3" customFormat="1" x14ac:dyDescent="0.25">
      <c r="A97" s="8" t="s">
        <v>177</v>
      </c>
      <c r="B97" s="10" t="s">
        <v>6</v>
      </c>
      <c r="C97" s="9">
        <v>42</v>
      </c>
      <c r="D97" s="9">
        <f>'[6]1.RSP Districts '!E113</f>
        <v>0</v>
      </c>
      <c r="E97" s="9">
        <f>'[6]1.RSP Districts '!I113</f>
        <v>0</v>
      </c>
      <c r="F97" s="72">
        <v>81625.384615384493</v>
      </c>
      <c r="G97" s="9">
        <f>'[6]1.RSP Districts '!L113</f>
        <v>1069</v>
      </c>
      <c r="H97" s="9">
        <f>'[6]1.RSP Districts '!P113</f>
        <v>60</v>
      </c>
      <c r="I97" s="9" t="str">
        <f>'[6]1.RSP Districts '!S113</f>
        <v>No</v>
      </c>
      <c r="J97" s="9">
        <f>'[6]1.RSP Districts '!T113</f>
        <v>0</v>
      </c>
    </row>
    <row r="98" spans="1:10" s="3" customFormat="1" x14ac:dyDescent="0.25">
      <c r="A98" s="8" t="s">
        <v>281</v>
      </c>
      <c r="B98" s="10" t="s">
        <v>5</v>
      </c>
      <c r="C98" s="9">
        <v>42</v>
      </c>
      <c r="D98" s="15">
        <f>'[1]1.RSP Districts '!E114</f>
        <v>1</v>
      </c>
      <c r="E98" s="15">
        <f>'[1]1.RSP Districts '!I114</f>
        <v>10</v>
      </c>
      <c r="F98" s="72">
        <f>F97</f>
        <v>81625.384615384493</v>
      </c>
      <c r="G98" s="15">
        <f>'[1]1.RSP Districts '!L114</f>
        <v>2298</v>
      </c>
      <c r="H98" s="15">
        <f>'[1]1.RSP Districts '!P114</f>
        <v>217</v>
      </c>
      <c r="I98" s="15" t="str">
        <f>'[1]1.RSP Districts '!S114</f>
        <v>No</v>
      </c>
      <c r="J98" s="15">
        <f>'[1]1.RSP Districts '!T114</f>
        <v>3</v>
      </c>
    </row>
    <row r="99" spans="1:10" s="3" customFormat="1" x14ac:dyDescent="0.25">
      <c r="A99" s="8" t="s">
        <v>90</v>
      </c>
      <c r="B99" s="226" t="s">
        <v>5</v>
      </c>
      <c r="C99" s="9">
        <v>55</v>
      </c>
      <c r="D99" s="15">
        <f>'[1]1.RSP Districts '!E115</f>
        <v>50</v>
      </c>
      <c r="E99" s="15">
        <f>'[1]1.RSP Districts '!I115</f>
        <v>492</v>
      </c>
      <c r="F99" s="9">
        <v>208270</v>
      </c>
      <c r="G99" s="15">
        <f>'[1]1.RSP Districts '!L115</f>
        <v>156503</v>
      </c>
      <c r="H99" s="15">
        <f>'[1]1.RSP Districts '!P115</f>
        <v>11046</v>
      </c>
      <c r="I99" s="15" t="str">
        <f>'[1]1.RSP Districts '!S115</f>
        <v>Yes</v>
      </c>
      <c r="J99" s="15">
        <f>'[1]1.RSP Districts '!T115</f>
        <v>2</v>
      </c>
    </row>
    <row r="100" spans="1:10" s="3" customFormat="1" x14ac:dyDescent="0.25">
      <c r="A100" s="8" t="s">
        <v>282</v>
      </c>
      <c r="B100" s="226" t="s">
        <v>6</v>
      </c>
      <c r="C100" s="9">
        <v>55</v>
      </c>
      <c r="D100" s="9">
        <f>'[6]1.RSP Districts '!E116</f>
        <v>0</v>
      </c>
      <c r="E100" s="9">
        <f>'[6]1.RSP Districts '!I116</f>
        <v>0</v>
      </c>
      <c r="F100" s="9">
        <v>208270</v>
      </c>
      <c r="G100" s="9">
        <f>'[6]1.RSP Districts '!L116</f>
        <v>20260</v>
      </c>
      <c r="H100" s="9">
        <f>'[6]1.RSP Districts '!P116</f>
        <v>1302</v>
      </c>
      <c r="I100" s="9" t="str">
        <f>'[6]1.RSP Districts '!S116</f>
        <v>No</v>
      </c>
      <c r="J100" s="9">
        <f>'[6]1.RSP Districts '!T116</f>
        <v>0</v>
      </c>
    </row>
    <row r="101" spans="1:10" s="3" customFormat="1" x14ac:dyDescent="0.25">
      <c r="A101" s="8" t="s">
        <v>91</v>
      </c>
      <c r="B101" s="226" t="s">
        <v>6</v>
      </c>
      <c r="C101" s="9">
        <v>71</v>
      </c>
      <c r="D101" s="9">
        <f>'[6]1.RSP Districts '!E117</f>
        <v>71</v>
      </c>
      <c r="E101" s="9">
        <f>'[6]1.RSP Districts '!I117</f>
        <v>336</v>
      </c>
      <c r="F101" s="9">
        <v>121639.04761904762</v>
      </c>
      <c r="G101" s="9" t="e">
        <f>#REF!</f>
        <v>#REF!</v>
      </c>
      <c r="H101" s="9">
        <f>'[6]1.RSP Districts '!P117</f>
        <v>4590</v>
      </c>
      <c r="I101" s="9" t="str">
        <f>'[6]1.RSP Districts '!S117</f>
        <v>Yes</v>
      </c>
      <c r="J101" s="9">
        <f>'[6]1.RSP Districts '!T117</f>
        <v>4</v>
      </c>
    </row>
    <row r="102" spans="1:10" s="3" customFormat="1" x14ac:dyDescent="0.25">
      <c r="A102" s="8" t="s">
        <v>92</v>
      </c>
      <c r="B102" s="226" t="s">
        <v>6</v>
      </c>
      <c r="C102" s="9">
        <v>97</v>
      </c>
      <c r="D102" s="9">
        <f>'[6]1.RSP Districts '!E119</f>
        <v>62</v>
      </c>
      <c r="E102" s="9">
        <f>'[6]1.RSP Districts '!I119</f>
        <v>373</v>
      </c>
      <c r="F102" s="9">
        <v>47026</v>
      </c>
      <c r="G102" s="9" t="e">
        <f>#REF!</f>
        <v>#REF!</v>
      </c>
      <c r="H102" s="9">
        <f>'[6]1.RSP Districts '!P119</f>
        <v>3506</v>
      </c>
      <c r="I102" s="9" t="str">
        <f>'[6]1.RSP Districts '!S119</f>
        <v>Yes</v>
      </c>
      <c r="J102" s="9">
        <f>'[6]1.RSP Districts '!T118</f>
        <v>0</v>
      </c>
    </row>
    <row r="103" spans="1:10" s="3" customFormat="1" x14ac:dyDescent="0.25">
      <c r="A103" s="8" t="s">
        <v>92</v>
      </c>
      <c r="B103" s="226" t="s">
        <v>5</v>
      </c>
      <c r="C103" s="9">
        <v>97</v>
      </c>
      <c r="D103" s="15">
        <f>'[1]1.RSP Districts '!E119</f>
        <v>0</v>
      </c>
      <c r="E103" s="15">
        <f>'[1]1.RSP Districts '!I119</f>
        <v>373</v>
      </c>
      <c r="F103" s="15">
        <f>'[7]1.RSP Districts '!J119</f>
        <v>47026</v>
      </c>
      <c r="G103" s="15">
        <f>'[1]1.RSP Districts '!L119</f>
        <v>1141</v>
      </c>
      <c r="H103" s="15">
        <f>'[1]1.RSP Districts '!P119</f>
        <v>104</v>
      </c>
      <c r="I103" s="15" t="str">
        <f>'[1]1.RSP Districts '!S119</f>
        <v>Yes</v>
      </c>
      <c r="J103" s="15">
        <f>'[1]1.RSP Districts '!T119</f>
        <v>3</v>
      </c>
    </row>
    <row r="104" spans="1:10" s="3" customFormat="1" x14ac:dyDescent="0.25">
      <c r="A104" s="8" t="s">
        <v>93</v>
      </c>
      <c r="B104" s="226" t="s">
        <v>6</v>
      </c>
      <c r="C104" s="9">
        <v>87</v>
      </c>
      <c r="D104" s="9">
        <f>'[6]1.RSP Districts '!E120</f>
        <v>35</v>
      </c>
      <c r="E104" s="9">
        <f>'[6]1.RSP Districts '!I120</f>
        <v>371</v>
      </c>
      <c r="F104" s="9">
        <v>111973</v>
      </c>
      <c r="G104" s="9">
        <f>'[6]1.RSP Districts '!L120</f>
        <v>55454</v>
      </c>
      <c r="H104" s="9">
        <f>'[6]1.RSP Districts '!P120</f>
        <v>3549</v>
      </c>
      <c r="I104" s="9" t="str">
        <f>'[6]1.RSP Districts '!S120</f>
        <v>Yes</v>
      </c>
      <c r="J104" s="9">
        <f>'[6]1.RSP Districts '!T120</f>
        <v>3</v>
      </c>
    </row>
    <row r="105" spans="1:10" s="3" customFormat="1" x14ac:dyDescent="0.25">
      <c r="A105" s="8" t="s">
        <v>94</v>
      </c>
      <c r="B105" s="226" t="s">
        <v>6</v>
      </c>
      <c r="C105" s="9">
        <v>40</v>
      </c>
      <c r="D105" s="9">
        <f>'[6]1.RSP Districts '!E121</f>
        <v>16</v>
      </c>
      <c r="E105" s="9">
        <f>'[6]1.RSP Districts '!I121</f>
        <v>110</v>
      </c>
      <c r="F105" s="9">
        <v>164715</v>
      </c>
      <c r="G105" s="9" t="e">
        <f>#REF!</f>
        <v>#REF!</v>
      </c>
      <c r="H105" s="9">
        <f>'[6]1.RSP Districts '!P121</f>
        <v>2095</v>
      </c>
      <c r="I105" s="9" t="str">
        <f>'[6]1.RSP Districts '!S121</f>
        <v>Yes</v>
      </c>
      <c r="J105" s="9">
        <f>'[6]1.RSP Districts '!T121</f>
        <v>2</v>
      </c>
    </row>
    <row r="106" spans="1:10" s="3" customFormat="1" x14ac:dyDescent="0.25">
      <c r="A106" s="8" t="s">
        <v>283</v>
      </c>
      <c r="B106" s="226" t="s">
        <v>5</v>
      </c>
      <c r="C106" s="9">
        <v>40</v>
      </c>
      <c r="D106" s="15">
        <f>'[1]1.RSP Districts '!E122</f>
        <v>48</v>
      </c>
      <c r="E106" s="15">
        <f>'[1]1.RSP Districts '!I122</f>
        <v>184</v>
      </c>
      <c r="F106" s="9">
        <v>164715</v>
      </c>
      <c r="G106" s="15">
        <f>'[1]1.RSP Districts '!L122</f>
        <v>6049</v>
      </c>
      <c r="H106" s="15">
        <f>'[1]1.RSP Districts '!P122</f>
        <v>501</v>
      </c>
      <c r="I106" s="15" t="str">
        <f>'[1]1.RSP Districts '!S122</f>
        <v>Yes</v>
      </c>
      <c r="J106" s="15">
        <f>'[1]1.RSP Districts '!T122</f>
        <v>3</v>
      </c>
    </row>
    <row r="107" spans="1:10" s="3" customFormat="1" x14ac:dyDescent="0.25">
      <c r="A107" s="8" t="s">
        <v>95</v>
      </c>
      <c r="B107" s="226" t="s">
        <v>6</v>
      </c>
      <c r="C107" s="9">
        <v>79</v>
      </c>
      <c r="D107" s="9">
        <f>'[6]1.RSP Districts '!E123</f>
        <v>21</v>
      </c>
      <c r="E107" s="9">
        <f>'[6]1.RSP Districts '!I123</f>
        <v>181</v>
      </c>
      <c r="F107" s="9">
        <v>141671</v>
      </c>
      <c r="G107" s="9">
        <f>'[6]1.RSP Districts '!L123</f>
        <v>31524</v>
      </c>
      <c r="H107" s="9">
        <f>'[6]1.RSP Districts '!P123</f>
        <v>2226</v>
      </c>
      <c r="I107" s="9" t="str">
        <f>'[6]1.RSP Districts '!S123</f>
        <v>Yes</v>
      </c>
      <c r="J107" s="9">
        <f>'[6]1.RSP Districts '!T123</f>
        <v>2</v>
      </c>
    </row>
    <row r="108" spans="1:10" s="3" customFormat="1" x14ac:dyDescent="0.25">
      <c r="A108" s="8" t="s">
        <v>96</v>
      </c>
      <c r="B108" s="226" t="s">
        <v>5</v>
      </c>
      <c r="C108" s="9">
        <v>50</v>
      </c>
      <c r="D108" s="15">
        <f>'[1]1.RSP Districts '!E124</f>
        <v>52</v>
      </c>
      <c r="E108" s="15">
        <f>'[1]1.RSP Districts '!I124</f>
        <v>637</v>
      </c>
      <c r="F108" s="11">
        <v>128408</v>
      </c>
      <c r="G108" s="15">
        <f>'[1]1.RSP Districts '!L124</f>
        <v>42843</v>
      </c>
      <c r="H108" s="15">
        <f>'[1]1.RSP Districts '!P124</f>
        <v>2446</v>
      </c>
      <c r="I108" s="15" t="str">
        <f>'[1]1.RSP Districts '!S124</f>
        <v>Yes</v>
      </c>
      <c r="J108" s="15">
        <f>'[1]1.RSP Districts '!T124</f>
        <v>3</v>
      </c>
    </row>
    <row r="109" spans="1:10" s="3" customFormat="1" x14ac:dyDescent="0.25">
      <c r="A109" s="8" t="s">
        <v>97</v>
      </c>
      <c r="B109" s="226" t="s">
        <v>6</v>
      </c>
      <c r="C109" s="9">
        <v>89</v>
      </c>
      <c r="D109" s="9">
        <f>'[6]1.RSP Districts '!E125</f>
        <v>7</v>
      </c>
      <c r="E109" s="9">
        <f>'[6]1.RSP Districts '!I125</f>
        <v>20</v>
      </c>
      <c r="F109" s="9">
        <v>122340</v>
      </c>
      <c r="G109" s="9" t="e">
        <f>#REF!</f>
        <v>#REF!</v>
      </c>
      <c r="H109" s="9">
        <f>'[6]1.RSP Districts '!P125</f>
        <v>1012</v>
      </c>
      <c r="I109" s="9" t="str">
        <f>'[6]1.RSP Districts '!S125</f>
        <v>No</v>
      </c>
      <c r="J109" s="9">
        <f>'[6]1.RSP Districts '!T125</f>
        <v>1</v>
      </c>
    </row>
    <row r="110" spans="1:10" s="3" customFormat="1" x14ac:dyDescent="0.25">
      <c r="A110" s="8" t="s">
        <v>98</v>
      </c>
      <c r="B110" s="226" t="s">
        <v>6</v>
      </c>
      <c r="C110" s="9">
        <v>98</v>
      </c>
      <c r="D110" s="9">
        <f>'[6]1.RSP Districts '!E126</f>
        <v>21</v>
      </c>
      <c r="E110" s="9">
        <f>'[6]1.RSP Districts '!I126</f>
        <v>129</v>
      </c>
      <c r="F110" s="9">
        <v>122340</v>
      </c>
      <c r="G110" s="9" t="e">
        <f>#REF!</f>
        <v>#REF!</v>
      </c>
      <c r="H110" s="9">
        <f>'[6]1.RSP Districts '!P126</f>
        <v>2033</v>
      </c>
      <c r="I110" s="9" t="str">
        <f>'[6]1.RSP Districts '!S126</f>
        <v>Yes</v>
      </c>
      <c r="J110" s="9">
        <f>'[6]1.RSP Districts '!T126</f>
        <v>2</v>
      </c>
    </row>
    <row r="111" spans="1:10" x14ac:dyDescent="0.25">
      <c r="A111" s="8" t="s">
        <v>98</v>
      </c>
      <c r="B111" s="224" t="s">
        <v>5</v>
      </c>
      <c r="C111" s="9">
        <v>98</v>
      </c>
      <c r="D111" s="15">
        <f>'[1]1.RSP Districts '!E127</f>
        <v>70</v>
      </c>
      <c r="E111" s="15">
        <f>'[1]1.RSP Districts '!I127</f>
        <v>305</v>
      </c>
      <c r="F111" s="9">
        <v>78458</v>
      </c>
      <c r="G111" s="15">
        <f>'[1]1.RSP Districts '!L127</f>
        <v>17775</v>
      </c>
      <c r="H111" s="15">
        <f>'[1]1.RSP Districts '!P127</f>
        <v>1662</v>
      </c>
      <c r="I111" s="15" t="str">
        <f>'[1]1.RSP Districts '!S127</f>
        <v>No</v>
      </c>
      <c r="J111" s="15">
        <f>'[1]1.RSP Districts '!T127</f>
        <v>0</v>
      </c>
    </row>
    <row r="112" spans="1:10" s="3" customFormat="1" x14ac:dyDescent="0.25">
      <c r="A112" s="8" t="s">
        <v>99</v>
      </c>
      <c r="B112" s="226" t="s">
        <v>5</v>
      </c>
      <c r="C112" s="9">
        <v>49</v>
      </c>
      <c r="D112" s="15">
        <f>'[1]1.RSP Districts '!E128</f>
        <v>50</v>
      </c>
      <c r="E112" s="15">
        <f>'[1]1.RSP Districts '!I128</f>
        <v>329</v>
      </c>
      <c r="F112" s="11">
        <v>47082</v>
      </c>
      <c r="G112" s="15">
        <f>'[1]1.RSP Districts '!L128</f>
        <v>148171</v>
      </c>
      <c r="H112" s="15">
        <f>'[1]1.RSP Districts '!P128</f>
        <v>8497</v>
      </c>
      <c r="I112" s="15" t="str">
        <f>'[1]1.RSP Districts '!S128</f>
        <v>Yes</v>
      </c>
      <c r="J112" s="15">
        <f>'[1]1.RSP Districts '!T128</f>
        <v>4</v>
      </c>
    </row>
    <row r="113" spans="1:10" s="3" customFormat="1" x14ac:dyDescent="0.25">
      <c r="A113" s="8" t="s">
        <v>100</v>
      </c>
      <c r="B113" s="226" t="s">
        <v>6</v>
      </c>
      <c r="C113" s="9">
        <v>30</v>
      </c>
      <c r="D113" s="9">
        <f>'[6]1.RSP Districts '!E129</f>
        <v>27</v>
      </c>
      <c r="E113" s="9">
        <f>'[6]1.RSP Districts '!I129</f>
        <v>156</v>
      </c>
      <c r="F113" s="9">
        <v>39648</v>
      </c>
      <c r="G113" s="9" t="e">
        <f>#REF!</f>
        <v>#REF!</v>
      </c>
      <c r="H113" s="9">
        <f>'[6]1.RSP Districts '!P129</f>
        <v>3231</v>
      </c>
      <c r="I113" s="9" t="str">
        <f>'[6]1.RSP Districts '!S129</f>
        <v>Yes</v>
      </c>
      <c r="J113" s="9">
        <f>'[6]1.RSP Districts '!T129</f>
        <v>3</v>
      </c>
    </row>
    <row r="114" spans="1:10" s="3" customFormat="1" x14ac:dyDescent="0.25">
      <c r="A114" s="8" t="s">
        <v>101</v>
      </c>
      <c r="B114" s="226" t="s">
        <v>6</v>
      </c>
      <c r="C114" s="9">
        <v>44</v>
      </c>
      <c r="D114" s="9">
        <f>'[6]1.RSP Districts '!E130</f>
        <v>28</v>
      </c>
      <c r="E114" s="9">
        <f>'[6]1.RSP Districts '!I130</f>
        <v>406</v>
      </c>
      <c r="F114" s="9">
        <v>159486</v>
      </c>
      <c r="G114" s="9" t="e">
        <f>#REF!</f>
        <v>#REF!</v>
      </c>
      <c r="H114" s="9">
        <f>'[6]1.RSP Districts '!P130</f>
        <v>8826</v>
      </c>
      <c r="I114" s="9" t="str">
        <f>'[6]1.RSP Districts '!S130</f>
        <v>Yes</v>
      </c>
      <c r="J114" s="9">
        <f>'[6]1.RSP Districts '!T130</f>
        <v>4</v>
      </c>
    </row>
    <row r="115" spans="1:10" s="3" customFormat="1" x14ac:dyDescent="0.25">
      <c r="A115" s="8" t="s">
        <v>101</v>
      </c>
      <c r="B115" s="226" t="s">
        <v>5</v>
      </c>
      <c r="C115" s="9">
        <v>44</v>
      </c>
      <c r="D115" s="15">
        <f>'[1]1.RSP Districts '!E131</f>
        <v>0</v>
      </c>
      <c r="E115" s="15">
        <f>'[1]1.RSP Districts '!I131</f>
        <v>0</v>
      </c>
      <c r="F115" s="9">
        <v>159486</v>
      </c>
      <c r="G115" s="15">
        <f>'[1]1.RSP Districts '!L131</f>
        <v>8535</v>
      </c>
      <c r="H115" s="15">
        <f>'[1]1.RSP Districts '!P131</f>
        <v>572</v>
      </c>
      <c r="I115" s="15" t="str">
        <f>'[1]1.RSP Districts '!S131</f>
        <v>No</v>
      </c>
      <c r="J115" s="15">
        <f>'[1]1.RSP Districts '!T131</f>
        <v>1</v>
      </c>
    </row>
    <row r="116" spans="1:10" s="3" customFormat="1" x14ac:dyDescent="0.25">
      <c r="A116" s="8" t="s">
        <v>102</v>
      </c>
      <c r="B116" s="226" t="s">
        <v>5</v>
      </c>
      <c r="C116" s="9">
        <v>70</v>
      </c>
      <c r="D116" s="15">
        <f>'[1]1.RSP Districts '!E132</f>
        <v>70</v>
      </c>
      <c r="E116" s="15">
        <f>'[1]1.RSP Districts '!I132</f>
        <v>386</v>
      </c>
      <c r="F116" s="11">
        <v>202554</v>
      </c>
      <c r="G116" s="15">
        <f>'[1]1.RSP Districts '!L132</f>
        <v>46705</v>
      </c>
      <c r="H116" s="15">
        <f>'[1]1.RSP Districts '!P132</f>
        <v>3886</v>
      </c>
      <c r="I116" s="15" t="str">
        <f>'[1]1.RSP Districts '!S132</f>
        <v>No</v>
      </c>
      <c r="J116" s="15">
        <v>0</v>
      </c>
    </row>
    <row r="117" spans="1:10" s="3" customFormat="1" x14ac:dyDescent="0.25">
      <c r="A117" s="8" t="s">
        <v>102</v>
      </c>
      <c r="B117" s="226" t="s">
        <v>6</v>
      </c>
      <c r="C117" s="9">
        <v>70</v>
      </c>
      <c r="D117" s="9">
        <f>'[6]1.RSP Districts '!E133</f>
        <v>9</v>
      </c>
      <c r="E117" s="9">
        <f>'[6]1.RSP Districts '!I133</f>
        <v>36</v>
      </c>
      <c r="F117" s="11">
        <v>202554</v>
      </c>
      <c r="G117" s="9" t="e">
        <f>#REF!</f>
        <v>#REF!</v>
      </c>
      <c r="H117" s="9">
        <f>'[6]1.RSP Districts '!P133</f>
        <v>706</v>
      </c>
      <c r="I117" s="9" t="str">
        <f>'[6]1.RSP Districts '!S133</f>
        <v>Yes</v>
      </c>
      <c r="J117" s="9">
        <f>'[6]1.RSP Districts '!T133</f>
        <v>2</v>
      </c>
    </row>
    <row r="118" spans="1:10" s="3" customFormat="1" x14ac:dyDescent="0.25">
      <c r="A118" s="8" t="s">
        <v>103</v>
      </c>
      <c r="B118" s="226" t="s">
        <v>6</v>
      </c>
      <c r="C118" s="9">
        <v>65</v>
      </c>
      <c r="D118" s="9">
        <f>'[6]1.RSP Districts '!E134</f>
        <v>53</v>
      </c>
      <c r="E118" s="9">
        <f>'[6]1.RSP Districts '!I134</f>
        <v>244</v>
      </c>
      <c r="F118" s="9">
        <v>106515</v>
      </c>
      <c r="G118" s="9" t="e">
        <f>#REF!</f>
        <v>#REF!</v>
      </c>
      <c r="H118" s="9">
        <f>'[6]1.RSP Districts '!P134</f>
        <v>2769</v>
      </c>
      <c r="I118" s="9" t="str">
        <f>'[6]1.RSP Districts '!S134</f>
        <v>No</v>
      </c>
      <c r="J118" s="9">
        <f>'[6]1.RSP Districts '!T134</f>
        <v>3</v>
      </c>
    </row>
    <row r="119" spans="1:10" s="3" customFormat="1" x14ac:dyDescent="0.25">
      <c r="A119" s="8" t="s">
        <v>103</v>
      </c>
      <c r="B119" s="226" t="s">
        <v>5</v>
      </c>
      <c r="C119" s="9">
        <v>65</v>
      </c>
      <c r="D119" s="15">
        <f>'[1]1.RSP Districts '!E135</f>
        <v>9</v>
      </c>
      <c r="E119" s="15">
        <f>'[1]1.RSP Districts '!I135</f>
        <v>21</v>
      </c>
      <c r="F119" s="9">
        <v>106515</v>
      </c>
      <c r="G119" s="15">
        <f>'[1]1.RSP Districts '!L135</f>
        <v>1020</v>
      </c>
      <c r="H119" s="15">
        <f>'[1]1.RSP Districts '!P135</f>
        <v>85</v>
      </c>
      <c r="I119" s="15" t="str">
        <f>'[1]1.RSP Districts '!S135</f>
        <v>Yes</v>
      </c>
      <c r="J119" s="15">
        <f>'[1]1.RSP Districts '!T135</f>
        <v>4</v>
      </c>
    </row>
    <row r="120" spans="1:10" s="3" customFormat="1" x14ac:dyDescent="0.25">
      <c r="A120" s="8" t="s">
        <v>104</v>
      </c>
      <c r="B120" s="226" t="s">
        <v>5</v>
      </c>
      <c r="C120" s="9">
        <v>53</v>
      </c>
      <c r="D120" s="15">
        <f>'[1]1.RSP Districts '!E136</f>
        <v>56</v>
      </c>
      <c r="E120" s="15">
        <f>'[1]1.RSP Districts '!I136</f>
        <v>228</v>
      </c>
      <c r="F120" s="11">
        <v>120486</v>
      </c>
      <c r="G120" s="15">
        <f>'[1]1.RSP Districts '!L136</f>
        <v>99611</v>
      </c>
      <c r="H120" s="15">
        <f>'[1]1.RSP Districts '!P136</f>
        <v>6068</v>
      </c>
      <c r="I120" s="15" t="str">
        <f>'[1]1.RSP Districts '!S136</f>
        <v>Yes</v>
      </c>
      <c r="J120" s="15">
        <f>'[1]1.RSP Districts '!T136</f>
        <v>4</v>
      </c>
    </row>
    <row r="121" spans="1:10" s="3" customFormat="1" x14ac:dyDescent="0.25">
      <c r="A121" s="8" t="s">
        <v>105</v>
      </c>
      <c r="B121" s="226" t="s">
        <v>6</v>
      </c>
      <c r="C121" s="9">
        <v>69</v>
      </c>
      <c r="D121" s="9">
        <f>'[6]1.RSP Districts '!E137</f>
        <v>22</v>
      </c>
      <c r="E121" s="9">
        <f>'[6]1.RSP Districts '!I137</f>
        <v>148</v>
      </c>
      <c r="F121" s="9">
        <v>261678</v>
      </c>
      <c r="G121" s="9">
        <f>'[6]1.RSP Districts '!L137</f>
        <v>35212</v>
      </c>
      <c r="H121" s="9">
        <f>'[6]1.RSP Districts '!P137</f>
        <v>2382</v>
      </c>
      <c r="I121" s="9" t="str">
        <f>'[6]1.RSP Districts '!S137</f>
        <v>No</v>
      </c>
      <c r="J121" s="9">
        <f>'[6]1.RSP Districts '!T137</f>
        <v>0</v>
      </c>
    </row>
    <row r="122" spans="1:10" x14ac:dyDescent="0.25">
      <c r="A122" s="8" t="s">
        <v>105</v>
      </c>
      <c r="B122" s="224" t="s">
        <v>5</v>
      </c>
      <c r="C122" s="9">
        <v>69</v>
      </c>
      <c r="D122" s="15">
        <f>'[1]1.RSP Districts '!E138</f>
        <v>58</v>
      </c>
      <c r="E122" s="15">
        <f>'[1]1.RSP Districts '!I138</f>
        <v>169</v>
      </c>
      <c r="F122" s="9">
        <v>261678</v>
      </c>
      <c r="G122" s="15">
        <f>'[1]1.RSP Districts '!L138</f>
        <v>17654</v>
      </c>
      <c r="H122" s="15">
        <f>'[1]1.RSP Districts '!P138</f>
        <v>1958</v>
      </c>
      <c r="I122" s="15" t="s">
        <v>260</v>
      </c>
      <c r="J122" s="15">
        <f>'[1]1.RSP Districts '!T138</f>
        <v>0</v>
      </c>
    </row>
    <row r="123" spans="1:10" s="3" customFormat="1" x14ac:dyDescent="0.25">
      <c r="A123" s="8" t="s">
        <v>106</v>
      </c>
      <c r="B123" s="226" t="s">
        <v>6</v>
      </c>
      <c r="C123" s="9">
        <v>93</v>
      </c>
      <c r="D123" s="9">
        <f>'[6]1.RSP Districts '!E139</f>
        <v>24</v>
      </c>
      <c r="E123" s="9">
        <f>'[6]1.RSP Districts '!I139</f>
        <v>287</v>
      </c>
      <c r="F123" s="9">
        <v>317647</v>
      </c>
      <c r="G123" s="9" t="e">
        <f>#REF!</f>
        <v>#REF!</v>
      </c>
      <c r="H123" s="9">
        <f>'[6]1.RSP Districts '!P139</f>
        <v>9612</v>
      </c>
      <c r="I123" s="9" t="str">
        <f>'[6]1.RSP Districts '!S139</f>
        <v>Yes</v>
      </c>
      <c r="J123" s="9">
        <f>'[6]1.RSP Districts '!T139</f>
        <v>3</v>
      </c>
    </row>
    <row r="124" spans="1:10" x14ac:dyDescent="0.25">
      <c r="A124" s="8" t="s">
        <v>106</v>
      </c>
      <c r="B124" s="224" t="s">
        <v>5</v>
      </c>
      <c r="C124" s="9">
        <v>93</v>
      </c>
      <c r="D124" s="15">
        <f>'[1]1.RSP Districts '!E140</f>
        <v>24</v>
      </c>
      <c r="E124" s="15">
        <f>'[1]1.RSP Districts '!I140</f>
        <v>0</v>
      </c>
      <c r="F124" s="9">
        <v>317647</v>
      </c>
      <c r="G124" s="15">
        <f>'[1]1.RSP Districts '!L140</f>
        <v>0</v>
      </c>
      <c r="H124" s="15">
        <f>'[1]1.RSP Districts '!P140</f>
        <v>0</v>
      </c>
      <c r="I124" s="15" t="s">
        <v>260</v>
      </c>
      <c r="J124" s="15">
        <f>'[1]1.RSP Districts '!T140</f>
        <v>3</v>
      </c>
    </row>
    <row r="125" spans="1:10" x14ac:dyDescent="0.25">
      <c r="A125" s="8" t="s">
        <v>178</v>
      </c>
      <c r="B125" s="10" t="s">
        <v>6</v>
      </c>
      <c r="C125" s="9">
        <v>65</v>
      </c>
      <c r="D125" s="9">
        <f>'[6]1.RSP Districts '!E141</f>
        <v>0</v>
      </c>
      <c r="E125" s="9">
        <f>'[6]1.RSP Districts '!I141</f>
        <v>229</v>
      </c>
      <c r="F125" s="9">
        <v>187137</v>
      </c>
      <c r="G125" s="9">
        <f>'[6]1.RSP Districts '!L141</f>
        <v>695</v>
      </c>
      <c r="H125" s="9">
        <f>'[6]1.RSP Districts '!P141</f>
        <v>45</v>
      </c>
      <c r="I125" s="9" t="str">
        <f>'[6]1.RSP Districts '!S141</f>
        <v>No</v>
      </c>
      <c r="J125" s="9">
        <f>'[6]1.RSP Districts '!T141</f>
        <v>0</v>
      </c>
    </row>
    <row r="126" spans="1:10" s="3" customFormat="1" x14ac:dyDescent="0.25">
      <c r="A126" s="8" t="s">
        <v>107</v>
      </c>
      <c r="B126" s="226" t="s">
        <v>6</v>
      </c>
      <c r="C126" s="9">
        <v>74</v>
      </c>
      <c r="D126" s="9">
        <f>'[6]1.RSP Districts '!E142</f>
        <v>61</v>
      </c>
      <c r="E126" s="9">
        <f>'[6]1.RSP Districts '!I142</f>
        <v>554</v>
      </c>
      <c r="F126" s="9">
        <v>150406</v>
      </c>
      <c r="G126" s="9" t="e">
        <f>#REF!</f>
        <v>#REF!</v>
      </c>
      <c r="H126" s="9">
        <f>'[6]1.RSP Districts '!P142</f>
        <v>6331</v>
      </c>
      <c r="I126" s="9" t="str">
        <f>'[6]1.RSP Districts '!S142</f>
        <v>Yes</v>
      </c>
      <c r="J126" s="9">
        <f>'[6]1.RSP Districts '!T142</f>
        <v>5</v>
      </c>
    </row>
    <row r="127" spans="1:10" s="3" customFormat="1" x14ac:dyDescent="0.25">
      <c r="A127" s="8" t="s">
        <v>108</v>
      </c>
      <c r="B127" s="226" t="s">
        <v>6</v>
      </c>
      <c r="C127" s="9">
        <v>111</v>
      </c>
      <c r="D127" s="9">
        <f>'[6]1.RSP Districts '!E143</f>
        <v>27</v>
      </c>
      <c r="E127" s="9">
        <f>'[6]1.RSP Districts '!I143</f>
        <v>229</v>
      </c>
      <c r="F127" s="9">
        <v>270191</v>
      </c>
      <c r="G127" s="9" t="e">
        <f>#REF!</f>
        <v>#REF!</v>
      </c>
      <c r="H127" s="9">
        <f>'[6]1.RSP Districts '!P143</f>
        <v>2817</v>
      </c>
      <c r="I127" s="9" t="str">
        <f>'[6]1.RSP Districts '!S143</f>
        <v>Yes</v>
      </c>
      <c r="J127" s="9">
        <f>'[6]1.RSP Districts '!T143</f>
        <v>3</v>
      </c>
    </row>
    <row r="128" spans="1:10" s="3" customFormat="1" x14ac:dyDescent="0.25">
      <c r="A128" s="8" t="s">
        <v>109</v>
      </c>
      <c r="B128" s="226" t="s">
        <v>6</v>
      </c>
      <c r="C128" s="9">
        <v>63</v>
      </c>
      <c r="D128" s="9">
        <f>'[6]1.RSP Districts '!E144</f>
        <v>24</v>
      </c>
      <c r="E128" s="9">
        <f>'[6]1.RSP Districts '!I144</f>
        <v>179</v>
      </c>
      <c r="F128" s="9">
        <v>174888</v>
      </c>
      <c r="G128" s="9" t="e">
        <f>#REF!</f>
        <v>#REF!</v>
      </c>
      <c r="H128" s="9">
        <f>'[6]1.RSP Districts '!P144</f>
        <v>1940</v>
      </c>
      <c r="I128" s="9" t="str">
        <f>'[6]1.RSP Districts '!S144</f>
        <v>Yes</v>
      </c>
      <c r="J128" s="9">
        <v>2</v>
      </c>
    </row>
    <row r="129" spans="1:10" x14ac:dyDescent="0.25">
      <c r="A129" s="8" t="s">
        <v>109</v>
      </c>
      <c r="B129" s="224" t="s">
        <v>5</v>
      </c>
      <c r="C129" s="9">
        <v>63</v>
      </c>
      <c r="D129" s="15">
        <f>'[1]1.RSP Districts '!E145</f>
        <v>54</v>
      </c>
      <c r="E129" s="15">
        <f>'[1]1.RSP Districts '!I145</f>
        <v>291</v>
      </c>
      <c r="F129" s="9">
        <v>174888</v>
      </c>
      <c r="G129" s="15">
        <f>'[1]1.RSP Districts '!L145</f>
        <v>12295</v>
      </c>
      <c r="H129" s="15">
        <f>'[1]1.RSP Districts '!P145</f>
        <v>1486</v>
      </c>
      <c r="I129" s="15" t="s">
        <v>260</v>
      </c>
      <c r="J129" s="15">
        <f>'[1]1.RSP Districts '!T145</f>
        <v>0</v>
      </c>
    </row>
    <row r="130" spans="1:10" s="3" customFormat="1" x14ac:dyDescent="0.25">
      <c r="A130" s="8" t="s">
        <v>110</v>
      </c>
      <c r="B130" s="226" t="s">
        <v>5</v>
      </c>
      <c r="C130" s="9">
        <v>103</v>
      </c>
      <c r="D130" s="15">
        <f>'[1]1.RSP Districts '!E146</f>
        <v>103</v>
      </c>
      <c r="E130" s="15">
        <f>'[1]1.RSP Districts '!I146</f>
        <v>474</v>
      </c>
      <c r="F130" s="11">
        <v>338677</v>
      </c>
      <c r="G130" s="15">
        <f>'[1]1.RSP Districts '!L146</f>
        <v>97332</v>
      </c>
      <c r="H130" s="15">
        <f>'[1]1.RSP Districts '!P146</f>
        <v>8817</v>
      </c>
      <c r="I130" s="15" t="s">
        <v>256</v>
      </c>
      <c r="J130" s="15">
        <f>'[1]1.RSP Districts '!T146</f>
        <v>13</v>
      </c>
    </row>
    <row r="131" spans="1:10" s="3" customFormat="1" x14ac:dyDescent="0.25">
      <c r="A131" s="8" t="s">
        <v>111</v>
      </c>
      <c r="B131" s="226" t="s">
        <v>5</v>
      </c>
      <c r="C131" s="9">
        <v>44</v>
      </c>
      <c r="D131" s="15">
        <f>'[1]1.RSP Districts '!E147</f>
        <v>43</v>
      </c>
      <c r="E131" s="15">
        <f>'[1]1.RSP Districts '!I147</f>
        <v>373</v>
      </c>
      <c r="F131" s="11">
        <v>133182</v>
      </c>
      <c r="G131" s="15">
        <f>'[1]1.RSP Districts '!L147</f>
        <v>105662</v>
      </c>
      <c r="H131" s="15">
        <f>'[1]1.RSP Districts '!P147</f>
        <v>6954</v>
      </c>
      <c r="I131" s="15" t="s">
        <v>256</v>
      </c>
      <c r="J131" s="15">
        <f>'[1]1.RSP Districts '!T147</f>
        <v>4</v>
      </c>
    </row>
    <row r="132" spans="1:10" s="3" customFormat="1" x14ac:dyDescent="0.25">
      <c r="A132" s="8" t="s">
        <v>284</v>
      </c>
      <c r="B132" s="226" t="s">
        <v>6</v>
      </c>
      <c r="C132" s="9">
        <v>44</v>
      </c>
      <c r="D132" s="9">
        <f>'[6]1.RSP Districts '!E148</f>
        <v>0</v>
      </c>
      <c r="E132" s="9">
        <f>'[6]1.RSP Districts '!I148</f>
        <v>319</v>
      </c>
      <c r="F132" s="9">
        <v>133182</v>
      </c>
      <c r="G132" s="9">
        <f>'[6]1.RSP Districts '!L148</f>
        <v>18650</v>
      </c>
      <c r="H132" s="9">
        <f>'[6]1.RSP Districts '!P148</f>
        <v>1218</v>
      </c>
      <c r="I132" s="9" t="str">
        <f>'[6]1.RSP Districts '!S148</f>
        <v>No</v>
      </c>
      <c r="J132" s="9">
        <f>'[6]1.RSP Districts '!T148</f>
        <v>0</v>
      </c>
    </row>
    <row r="133" spans="1:10" s="3" customFormat="1" x14ac:dyDescent="0.25">
      <c r="A133" s="8" t="s">
        <v>112</v>
      </c>
      <c r="B133" s="226" t="s">
        <v>5</v>
      </c>
      <c r="C133" s="9">
        <v>58</v>
      </c>
      <c r="D133" s="15">
        <f>'[1]1.RSP Districts '!E149</f>
        <v>58</v>
      </c>
      <c r="E133" s="15">
        <f>'[1]1.RSP Districts '!I149</f>
        <v>319</v>
      </c>
      <c r="F133" s="11">
        <v>256911</v>
      </c>
      <c r="G133" s="15">
        <f>'[1]1.RSP Districts '!L149</f>
        <v>93883</v>
      </c>
      <c r="H133" s="15">
        <f>'[1]1.RSP Districts '!P149</f>
        <v>6352</v>
      </c>
      <c r="I133" s="15" t="s">
        <v>256</v>
      </c>
      <c r="J133" s="15">
        <f>'[1]1.RSP Districts '!T149</f>
        <v>5</v>
      </c>
    </row>
    <row r="134" spans="1:10" s="3" customFormat="1" x14ac:dyDescent="0.25">
      <c r="A134" s="8" t="s">
        <v>113</v>
      </c>
      <c r="B134" s="226" t="s">
        <v>6</v>
      </c>
      <c r="C134" s="9">
        <v>83</v>
      </c>
      <c r="D134" s="9">
        <f>'[6]1.RSP Districts '!E150</f>
        <v>39</v>
      </c>
      <c r="E134" s="9">
        <f>'[6]1.RSP Districts '!I150</f>
        <v>275</v>
      </c>
      <c r="F134" s="9">
        <v>227413</v>
      </c>
      <c r="G134" s="9" t="e">
        <f>#REF!</f>
        <v>#REF!</v>
      </c>
      <c r="H134" s="9">
        <f>'[6]1.RSP Districts '!P150</f>
        <v>3431</v>
      </c>
      <c r="I134" s="9" t="str">
        <f>'[6]1.RSP Districts '!S150</f>
        <v>Yes</v>
      </c>
      <c r="J134" s="9">
        <f>'[6]1.RSP Districts '!T150</f>
        <v>3</v>
      </c>
    </row>
    <row r="135" spans="1:10" x14ac:dyDescent="0.25">
      <c r="A135" s="8" t="s">
        <v>113</v>
      </c>
      <c r="B135" s="224" t="s">
        <v>5</v>
      </c>
      <c r="C135" s="9">
        <v>83</v>
      </c>
      <c r="D135" s="15">
        <f>'[1]1.RSP Districts '!E151</f>
        <v>52</v>
      </c>
      <c r="E135" s="15">
        <f>'[1]1.RSP Districts '!I151</f>
        <v>218</v>
      </c>
      <c r="F135" s="9">
        <v>227413</v>
      </c>
      <c r="G135" s="15">
        <f>'[1]1.RSP Districts '!L151</f>
        <v>12414</v>
      </c>
      <c r="H135" s="15">
        <f>'[1]1.RSP Districts '!P151</f>
        <v>1201</v>
      </c>
      <c r="I135" s="15" t="s">
        <v>260</v>
      </c>
      <c r="J135" s="15">
        <f>'[1]1.RSP Districts '!T151</f>
        <v>0</v>
      </c>
    </row>
    <row r="136" spans="1:10" s="3" customFormat="1" x14ac:dyDescent="0.25">
      <c r="A136" s="8" t="s">
        <v>114</v>
      </c>
      <c r="B136" s="226" t="s">
        <v>6</v>
      </c>
      <c r="C136" s="9">
        <v>132</v>
      </c>
      <c r="D136" s="9">
        <f>'[6]1.RSP Districts '!E152</f>
        <v>57</v>
      </c>
      <c r="E136" s="9">
        <f>'[6]1.RSP Districts '!I152</f>
        <v>224</v>
      </c>
      <c r="F136" s="9">
        <v>303958</v>
      </c>
      <c r="G136" s="9">
        <f>'[6]1.RSP Districts '!L152</f>
        <v>55086</v>
      </c>
      <c r="H136" s="9">
        <f>'[6]1.RSP Districts '!P152</f>
        <v>3496</v>
      </c>
      <c r="I136" s="9" t="str">
        <f>'[6]1.RSP Districts '!S152</f>
        <v>Yes</v>
      </c>
      <c r="J136" s="9">
        <f>'[6]1.RSP Districts '!T152</f>
        <v>3</v>
      </c>
    </row>
    <row r="137" spans="1:10" s="3" customFormat="1" x14ac:dyDescent="0.25">
      <c r="A137" s="8" t="s">
        <v>114</v>
      </c>
      <c r="B137" s="226" t="s">
        <v>5</v>
      </c>
      <c r="C137" s="9">
        <v>132</v>
      </c>
      <c r="D137" s="15">
        <f>'[1]1.RSP Districts '!E153</f>
        <v>116</v>
      </c>
      <c r="E137" s="15">
        <f>'[1]1.RSP Districts '!I153</f>
        <v>652</v>
      </c>
      <c r="F137" s="9">
        <v>303958</v>
      </c>
      <c r="G137" s="15">
        <f>'[1]1.RSP Districts '!L153</f>
        <v>18657</v>
      </c>
      <c r="H137" s="15">
        <f>'[1]1.RSP Districts '!P153</f>
        <v>1702</v>
      </c>
      <c r="I137" s="15" t="s">
        <v>256</v>
      </c>
      <c r="J137" s="15">
        <f>'[1]1.RSP Districts '!T153</f>
        <v>7</v>
      </c>
    </row>
    <row r="138" spans="1:10" s="3" customFormat="1" x14ac:dyDescent="0.25">
      <c r="A138" s="8" t="s">
        <v>115</v>
      </c>
      <c r="B138" s="226" t="s">
        <v>6</v>
      </c>
      <c r="C138" s="9">
        <v>91</v>
      </c>
      <c r="D138" s="9">
        <f>'[6]1.RSP Districts '!E154</f>
        <v>10</v>
      </c>
      <c r="E138" s="9">
        <f>'[6]1.RSP Districts '!I154</f>
        <v>143</v>
      </c>
      <c r="F138" s="9">
        <v>207804.73300000001</v>
      </c>
      <c r="G138" s="9" t="e">
        <f>#REF!</f>
        <v>#REF!</v>
      </c>
      <c r="H138" s="9">
        <f>'[6]1.RSP Districts '!P154</f>
        <v>1936</v>
      </c>
      <c r="I138" s="9" t="str">
        <f>'[6]1.RSP Districts '!S154</f>
        <v>Yes</v>
      </c>
      <c r="J138" s="9">
        <f>'[6]1.RSP Districts '!T154</f>
        <v>2</v>
      </c>
    </row>
    <row r="139" spans="1:10" s="3" customFormat="1" x14ac:dyDescent="0.25">
      <c r="A139" s="8" t="s">
        <v>116</v>
      </c>
      <c r="B139" s="226" t="s">
        <v>6</v>
      </c>
      <c r="C139" s="9">
        <v>94</v>
      </c>
      <c r="D139" s="9">
        <f>'[6]1.RSP Districts '!E155</f>
        <v>87</v>
      </c>
      <c r="E139" s="9">
        <f>'[6]1.RSP Districts '!I155</f>
        <v>788</v>
      </c>
      <c r="F139" s="9">
        <v>275204</v>
      </c>
      <c r="G139" s="9" t="e">
        <f>#REF!</f>
        <v>#REF!</v>
      </c>
      <c r="H139" s="9">
        <f>'[6]1.RSP Districts '!P155</f>
        <v>8365</v>
      </c>
      <c r="I139" s="9" t="str">
        <f>'[6]1.RSP Districts '!S155</f>
        <v>Yes</v>
      </c>
      <c r="J139" s="9">
        <f>'[6]1.RSP Districts '!T155</f>
        <v>7</v>
      </c>
    </row>
    <row r="140" spans="1:10" s="3" customFormat="1" x14ac:dyDescent="0.25">
      <c r="A140" s="8" t="s">
        <v>117</v>
      </c>
      <c r="B140" s="226" t="s">
        <v>6</v>
      </c>
      <c r="C140" s="9">
        <v>79</v>
      </c>
      <c r="D140" s="9">
        <f>'[6]1.RSP Districts '!E156</f>
        <v>22</v>
      </c>
      <c r="E140" s="9">
        <f>'[6]1.RSP Districts '!I156</f>
        <v>152</v>
      </c>
      <c r="F140" s="9">
        <v>187555</v>
      </c>
      <c r="G140" s="9" t="e">
        <f>#REF!</f>
        <v>#REF!</v>
      </c>
      <c r="H140" s="9">
        <f>'[6]1.RSP Districts '!P156</f>
        <v>3020</v>
      </c>
      <c r="I140" s="9" t="str">
        <f>'[6]1.RSP Districts '!S156</f>
        <v>Yes</v>
      </c>
      <c r="J140" s="9">
        <f>'[6]1.RSP Districts '!T156</f>
        <v>3</v>
      </c>
    </row>
    <row r="141" spans="1:10" x14ac:dyDescent="0.25">
      <c r="A141" s="8" t="s">
        <v>117</v>
      </c>
      <c r="B141" s="224" t="s">
        <v>5</v>
      </c>
      <c r="C141" s="9">
        <v>79</v>
      </c>
      <c r="D141" s="15">
        <f>'[1]1.RSP Districts '!E157</f>
        <v>61</v>
      </c>
      <c r="E141" s="15">
        <f>'[1]1.RSP Districts '!I157</f>
        <v>214</v>
      </c>
      <c r="F141" s="9">
        <v>187555</v>
      </c>
      <c r="G141" s="15">
        <f>'[1]1.RSP Districts '!L157</f>
        <v>13594</v>
      </c>
      <c r="H141" s="15">
        <f>'[1]1.RSP Districts '!P157</f>
        <v>1545</v>
      </c>
      <c r="I141" s="15" t="s">
        <v>260</v>
      </c>
      <c r="J141" s="15">
        <f>'[1]1.RSP Districts '!T157</f>
        <v>0</v>
      </c>
    </row>
    <row r="142" spans="1:10" s="3" customFormat="1" x14ac:dyDescent="0.25">
      <c r="A142" s="14" t="s">
        <v>118</v>
      </c>
      <c r="B142" s="228" t="s">
        <v>5</v>
      </c>
      <c r="C142" s="15">
        <v>87</v>
      </c>
      <c r="D142" s="15">
        <f>'[1]1.RSP Districts '!E158</f>
        <v>80</v>
      </c>
      <c r="E142" s="15">
        <f>'[1]1.RSP Districts '!I158</f>
        <v>528</v>
      </c>
      <c r="F142" s="16">
        <v>257583</v>
      </c>
      <c r="G142" s="15">
        <f>'[1]1.RSP Districts '!L158</f>
        <v>39089</v>
      </c>
      <c r="H142" s="15">
        <f>'[1]1.RSP Districts '!P158</f>
        <v>3149</v>
      </c>
      <c r="I142" s="15" t="s">
        <v>260</v>
      </c>
      <c r="J142" s="15">
        <f>'[1]1.RSP Districts '!T158</f>
        <v>1</v>
      </c>
    </row>
    <row r="143" spans="1:10" s="3" customFormat="1" x14ac:dyDescent="0.25">
      <c r="A143" s="8" t="s">
        <v>119</v>
      </c>
      <c r="B143" s="226" t="s">
        <v>5</v>
      </c>
      <c r="C143" s="9">
        <v>19</v>
      </c>
      <c r="D143" s="15">
        <f>'[1]1.RSP Districts '!E162</f>
        <v>19</v>
      </c>
      <c r="E143" s="15">
        <f>'[1]1.RSP Districts '!I162</f>
        <v>100</v>
      </c>
      <c r="F143" s="11">
        <v>46469.594594594593</v>
      </c>
      <c r="G143" s="15">
        <f>'[1]1.RSP Districts '!L162</f>
        <v>33676</v>
      </c>
      <c r="H143" s="15">
        <f>'[1]1.RSP Districts '!P162</f>
        <v>1836</v>
      </c>
      <c r="I143" s="15" t="s">
        <v>256</v>
      </c>
      <c r="J143" s="15">
        <f>'[1]1.RSP Districts '!T162</f>
        <v>1</v>
      </c>
    </row>
    <row r="144" spans="1:10" s="3" customFormat="1" x14ac:dyDescent="0.25">
      <c r="A144" s="8" t="s">
        <v>119</v>
      </c>
      <c r="B144" s="226" t="s">
        <v>1</v>
      </c>
      <c r="C144" s="9">
        <v>19</v>
      </c>
      <c r="D144" s="9">
        <v>10</v>
      </c>
      <c r="E144" s="9">
        <v>52.631578947368418</v>
      </c>
      <c r="F144" s="9">
        <v>46469.594594594593</v>
      </c>
      <c r="G144" s="9">
        <v>672</v>
      </c>
      <c r="H144" s="9">
        <v>32</v>
      </c>
      <c r="I144" s="230"/>
      <c r="J144" s="230"/>
    </row>
    <row r="145" spans="1:10" s="3" customFormat="1" x14ac:dyDescent="0.25">
      <c r="A145" s="8" t="s">
        <v>138</v>
      </c>
      <c r="B145" s="226" t="s">
        <v>5</v>
      </c>
      <c r="C145" s="9">
        <v>13</v>
      </c>
      <c r="D145" s="15">
        <f>'[1]1.RSP Districts '!E164</f>
        <v>5</v>
      </c>
      <c r="E145" s="15">
        <f>'[1]1.RSP Districts '!I164</f>
        <v>38</v>
      </c>
      <c r="F145" s="11">
        <v>21296</v>
      </c>
      <c r="G145" s="15">
        <f>'[1]1.RSP Districts '!L164</f>
        <v>13094</v>
      </c>
      <c r="H145" s="15">
        <f>'[1]1.RSP Districts '!P164</f>
        <v>673</v>
      </c>
      <c r="I145" s="15" t="s">
        <v>260</v>
      </c>
      <c r="J145" s="15">
        <f>'[1]1.RSP Districts '!T164</f>
        <v>0</v>
      </c>
    </row>
    <row r="146" spans="1:10" s="3" customFormat="1" x14ac:dyDescent="0.25">
      <c r="A146" s="8" t="s">
        <v>285</v>
      </c>
      <c r="B146" s="226" t="s">
        <v>1</v>
      </c>
      <c r="C146" s="9">
        <v>13</v>
      </c>
      <c r="D146" s="9">
        <v>10</v>
      </c>
      <c r="E146" s="9">
        <v>76.92307692307692</v>
      </c>
      <c r="F146" s="9">
        <v>21296</v>
      </c>
      <c r="G146" s="9">
        <v>16770</v>
      </c>
      <c r="H146" s="9">
        <v>827</v>
      </c>
      <c r="I146" s="230"/>
      <c r="J146" s="230"/>
    </row>
    <row r="147" spans="1:10" s="3" customFormat="1" x14ac:dyDescent="0.25">
      <c r="A147" s="8" t="s">
        <v>120</v>
      </c>
      <c r="B147" s="226" t="s">
        <v>5</v>
      </c>
      <c r="C147" s="9">
        <v>38</v>
      </c>
      <c r="D147" s="15">
        <f>'[1]1.RSP Districts '!E166</f>
        <v>33</v>
      </c>
      <c r="E147" s="15">
        <f>'[1]1.RSP Districts '!I166</f>
        <v>87</v>
      </c>
      <c r="F147" s="11">
        <v>67482.876712328754</v>
      </c>
      <c r="G147" s="15">
        <f>'[1]1.RSP Districts '!L166</f>
        <v>42985</v>
      </c>
      <c r="H147" s="15">
        <f>'[1]1.RSP Districts '!P166</f>
        <v>2419</v>
      </c>
      <c r="I147" s="15" t="s">
        <v>256</v>
      </c>
      <c r="J147" s="15">
        <f>'[1]1.RSP Districts '!T166</f>
        <v>3</v>
      </c>
    </row>
    <row r="148" spans="1:10" s="3" customFormat="1" x14ac:dyDescent="0.25">
      <c r="A148" s="8" t="s">
        <v>120</v>
      </c>
      <c r="B148" s="226" t="s">
        <v>1</v>
      </c>
      <c r="C148" s="9">
        <v>38</v>
      </c>
      <c r="D148" s="9">
        <v>36</v>
      </c>
      <c r="E148" s="9">
        <v>94.73684210526315</v>
      </c>
      <c r="F148" s="9">
        <v>67482.876712328754</v>
      </c>
      <c r="G148" s="9">
        <v>13807</v>
      </c>
      <c r="H148" s="9">
        <v>566</v>
      </c>
      <c r="I148" s="230"/>
      <c r="J148" s="230"/>
    </row>
    <row r="149" spans="1:10" s="3" customFormat="1" x14ac:dyDescent="0.25">
      <c r="A149" s="8" t="s">
        <v>213</v>
      </c>
      <c r="B149" s="226" t="s">
        <v>5</v>
      </c>
      <c r="C149" s="9">
        <v>32</v>
      </c>
      <c r="D149" s="15">
        <f>'[1]1.RSP Districts '!E168</f>
        <v>18</v>
      </c>
      <c r="E149" s="15">
        <f>'[1]1.RSP Districts '!I168</f>
        <v>56</v>
      </c>
      <c r="F149" s="9">
        <v>60712</v>
      </c>
      <c r="G149" s="15">
        <f>'[1]1.RSP Districts '!L168</f>
        <v>27889</v>
      </c>
      <c r="H149" s="15">
        <f>'[1]1.RSP Districts '!P168</f>
        <v>1120</v>
      </c>
      <c r="I149" s="15" t="str">
        <f>'[1]1.RSP Districts '!S168</f>
        <v>No</v>
      </c>
      <c r="J149" s="15">
        <f>'[1]1.RSP Districts '!T168</f>
        <v>0</v>
      </c>
    </row>
    <row r="150" spans="1:10" s="3" customFormat="1" x14ac:dyDescent="0.25">
      <c r="A150" s="8" t="s">
        <v>213</v>
      </c>
      <c r="B150" s="226" t="s">
        <v>1</v>
      </c>
      <c r="C150" s="9">
        <v>32</v>
      </c>
      <c r="D150" s="9">
        <v>26</v>
      </c>
      <c r="E150" s="9">
        <v>81.25</v>
      </c>
      <c r="F150" s="9">
        <v>60712</v>
      </c>
      <c r="G150" s="9">
        <v>45689</v>
      </c>
      <c r="H150" s="9">
        <v>2192</v>
      </c>
      <c r="I150" s="230"/>
      <c r="J150" s="230"/>
    </row>
    <row r="151" spans="1:10" s="3" customFormat="1" x14ac:dyDescent="0.25">
      <c r="A151" s="8" t="s">
        <v>121</v>
      </c>
      <c r="B151" s="226" t="s">
        <v>5</v>
      </c>
      <c r="C151" s="9">
        <v>9</v>
      </c>
      <c r="D151" s="15">
        <f>'[1]1.RSP Districts '!E170</f>
        <v>9</v>
      </c>
      <c r="E151" s="15">
        <f>'[1]1.RSP Districts '!I170</f>
        <v>100</v>
      </c>
      <c r="F151" s="9">
        <v>15648.786335031467</v>
      </c>
      <c r="G151" s="15">
        <f>'[1]1.RSP Districts '!L170</f>
        <v>11619</v>
      </c>
      <c r="H151" s="15">
        <f>'[1]1.RSP Districts '!P170</f>
        <v>535</v>
      </c>
      <c r="I151" s="15" t="str">
        <f>'[1]1.RSP Districts '!S170</f>
        <v>No</v>
      </c>
      <c r="J151" s="15">
        <f>'[1]1.RSP Districts '!T170</f>
        <v>0</v>
      </c>
    </row>
    <row r="152" spans="1:10" s="3" customFormat="1" x14ac:dyDescent="0.25">
      <c r="A152" s="8" t="s">
        <v>121</v>
      </c>
      <c r="B152" s="226" t="s">
        <v>1</v>
      </c>
      <c r="C152" s="9">
        <v>9</v>
      </c>
      <c r="D152" s="9">
        <v>9</v>
      </c>
      <c r="E152" s="9">
        <v>100</v>
      </c>
      <c r="F152" s="9">
        <v>15648.786335031467</v>
      </c>
      <c r="G152" s="9">
        <v>6722</v>
      </c>
      <c r="H152" s="9">
        <v>267</v>
      </c>
      <c r="I152" s="230"/>
      <c r="J152" s="230"/>
    </row>
    <row r="153" spans="1:10" s="3" customFormat="1" x14ac:dyDescent="0.25">
      <c r="A153" s="8" t="s">
        <v>122</v>
      </c>
      <c r="B153" s="226" t="s">
        <v>5</v>
      </c>
      <c r="C153" s="9">
        <v>25</v>
      </c>
      <c r="D153" s="15">
        <f>'[1]1.RSP Districts '!E172</f>
        <v>26</v>
      </c>
      <c r="E153" s="15">
        <f>'[1]1.RSP Districts '!I172</f>
        <v>104</v>
      </c>
      <c r="F153" s="11">
        <v>47319.07894736842</v>
      </c>
      <c r="G153" s="15">
        <f>'[1]1.RSP Districts '!L172</f>
        <v>48404</v>
      </c>
      <c r="H153" s="15">
        <f>'[1]1.RSP Districts '!P172</f>
        <v>2513</v>
      </c>
      <c r="I153" s="15" t="str">
        <f>'[1]1.RSP Districts '!S172</f>
        <v>Yes</v>
      </c>
      <c r="J153" s="15">
        <f>'[1]1.RSP Districts '!T172</f>
        <v>3</v>
      </c>
    </row>
    <row r="154" spans="1:10" s="57" customFormat="1" x14ac:dyDescent="0.25">
      <c r="A154" s="8" t="s">
        <v>122</v>
      </c>
      <c r="B154" s="226" t="s">
        <v>1</v>
      </c>
      <c r="C154" s="9">
        <v>25</v>
      </c>
      <c r="D154" s="9">
        <v>12</v>
      </c>
      <c r="E154" s="9">
        <v>48</v>
      </c>
      <c r="F154" s="11">
        <v>47319.07894736842</v>
      </c>
      <c r="G154" s="9">
        <v>4523</v>
      </c>
      <c r="H154" s="9">
        <v>260</v>
      </c>
      <c r="I154" s="230"/>
      <c r="J154" s="230"/>
    </row>
    <row r="155" spans="1:10" s="3" customFormat="1" x14ac:dyDescent="0.25">
      <c r="A155" s="8" t="s">
        <v>123</v>
      </c>
      <c r="B155" s="226" t="s">
        <v>1</v>
      </c>
      <c r="C155" s="9">
        <v>18</v>
      </c>
      <c r="D155" s="9">
        <v>18</v>
      </c>
      <c r="E155" s="9">
        <v>100</v>
      </c>
      <c r="F155" s="9">
        <v>54333</v>
      </c>
      <c r="G155" s="9">
        <v>5541</v>
      </c>
      <c r="H155" s="9">
        <v>227</v>
      </c>
      <c r="I155" s="230"/>
      <c r="J155" s="230"/>
    </row>
    <row r="156" spans="1:10" s="3" customFormat="1" x14ac:dyDescent="0.25">
      <c r="A156" s="8" t="s">
        <v>124</v>
      </c>
      <c r="B156" s="226" t="s">
        <v>5</v>
      </c>
      <c r="C156" s="9">
        <v>12</v>
      </c>
      <c r="D156" s="15">
        <f>'[1]1.RSP Districts '!E175</f>
        <v>14</v>
      </c>
      <c r="E156" s="15">
        <f>'[1]1.RSP Districts '!I175</f>
        <v>108</v>
      </c>
      <c r="F156" s="11">
        <v>26849.31506849315</v>
      </c>
      <c r="G156" s="15">
        <f>'[1]1.RSP Districts '!L175</f>
        <v>16555</v>
      </c>
      <c r="H156" s="15">
        <f>'[1]1.RSP Districts '!P175</f>
        <v>907</v>
      </c>
      <c r="I156" s="15" t="str">
        <f>'[1]1.RSP Districts '!S175</f>
        <v>No</v>
      </c>
      <c r="J156" s="15">
        <f>'[1]1.RSP Districts '!T175</f>
        <v>1</v>
      </c>
    </row>
    <row r="157" spans="1:10" s="3" customFormat="1" x14ac:dyDescent="0.25">
      <c r="A157" s="8" t="s">
        <v>125</v>
      </c>
      <c r="B157" s="226" t="s">
        <v>1</v>
      </c>
      <c r="C157" s="9">
        <v>22</v>
      </c>
      <c r="D157" s="9">
        <v>15</v>
      </c>
      <c r="E157" s="9">
        <v>68.181818181818187</v>
      </c>
      <c r="F157" s="9">
        <v>40208</v>
      </c>
      <c r="G157" s="9">
        <v>8596</v>
      </c>
      <c r="H157" s="9">
        <v>379</v>
      </c>
      <c r="I157" s="230"/>
      <c r="J157" s="230"/>
    </row>
    <row r="158" spans="1:10" s="3" customFormat="1" x14ac:dyDescent="0.25">
      <c r="A158" s="14" t="s">
        <v>137</v>
      </c>
      <c r="B158" s="228" t="s">
        <v>5</v>
      </c>
      <c r="C158" s="15">
        <v>8</v>
      </c>
      <c r="D158" s="15">
        <f>'[1]1.RSP Districts '!E177</f>
        <v>8</v>
      </c>
      <c r="E158" s="15">
        <f>'[1]1.RSP Districts '!I177</f>
        <v>100</v>
      </c>
      <c r="F158" s="16">
        <v>18651</v>
      </c>
      <c r="G158" s="15">
        <f>'[1]1.RSP Districts '!L177</f>
        <v>13155</v>
      </c>
      <c r="H158" s="15">
        <f>'[1]1.RSP Districts '!P177</f>
        <v>841</v>
      </c>
      <c r="I158" s="15" t="str">
        <f>'[1]1.RSP Districts '!S177</f>
        <v>No</v>
      </c>
      <c r="J158" s="15">
        <f>'[1]1.RSP Districts '!T177</f>
        <v>1</v>
      </c>
    </row>
    <row r="159" spans="1:10" s="3" customFormat="1" x14ac:dyDescent="0.25">
      <c r="A159" s="8" t="s">
        <v>126</v>
      </c>
      <c r="B159" s="226" t="s">
        <v>2</v>
      </c>
      <c r="C159" s="9">
        <v>8</v>
      </c>
      <c r="D159" s="9">
        <v>8</v>
      </c>
      <c r="E159" s="9">
        <v>44</v>
      </c>
      <c r="F159" s="11">
        <v>10999.903096902348</v>
      </c>
      <c r="G159" s="9">
        <v>7618</v>
      </c>
      <c r="H159" s="9">
        <v>333</v>
      </c>
      <c r="I159" s="9" t="s">
        <v>256</v>
      </c>
      <c r="J159" s="9"/>
    </row>
    <row r="160" spans="1:10" s="3" customFormat="1" x14ac:dyDescent="0.25">
      <c r="A160" s="8" t="s">
        <v>164</v>
      </c>
      <c r="B160" s="10">
        <v>0</v>
      </c>
      <c r="C160" s="9">
        <v>9</v>
      </c>
      <c r="D160" s="9"/>
      <c r="E160" s="9"/>
      <c r="F160" s="11">
        <v>0</v>
      </c>
      <c r="G160" s="9"/>
      <c r="H160" s="9"/>
      <c r="I160" s="9"/>
      <c r="J160" s="9"/>
    </row>
    <row r="161" spans="1:10" s="3" customFormat="1" x14ac:dyDescent="0.25">
      <c r="A161" s="8" t="s">
        <v>127</v>
      </c>
      <c r="B161" s="226" t="s">
        <v>2</v>
      </c>
      <c r="C161" s="9">
        <v>14</v>
      </c>
      <c r="D161" s="9">
        <v>14</v>
      </c>
      <c r="E161" s="9">
        <v>56</v>
      </c>
      <c r="F161" s="11">
        <v>18452.493081471035</v>
      </c>
      <c r="G161" s="9">
        <v>10634</v>
      </c>
      <c r="H161" s="9">
        <v>469</v>
      </c>
      <c r="I161" s="9" t="s">
        <v>256</v>
      </c>
      <c r="J161" s="9"/>
    </row>
    <row r="162" spans="1:10" s="3" customFormat="1" x14ac:dyDescent="0.25">
      <c r="A162" s="8" t="s">
        <v>128</v>
      </c>
      <c r="B162" s="226" t="s">
        <v>2</v>
      </c>
      <c r="C162" s="9">
        <v>16</v>
      </c>
      <c r="D162" s="9">
        <v>16</v>
      </c>
      <c r="E162" s="9">
        <v>80</v>
      </c>
      <c r="F162" s="11">
        <v>13563.115170309828</v>
      </c>
      <c r="G162" s="9">
        <v>11624</v>
      </c>
      <c r="H162" s="9">
        <v>548</v>
      </c>
      <c r="I162" s="9" t="s">
        <v>256</v>
      </c>
      <c r="J162" s="9"/>
    </row>
    <row r="163" spans="1:10" s="3" customFormat="1" x14ac:dyDescent="0.25">
      <c r="A163" s="8" t="s">
        <v>129</v>
      </c>
      <c r="B163" s="226" t="s">
        <v>2</v>
      </c>
      <c r="C163" s="9">
        <v>10</v>
      </c>
      <c r="D163" s="9">
        <v>10</v>
      </c>
      <c r="E163" s="9">
        <v>56</v>
      </c>
      <c r="F163" s="11">
        <v>17721</v>
      </c>
      <c r="G163" s="9">
        <v>10639</v>
      </c>
      <c r="H163" s="9">
        <v>434</v>
      </c>
      <c r="I163" s="9" t="s">
        <v>256</v>
      </c>
      <c r="J163" s="9"/>
    </row>
    <row r="164" spans="1:10" s="3" customFormat="1" x14ac:dyDescent="0.25">
      <c r="A164" s="8" t="s">
        <v>130</v>
      </c>
      <c r="B164" s="226" t="s">
        <v>2</v>
      </c>
      <c r="C164" s="9">
        <v>15</v>
      </c>
      <c r="D164" s="9">
        <v>15</v>
      </c>
      <c r="E164" s="9">
        <v>83</v>
      </c>
      <c r="F164" s="11">
        <v>12779</v>
      </c>
      <c r="G164" s="9">
        <v>12966</v>
      </c>
      <c r="H164" s="9">
        <v>507</v>
      </c>
      <c r="I164" s="9" t="s">
        <v>256</v>
      </c>
      <c r="J164" s="9"/>
    </row>
    <row r="165" spans="1:10" s="3" customFormat="1" x14ac:dyDescent="0.25">
      <c r="A165" s="14" t="s">
        <v>131</v>
      </c>
      <c r="B165" s="228" t="s">
        <v>2</v>
      </c>
      <c r="C165" s="15">
        <v>31</v>
      </c>
      <c r="D165" s="9">
        <v>31</v>
      </c>
      <c r="E165" s="9">
        <v>167</v>
      </c>
      <c r="F165" s="16">
        <v>35134.322614801174</v>
      </c>
      <c r="G165" s="9">
        <v>25342</v>
      </c>
      <c r="H165" s="9">
        <v>1093</v>
      </c>
      <c r="I165" s="9" t="s">
        <v>256</v>
      </c>
      <c r="J165" s="9"/>
    </row>
    <row r="166" spans="1:10" s="3" customFormat="1" x14ac:dyDescent="0.25">
      <c r="A166" s="8" t="s">
        <v>163</v>
      </c>
      <c r="B166" s="226" t="s">
        <v>9</v>
      </c>
      <c r="C166" s="19">
        <v>37</v>
      </c>
      <c r="D166" s="9">
        <f>'[2]1.RSP Districts '!E191</f>
        <v>3</v>
      </c>
      <c r="E166" s="9">
        <f>'[2]1.RSP Districts '!I191</f>
        <v>78</v>
      </c>
      <c r="F166" s="19">
        <v>65409.560439560439</v>
      </c>
      <c r="G166" s="9">
        <f>'[2]1.RSP Districts '!L191</f>
        <v>9366</v>
      </c>
      <c r="H166" s="9">
        <f>'[2]1.RSP Districts '!P191</f>
        <v>346</v>
      </c>
      <c r="I166" s="9">
        <f>'[2]1.RSP Districts '!S191</f>
        <v>0</v>
      </c>
      <c r="J166" s="9">
        <f>'[2]1.RSP Districts '!T191</f>
        <v>0</v>
      </c>
    </row>
    <row r="167" spans="1:10" s="3" customFormat="1" x14ac:dyDescent="0.25">
      <c r="A167" s="8" t="s">
        <v>153</v>
      </c>
      <c r="B167" s="41">
        <v>0</v>
      </c>
      <c r="C167" s="19">
        <v>28</v>
      </c>
      <c r="D167" s="19"/>
      <c r="E167" s="43"/>
      <c r="F167" s="19">
        <v>55225.252525252523</v>
      </c>
      <c r="G167" s="19"/>
      <c r="H167" s="41"/>
      <c r="I167" s="19"/>
      <c r="J167" s="19"/>
    </row>
    <row r="168" spans="1:10" s="3" customFormat="1" x14ac:dyDescent="0.25">
      <c r="A168" s="8" t="s">
        <v>132</v>
      </c>
      <c r="B168" s="226" t="s">
        <v>9</v>
      </c>
      <c r="C168" s="9">
        <v>23</v>
      </c>
      <c r="D168" s="9">
        <f>'[2]1.RSP Districts '!E193</f>
        <v>3</v>
      </c>
      <c r="E168" s="9">
        <f>'[2]1.RSP Districts '!I193</f>
        <v>0</v>
      </c>
      <c r="F168" s="9">
        <v>42293.396226415098</v>
      </c>
      <c r="G168" s="9">
        <f>'[2]1.RSP Districts '!L193</f>
        <v>4714</v>
      </c>
      <c r="H168" s="9">
        <f>'[2]1.RSP Districts '!P193</f>
        <v>145</v>
      </c>
      <c r="I168" s="9">
        <f>'[2]1.RSP Districts '!S193</f>
        <v>0</v>
      </c>
      <c r="J168" s="9">
        <f>'[2]1.RSP Districts '!T193</f>
        <v>0</v>
      </c>
    </row>
    <row r="169" spans="1:10" s="3" customFormat="1" x14ac:dyDescent="0.25">
      <c r="A169" s="8" t="s">
        <v>154</v>
      </c>
      <c r="B169" s="226" t="s">
        <v>9</v>
      </c>
      <c r="C169" s="9">
        <v>21</v>
      </c>
      <c r="D169" s="9">
        <f>'[2]1.RSP Districts '!E194</f>
        <v>3</v>
      </c>
      <c r="E169" s="9">
        <f>'[2]1.RSP Districts '!I194</f>
        <v>78</v>
      </c>
      <c r="F169" s="19">
        <v>37161.444444444445</v>
      </c>
      <c r="G169" s="9">
        <f>'[2]1.RSP Districts '!L194</f>
        <v>4345</v>
      </c>
      <c r="H169" s="9">
        <f>'[2]1.RSP Districts '!P194</f>
        <v>143</v>
      </c>
      <c r="I169" s="9">
        <f>'[2]1.RSP Districts '!S194</f>
        <v>0</v>
      </c>
      <c r="J169" s="9">
        <f>'[2]1.RSP Districts '!T194</f>
        <v>0</v>
      </c>
    </row>
    <row r="170" spans="1:10" s="3" customFormat="1" x14ac:dyDescent="0.25">
      <c r="A170" s="8" t="s">
        <v>155</v>
      </c>
      <c r="B170" s="41">
        <v>0</v>
      </c>
      <c r="C170" s="9">
        <v>22</v>
      </c>
      <c r="D170" s="19"/>
      <c r="E170" s="43"/>
      <c r="F170" s="19">
        <v>39697.362637362639</v>
      </c>
      <c r="G170" s="19"/>
      <c r="H170" s="9"/>
      <c r="I170" s="19"/>
      <c r="J170" s="19"/>
    </row>
    <row r="171" spans="1:10" s="3" customFormat="1" x14ac:dyDescent="0.25">
      <c r="A171" s="8" t="s">
        <v>156</v>
      </c>
      <c r="B171" s="41">
        <v>0</v>
      </c>
      <c r="C171" s="9">
        <v>15</v>
      </c>
      <c r="D171" s="19"/>
      <c r="E171" s="43"/>
      <c r="F171" s="19">
        <v>25618.295454545452</v>
      </c>
      <c r="G171" s="19"/>
      <c r="H171" s="9"/>
      <c r="I171" s="19"/>
      <c r="J171" s="19"/>
    </row>
    <row r="172" spans="1:10" s="3" customFormat="1" x14ac:dyDescent="0.25">
      <c r="A172" s="8" t="s">
        <v>157</v>
      </c>
      <c r="B172" s="226" t="s">
        <v>9</v>
      </c>
      <c r="C172" s="9">
        <v>29</v>
      </c>
      <c r="D172" s="9">
        <f>'[2]1.RSP Districts '!E197</f>
        <v>3</v>
      </c>
      <c r="E172" s="9">
        <f>'[2]1.RSP Districts '!I197</f>
        <v>78</v>
      </c>
      <c r="F172" s="19">
        <v>50569.529411764706</v>
      </c>
      <c r="G172" s="9">
        <f>'[2]1.RSP Districts '!L197</f>
        <v>4145</v>
      </c>
      <c r="H172" s="9">
        <f>'[2]1.RSP Districts '!P197</f>
        <v>168</v>
      </c>
      <c r="I172" s="9">
        <f>'[2]1.RSP Districts '!S197</f>
        <v>0</v>
      </c>
      <c r="J172" s="9">
        <f>'[2]1.RSP Districts '!T197</f>
        <v>0</v>
      </c>
    </row>
    <row r="173" spans="1:10" s="3" customFormat="1" x14ac:dyDescent="0.25">
      <c r="A173" s="8" t="s">
        <v>158</v>
      </c>
      <c r="B173" s="41">
        <v>0</v>
      </c>
      <c r="C173" s="9">
        <v>1</v>
      </c>
      <c r="D173" s="19"/>
      <c r="E173" s="43"/>
      <c r="F173" s="19">
        <v>931.6</v>
      </c>
      <c r="G173" s="19"/>
      <c r="H173" s="9"/>
      <c r="I173" s="19"/>
      <c r="J173" s="19"/>
    </row>
    <row r="174" spans="1:10" s="3" customFormat="1" x14ac:dyDescent="0.25">
      <c r="A174" s="8" t="s">
        <v>159</v>
      </c>
      <c r="B174" s="41">
        <v>0</v>
      </c>
      <c r="C174" s="9">
        <v>1</v>
      </c>
      <c r="D174" s="19"/>
      <c r="E174" s="43"/>
      <c r="F174" s="19">
        <v>2040.9375</v>
      </c>
      <c r="G174" s="19"/>
      <c r="H174" s="9"/>
      <c r="I174" s="19"/>
      <c r="J174" s="19"/>
    </row>
    <row r="175" spans="1:10" s="3" customFormat="1" x14ac:dyDescent="0.25">
      <c r="A175" s="8" t="s">
        <v>160</v>
      </c>
      <c r="B175" s="41">
        <v>0</v>
      </c>
      <c r="C175" s="9">
        <v>3</v>
      </c>
      <c r="D175" s="19"/>
      <c r="E175" s="43"/>
      <c r="F175" s="19">
        <v>5491.5492957746483</v>
      </c>
      <c r="G175" s="19"/>
      <c r="H175" s="9"/>
      <c r="I175" s="19"/>
      <c r="J175" s="19"/>
    </row>
    <row r="176" spans="1:10" s="3" customFormat="1" x14ac:dyDescent="0.25">
      <c r="A176" s="8" t="s">
        <v>161</v>
      </c>
      <c r="B176" s="41">
        <v>0</v>
      </c>
      <c r="C176" s="9">
        <v>5</v>
      </c>
      <c r="D176" s="19"/>
      <c r="E176" s="43"/>
      <c r="F176" s="19">
        <v>9511.3978494623643</v>
      </c>
      <c r="G176" s="19"/>
      <c r="H176" s="9"/>
      <c r="I176" s="19"/>
      <c r="J176" s="19"/>
    </row>
    <row r="177" spans="1:10" s="3" customFormat="1" x14ac:dyDescent="0.3">
      <c r="A177" s="18" t="s">
        <v>133</v>
      </c>
      <c r="B177" s="226" t="s">
        <v>9</v>
      </c>
      <c r="C177" s="9">
        <v>3</v>
      </c>
      <c r="D177" s="9">
        <f>'[2]1.RSP Districts '!E202</f>
        <v>3</v>
      </c>
      <c r="E177" s="9">
        <f>'[2]1.RSP Districts '!I202</f>
        <v>0</v>
      </c>
      <c r="F177" s="9">
        <v>6118.295454545454</v>
      </c>
      <c r="G177" s="9">
        <f>'[2]1.RSP Districts '!L202</f>
        <v>1738</v>
      </c>
      <c r="H177" s="9">
        <f>'[2]1.RSP Districts '!P202</f>
        <v>116</v>
      </c>
      <c r="I177" s="9">
        <f>'[2]1.RSP Districts '!S202</f>
        <v>0</v>
      </c>
      <c r="J177" s="9">
        <f>'[2]1.RSP Districts '!T202</f>
        <v>0</v>
      </c>
    </row>
    <row r="178" spans="1:10" s="3" customFormat="1" x14ac:dyDescent="0.25">
      <c r="A178" s="14" t="s">
        <v>162</v>
      </c>
      <c r="B178" s="62">
        <v>0</v>
      </c>
      <c r="C178" s="15">
        <v>2</v>
      </c>
      <c r="D178" s="63"/>
      <c r="E178" s="59"/>
      <c r="F178" s="63">
        <v>3581.0526315789475</v>
      </c>
      <c r="G178" s="63"/>
      <c r="H178" s="62"/>
      <c r="I178" s="19"/>
      <c r="J178" s="19"/>
    </row>
    <row r="179" spans="1:10" x14ac:dyDescent="0.25">
      <c r="B179" s="4"/>
      <c r="C179" s="4"/>
      <c r="D179" s="4"/>
      <c r="E179" s="4"/>
      <c r="F179" s="4"/>
      <c r="G179" s="4"/>
      <c r="H179" s="4"/>
      <c r="I179" s="4"/>
      <c r="J179" s="4"/>
    </row>
    <row r="180" spans="1:10" x14ac:dyDescent="0.25">
      <c r="B180" s="4"/>
      <c r="C180" s="4"/>
      <c r="D180" s="4"/>
      <c r="E180" s="4"/>
      <c r="F180" s="4"/>
      <c r="G180" s="4"/>
      <c r="H180" s="4"/>
      <c r="I180" s="4"/>
      <c r="J180" s="4"/>
    </row>
    <row r="181" spans="1:10" x14ac:dyDescent="0.25">
      <c r="B181" s="4"/>
      <c r="C181" s="4"/>
      <c r="D181" s="4"/>
      <c r="E181" s="4"/>
      <c r="F181" s="4"/>
      <c r="G181" s="4"/>
      <c r="H181" s="4"/>
    </row>
    <row r="182" spans="1:10" x14ac:dyDescent="0.25">
      <c r="A182" s="6"/>
      <c r="C182" s="4"/>
      <c r="D182" s="4"/>
      <c r="E182" s="4"/>
      <c r="F182" s="4"/>
      <c r="G182" s="4"/>
      <c r="H182" s="4"/>
    </row>
    <row r="183" spans="1:10" x14ac:dyDescent="0.25">
      <c r="E183" s="2"/>
    </row>
    <row r="184" spans="1:10" x14ac:dyDescent="0.25">
      <c r="E184" s="2"/>
    </row>
    <row r="185" spans="1:10" x14ac:dyDescent="0.25">
      <c r="E185" s="2"/>
    </row>
    <row r="186" spans="1:10" x14ac:dyDescent="0.25">
      <c r="E186" s="2"/>
    </row>
    <row r="187" spans="1:10" x14ac:dyDescent="0.25">
      <c r="E187" s="2"/>
    </row>
    <row r="188" spans="1:10" x14ac:dyDescent="0.25">
      <c r="E188" s="2"/>
    </row>
    <row r="189" spans="1:10" x14ac:dyDescent="0.25">
      <c r="E189" s="2"/>
    </row>
    <row r="190" spans="1:10" x14ac:dyDescent="0.25">
      <c r="E190" s="2"/>
    </row>
    <row r="191" spans="1:10" x14ac:dyDescent="0.25">
      <c r="E191" s="2"/>
    </row>
    <row r="192" spans="1:10" x14ac:dyDescent="0.25">
      <c r="E192" s="2"/>
    </row>
    <row r="193" spans="5:5" x14ac:dyDescent="0.25">
      <c r="E193" s="2"/>
    </row>
    <row r="194" spans="5:5" x14ac:dyDescent="0.25">
      <c r="E194" s="2"/>
    </row>
    <row r="195" spans="5:5" x14ac:dyDescent="0.25">
      <c r="E195" s="2"/>
    </row>
    <row r="196" spans="5:5" x14ac:dyDescent="0.25">
      <c r="E196" s="2"/>
    </row>
    <row r="197" spans="5:5" x14ac:dyDescent="0.25">
      <c r="E197" s="2"/>
    </row>
  </sheetData>
  <phoneticPr fontId="34" type="noConversion"/>
  <pageMargins left="1.1599999999999999" right="0.16" top="0.2" bottom="0.18" header="0.17" footer="0.16"/>
  <pageSetup paperSize="9" scale="42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J7" sqref="J7"/>
    </sheetView>
  </sheetViews>
  <sheetFormatPr defaultColWidth="9.109375" defaultRowHeight="14.4" x14ac:dyDescent="0.3"/>
  <cols>
    <col min="1" max="16384" width="9.109375" style="78"/>
  </cols>
  <sheetData>
    <row r="1" spans="2:6" ht="43.2" x14ac:dyDescent="0.3">
      <c r="B1" s="119" t="s">
        <v>200</v>
      </c>
      <c r="C1" s="119" t="s">
        <v>201</v>
      </c>
      <c r="D1" s="119" t="s">
        <v>202</v>
      </c>
      <c r="E1" s="119" t="s">
        <v>203</v>
      </c>
      <c r="F1" s="119" t="s">
        <v>236</v>
      </c>
    </row>
    <row r="2" spans="2:6" x14ac:dyDescent="0.3">
      <c r="B2" s="171">
        <v>2015</v>
      </c>
      <c r="C2" s="171">
        <v>101.365999</v>
      </c>
      <c r="D2" s="171">
        <v>100.52551200000001</v>
      </c>
      <c r="E2" s="171">
        <v>102.20014500000001</v>
      </c>
      <c r="F2" s="171">
        <v>63</v>
      </c>
    </row>
    <row r="3" spans="2:6" x14ac:dyDescent="0.3">
      <c r="B3" s="171">
        <v>2014</v>
      </c>
      <c r="C3" s="171">
        <v>101.048275</v>
      </c>
      <c r="D3" s="171">
        <v>96.059252000000001</v>
      </c>
      <c r="E3" s="171">
        <v>105.68410900000001</v>
      </c>
      <c r="F3" s="171">
        <v>255</v>
      </c>
    </row>
    <row r="4" spans="2:6" x14ac:dyDescent="0.3">
      <c r="B4" s="171">
        <v>2013</v>
      </c>
      <c r="C4" s="171">
        <v>101.611681</v>
      </c>
      <c r="D4" s="171">
        <v>97.246966999999998</v>
      </c>
      <c r="E4" s="171">
        <v>108.599626</v>
      </c>
      <c r="F4" s="171">
        <v>255</v>
      </c>
    </row>
    <row r="5" spans="2:6" x14ac:dyDescent="0.3">
      <c r="B5" s="120">
        <v>2012</v>
      </c>
      <c r="C5" s="120">
        <v>93.386073999999994</v>
      </c>
      <c r="D5" s="120">
        <v>89.944794999999999</v>
      </c>
      <c r="E5" s="120">
        <v>98.104622000000006</v>
      </c>
      <c r="F5" s="120">
        <v>256</v>
      </c>
    </row>
    <row r="6" spans="2:6" x14ac:dyDescent="0.3">
      <c r="B6" s="120">
        <v>2011</v>
      </c>
      <c r="C6" s="120">
        <v>86.359025000000003</v>
      </c>
      <c r="D6" s="120">
        <v>84.211183000000005</v>
      </c>
      <c r="E6" s="120">
        <v>90.074523999999997</v>
      </c>
      <c r="F6" s="120">
        <v>257</v>
      </c>
    </row>
    <row r="7" spans="2:6" x14ac:dyDescent="0.3">
      <c r="B7" s="120">
        <v>2010</v>
      </c>
      <c r="C7" s="120">
        <v>85.237962999999993</v>
      </c>
      <c r="D7" s="120">
        <v>83.613068999999996</v>
      </c>
      <c r="E7" s="120">
        <v>87.779572000000002</v>
      </c>
      <c r="F7" s="120">
        <v>258</v>
      </c>
    </row>
    <row r="8" spans="2:6" x14ac:dyDescent="0.3">
      <c r="B8" s="120">
        <v>2009</v>
      </c>
      <c r="C8" s="120">
        <v>81.598060000000004</v>
      </c>
      <c r="D8" s="120">
        <v>76.1631</v>
      </c>
      <c r="E8" s="120">
        <v>84.610006999999996</v>
      </c>
      <c r="F8" s="120">
        <v>256</v>
      </c>
    </row>
    <row r="9" spans="2:6" x14ac:dyDescent="0.3">
      <c r="B9" s="120">
        <v>2008</v>
      </c>
      <c r="C9" s="120">
        <v>70.619783999999996</v>
      </c>
      <c r="D9" s="120">
        <v>61.810915000000001</v>
      </c>
      <c r="E9" s="120">
        <v>82.574243999999993</v>
      </c>
      <c r="F9" s="120">
        <v>256</v>
      </c>
    </row>
    <row r="10" spans="2:6" x14ac:dyDescent="0.3">
      <c r="B10" s="120">
        <v>2007</v>
      </c>
      <c r="C10" s="120">
        <v>60.674821000000001</v>
      </c>
      <c r="D10" s="120">
        <v>59.944178000000001</v>
      </c>
      <c r="E10" s="120">
        <v>61.566172999999999</v>
      </c>
      <c r="F10" s="120">
        <v>255</v>
      </c>
    </row>
    <row r="11" spans="2:6" x14ac:dyDescent="0.3">
      <c r="B11" s="120">
        <v>2006</v>
      </c>
      <c r="C11" s="120">
        <v>60.263894999999998</v>
      </c>
      <c r="D11" s="120">
        <v>59.738346</v>
      </c>
      <c r="E11" s="120">
        <v>60.957571000000002</v>
      </c>
      <c r="F11" s="120">
        <v>255</v>
      </c>
    </row>
    <row r="12" spans="2:6" x14ac:dyDescent="0.3">
      <c r="B12" s="120">
        <v>2005</v>
      </c>
      <c r="C12" s="120">
        <v>59.604984999999999</v>
      </c>
      <c r="D12" s="120">
        <v>58.578228000000003</v>
      </c>
      <c r="E12" s="120">
        <v>60.216240999999997</v>
      </c>
      <c r="F12" s="120">
        <v>257</v>
      </c>
    </row>
    <row r="13" spans="2:6" x14ac:dyDescent="0.3">
      <c r="B13" s="120">
        <v>2004</v>
      </c>
      <c r="C13" s="120">
        <v>58.361262000000004</v>
      </c>
      <c r="D13" s="120">
        <v>55.222501999999999</v>
      </c>
      <c r="E13" s="120">
        <v>61.159398000000003</v>
      </c>
      <c r="F13" s="120">
        <v>259</v>
      </c>
    </row>
    <row r="14" spans="2:6" x14ac:dyDescent="0.3">
      <c r="B14" s="120">
        <v>2003</v>
      </c>
      <c r="C14" s="120">
        <v>57.814433999999999</v>
      </c>
      <c r="D14" s="120">
        <v>54.944012999999998</v>
      </c>
      <c r="E14" s="120">
        <v>61.325057999999999</v>
      </c>
      <c r="F14" s="120">
        <v>255</v>
      </c>
    </row>
    <row r="15" spans="2:6" x14ac:dyDescent="0.3">
      <c r="B15" s="120">
        <v>2002</v>
      </c>
      <c r="C15" s="120">
        <v>59.494475000000001</v>
      </c>
      <c r="D15" s="120">
        <v>57.631506000000002</v>
      </c>
      <c r="E15" s="120">
        <v>62.846119999999999</v>
      </c>
      <c r="F15" s="120">
        <v>255</v>
      </c>
    </row>
    <row r="16" spans="2:6" x14ac:dyDescent="0.3">
      <c r="B16" s="120">
        <v>2001</v>
      </c>
      <c r="C16" s="120">
        <v>62.379555000000003</v>
      </c>
      <c r="D16" s="120">
        <v>58.507081999999997</v>
      </c>
      <c r="E16" s="120">
        <v>67.242580000000004</v>
      </c>
      <c r="F16" s="120">
        <v>255</v>
      </c>
    </row>
    <row r="17" spans="2:6" x14ac:dyDescent="0.3">
      <c r="B17" s="120">
        <v>2000</v>
      </c>
      <c r="C17" s="120">
        <v>55.696345999999998</v>
      </c>
      <c r="D17" s="120">
        <v>51.611866999999997</v>
      </c>
      <c r="E17" s="120">
        <v>61.066758</v>
      </c>
      <c r="F17" s="120">
        <v>255</v>
      </c>
    </row>
    <row r="18" spans="2:6" x14ac:dyDescent="0.3">
      <c r="B18" s="120">
        <v>1999</v>
      </c>
      <c r="C18" s="120">
        <v>54.259295999999999</v>
      </c>
      <c r="D18" s="120">
        <v>48.986370999999998</v>
      </c>
      <c r="E18" s="120">
        <v>57.668429000000003</v>
      </c>
      <c r="F18" s="120">
        <v>261</v>
      </c>
    </row>
    <row r="19" spans="2:6" x14ac:dyDescent="0.3">
      <c r="B19" s="120">
        <v>1998</v>
      </c>
      <c r="C19" s="120">
        <v>44.433608999999997</v>
      </c>
      <c r="D19" s="120">
        <v>41.037025999999997</v>
      </c>
      <c r="E19" s="120">
        <v>46.483421999999997</v>
      </c>
      <c r="F19" s="120">
        <v>261</v>
      </c>
    </row>
    <row r="20" spans="2:6" x14ac:dyDescent="0.3">
      <c r="B20" s="120">
        <v>1997</v>
      </c>
      <c r="C20" s="120">
        <v>45.458930000000002</v>
      </c>
      <c r="D20" s="120">
        <v>40.938361</v>
      </c>
      <c r="E20" s="120">
        <v>49.096769000000002</v>
      </c>
      <c r="F20" s="120">
        <v>261</v>
      </c>
    </row>
    <row r="21" spans="2:6" x14ac:dyDescent="0.3">
      <c r="B21" s="120">
        <v>1996</v>
      </c>
      <c r="C21" s="120">
        <v>37.354165000000002</v>
      </c>
      <c r="D21" s="120">
        <v>35.986679000000002</v>
      </c>
      <c r="E21" s="120">
        <v>38.315688999999999</v>
      </c>
      <c r="F21" s="120">
        <v>262</v>
      </c>
    </row>
    <row r="22" spans="2:6" x14ac:dyDescent="0.3">
      <c r="B22" s="120">
        <v>1995</v>
      </c>
      <c r="C22" s="120">
        <v>29.771429999999999</v>
      </c>
      <c r="D22" s="120">
        <v>28.67651</v>
      </c>
      <c r="E22" s="120">
        <v>31.851133000000001</v>
      </c>
      <c r="F22" s="120">
        <v>260</v>
      </c>
    </row>
    <row r="23" spans="2:6" x14ac:dyDescent="0.3">
      <c r="B23" s="120">
        <v>1994</v>
      </c>
      <c r="C23" s="120">
        <v>28.730891</v>
      </c>
      <c r="D23" s="120">
        <v>26.551717</v>
      </c>
      <c r="E23" s="120">
        <v>30.902296</v>
      </c>
      <c r="F23" s="120">
        <v>260</v>
      </c>
    </row>
    <row r="24" spans="2:6" x14ac:dyDescent="0.3">
      <c r="B24" s="120">
        <v>1993</v>
      </c>
      <c r="C24" s="120">
        <v>29.073046000000001</v>
      </c>
      <c r="D24" s="120">
        <v>27.350740999999999</v>
      </c>
      <c r="E24" s="120">
        <v>30.578679999999999</v>
      </c>
      <c r="F24" s="120">
        <v>261</v>
      </c>
    </row>
    <row r="25" spans="2:6" x14ac:dyDescent="0.3">
      <c r="B25" s="120">
        <v>1992</v>
      </c>
      <c r="C25" s="120">
        <v>25.990867000000001</v>
      </c>
      <c r="D25" s="120">
        <v>23.064816</v>
      </c>
      <c r="E25" s="120">
        <v>27.862773000000001</v>
      </c>
      <c r="F25" s="120">
        <v>262</v>
      </c>
    </row>
    <row r="26" spans="2:6" x14ac:dyDescent="0.3">
      <c r="B26" s="120">
        <v>1991</v>
      </c>
      <c r="C26" s="120">
        <v>26.268179</v>
      </c>
      <c r="D26" s="120">
        <v>23.042377999999999</v>
      </c>
      <c r="E26" s="120">
        <v>28.965627000000001</v>
      </c>
      <c r="F26" s="120">
        <v>261</v>
      </c>
    </row>
    <row r="27" spans="2:6" x14ac:dyDescent="0.3">
      <c r="B27" s="120">
        <v>1990</v>
      </c>
      <c r="C27" s="120">
        <v>20.443417</v>
      </c>
      <c r="D27" s="120">
        <v>18.601814999999998</v>
      </c>
      <c r="E27" s="120">
        <v>21.908442000000001</v>
      </c>
      <c r="F27" s="120">
        <v>261</v>
      </c>
    </row>
    <row r="28" spans="2:6" x14ac:dyDescent="0.3">
      <c r="B28" s="120">
        <v>1989</v>
      </c>
      <c r="C28" s="120">
        <v>21.763497000000001</v>
      </c>
      <c r="D28" s="120">
        <v>19.873556000000001</v>
      </c>
      <c r="E28" s="120">
        <v>23.588132000000002</v>
      </c>
      <c r="F28" s="120">
        <v>260</v>
      </c>
    </row>
    <row r="29" spans="2:6" x14ac:dyDescent="0.3">
      <c r="B29" s="120">
        <v>1988</v>
      </c>
      <c r="C29" s="120">
        <v>19.843609000000001</v>
      </c>
      <c r="D29" s="120">
        <v>17.989044</v>
      </c>
      <c r="E29" s="120">
        <v>21.567381000000001</v>
      </c>
      <c r="F29" s="120">
        <v>261</v>
      </c>
    </row>
    <row r="30" spans="2:6" x14ac:dyDescent="0.3">
      <c r="B30" s="120">
        <v>1987</v>
      </c>
      <c r="C30" s="120">
        <v>16.139358999999999</v>
      </c>
      <c r="D30" s="120">
        <v>14.27558</v>
      </c>
      <c r="E30" s="120">
        <v>17.398800000000001</v>
      </c>
      <c r="F30" s="120">
        <v>261</v>
      </c>
    </row>
    <row r="31" spans="2:6" x14ac:dyDescent="0.3">
      <c r="B31" s="120">
        <v>1986</v>
      </c>
      <c r="C31" s="120">
        <v>15.041876</v>
      </c>
      <c r="D31" s="120">
        <v>13.796678999999999</v>
      </c>
      <c r="E31" s="120">
        <v>16.734551</v>
      </c>
      <c r="F31" s="120">
        <v>261</v>
      </c>
    </row>
    <row r="32" spans="2:6" x14ac:dyDescent="0.3">
      <c r="B32" s="120">
        <v>1985</v>
      </c>
      <c r="C32" s="120">
        <v>14.893646</v>
      </c>
      <c r="D32" s="120">
        <v>12.690146</v>
      </c>
      <c r="E32" s="120">
        <v>17.614874</v>
      </c>
      <c r="F32" s="120">
        <v>261</v>
      </c>
    </row>
    <row r="33" spans="1:6" x14ac:dyDescent="0.3">
      <c r="B33" s="120">
        <v>1984</v>
      </c>
      <c r="C33" s="120">
        <v>14.811271</v>
      </c>
      <c r="D33" s="120">
        <v>13.243691999999999</v>
      </c>
      <c r="E33" s="120">
        <v>16.468526000000001</v>
      </c>
      <c r="F33" s="120">
        <v>261</v>
      </c>
    </row>
    <row r="34" spans="1:6" x14ac:dyDescent="0.3">
      <c r="B34" s="120">
        <v>1983</v>
      </c>
      <c r="C34" s="120">
        <v>14.288429000000001</v>
      </c>
      <c r="D34" s="120">
        <v>12.902532000000001</v>
      </c>
      <c r="E34" s="120">
        <v>15.589173000000001</v>
      </c>
      <c r="F34" s="120">
        <v>260</v>
      </c>
    </row>
    <row r="35" spans="1:6" x14ac:dyDescent="0.3">
      <c r="A35" s="78" t="s">
        <v>204</v>
      </c>
      <c r="B35" s="236" t="s">
        <v>205</v>
      </c>
    </row>
  </sheetData>
  <hyperlinks>
    <hyperlink ref="B35" r:id="rId1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25"/>
  <sheetViews>
    <sheetView topLeftCell="B8" workbookViewId="0">
      <selection activeCell="I28" sqref="I28"/>
    </sheetView>
  </sheetViews>
  <sheetFormatPr defaultRowHeight="13.2" x14ac:dyDescent="0.25"/>
  <cols>
    <col min="3" max="3" width="12.6640625" customWidth="1"/>
    <col min="4" max="4" width="23.6640625" customWidth="1"/>
    <col min="5" max="5" width="8.33203125" customWidth="1"/>
    <col min="6" max="6" width="8.33203125" bestFit="1" customWidth="1"/>
    <col min="7" max="7" width="9.33203125" bestFit="1" customWidth="1"/>
    <col min="8" max="8" width="8.44140625" customWidth="1"/>
    <col min="9" max="9" width="10" customWidth="1"/>
    <col min="10" max="10" width="13.88671875" bestFit="1" customWidth="1"/>
    <col min="11" max="11" width="12.88671875" bestFit="1" customWidth="1"/>
    <col min="12" max="12" width="9.44140625" customWidth="1"/>
    <col min="13" max="13" width="13.5546875" customWidth="1"/>
    <col min="14" max="14" width="13.44140625" customWidth="1"/>
    <col min="16" max="16" width="17" bestFit="1" customWidth="1"/>
    <col min="17" max="17" width="26" bestFit="1" customWidth="1"/>
    <col min="18" max="18" width="30" bestFit="1" customWidth="1"/>
    <col min="21" max="21" width="22.5546875" bestFit="1" customWidth="1"/>
    <col min="22" max="22" width="31.6640625" bestFit="1" customWidth="1"/>
  </cols>
  <sheetData>
    <row r="2" spans="4:15" ht="13.8" thickBot="1" x14ac:dyDescent="0.3"/>
    <row r="3" spans="4:15" ht="14.4" x14ac:dyDescent="0.25">
      <c r="D3" s="391" t="s">
        <v>275</v>
      </c>
      <c r="E3" s="395" t="s">
        <v>263</v>
      </c>
      <c r="F3" s="395"/>
      <c r="G3" s="396" t="s">
        <v>264</v>
      </c>
      <c r="H3" s="396"/>
      <c r="I3" s="396"/>
      <c r="J3" s="397" t="s">
        <v>272</v>
      </c>
      <c r="K3" s="397"/>
      <c r="L3" s="397"/>
      <c r="M3" s="387" t="s">
        <v>273</v>
      </c>
      <c r="N3" s="389" t="s">
        <v>274</v>
      </c>
    </row>
    <row r="4" spans="4:15" ht="38.25" customHeight="1" thickBot="1" x14ac:dyDescent="0.3">
      <c r="D4" s="392"/>
      <c r="E4" s="244" t="s">
        <v>179</v>
      </c>
      <c r="F4" s="244" t="s">
        <v>266</v>
      </c>
      <c r="G4" s="245" t="s">
        <v>179</v>
      </c>
      <c r="H4" s="245" t="s">
        <v>266</v>
      </c>
      <c r="I4" s="245" t="s">
        <v>265</v>
      </c>
      <c r="J4" s="246" t="s">
        <v>179</v>
      </c>
      <c r="K4" s="246" t="s">
        <v>266</v>
      </c>
      <c r="L4" s="246" t="s">
        <v>265</v>
      </c>
      <c r="M4" s="388"/>
      <c r="N4" s="390"/>
    </row>
    <row r="5" spans="4:15" ht="19.5" customHeight="1" x14ac:dyDescent="0.3">
      <c r="D5" s="247" t="s">
        <v>267</v>
      </c>
      <c r="E5" s="252">
        <v>1</v>
      </c>
      <c r="F5" s="252">
        <v>1</v>
      </c>
      <c r="G5" s="253">
        <v>12</v>
      </c>
      <c r="H5" s="253">
        <v>12</v>
      </c>
      <c r="I5" s="253">
        <f>H5/G5%</f>
        <v>100</v>
      </c>
      <c r="J5" s="254">
        <v>43884</v>
      </c>
      <c r="K5" s="254">
        <v>26391</v>
      </c>
      <c r="L5" s="254">
        <f>K5/J5%</f>
        <v>60.13809133169265</v>
      </c>
      <c r="M5" s="255">
        <v>722</v>
      </c>
      <c r="N5" s="256">
        <v>1605</v>
      </c>
    </row>
    <row r="6" spans="4:15" ht="14.4" x14ac:dyDescent="0.3">
      <c r="D6" s="248" t="s">
        <v>134</v>
      </c>
      <c r="E6" s="257">
        <v>30</v>
      </c>
      <c r="F6" s="257">
        <v>20</v>
      </c>
      <c r="G6" s="258">
        <v>547</v>
      </c>
      <c r="H6" s="258">
        <v>286</v>
      </c>
      <c r="I6" s="258">
        <f t="shared" ref="I6:I13" si="0">H6/G6%</f>
        <v>52.285191956124315</v>
      </c>
      <c r="J6" s="259">
        <v>814191</v>
      </c>
      <c r="K6" s="259">
        <v>334219</v>
      </c>
      <c r="L6" s="259">
        <f t="shared" ref="L6:L13" si="1">K6/J6%</f>
        <v>41.049213268139788</v>
      </c>
      <c r="M6" s="260">
        <v>2367</v>
      </c>
      <c r="N6" s="261">
        <v>19690</v>
      </c>
    </row>
    <row r="7" spans="4:15" ht="14.4" x14ac:dyDescent="0.3">
      <c r="D7" s="248" t="s">
        <v>268</v>
      </c>
      <c r="E7" s="257">
        <v>24</v>
      </c>
      <c r="F7" s="257">
        <v>23</v>
      </c>
      <c r="G7" s="258">
        <v>964</v>
      </c>
      <c r="H7" s="258">
        <v>602</v>
      </c>
      <c r="I7" s="258">
        <f t="shared" si="0"/>
        <v>62.448132780082986</v>
      </c>
      <c r="J7" s="259">
        <v>1889904</v>
      </c>
      <c r="K7" s="259">
        <v>983460</v>
      </c>
      <c r="L7" s="259">
        <f t="shared" si="1"/>
        <v>52.037563812765093</v>
      </c>
      <c r="M7" s="260">
        <v>4772</v>
      </c>
      <c r="N7" s="261">
        <v>45325</v>
      </c>
    </row>
    <row r="8" spans="4:15" ht="14.4" x14ac:dyDescent="0.3">
      <c r="D8" s="249" t="s">
        <v>135</v>
      </c>
      <c r="E8" s="257">
        <v>23</v>
      </c>
      <c r="F8" s="257">
        <v>22</v>
      </c>
      <c r="G8" s="258">
        <v>921</v>
      </c>
      <c r="H8" s="258">
        <v>695</v>
      </c>
      <c r="I8" s="258">
        <f t="shared" si="0"/>
        <v>75.461454940282295</v>
      </c>
      <c r="J8" s="259">
        <v>2816903.1255411254</v>
      </c>
      <c r="K8" s="259">
        <v>1209016</v>
      </c>
      <c r="L8" s="259">
        <f t="shared" si="1"/>
        <v>42.920041837354589</v>
      </c>
      <c r="M8" s="260">
        <v>3973</v>
      </c>
      <c r="N8" s="261">
        <v>75061</v>
      </c>
    </row>
    <row r="9" spans="4:15" ht="14.4" x14ac:dyDescent="0.3">
      <c r="D9" s="249" t="s">
        <v>136</v>
      </c>
      <c r="E9" s="257">
        <v>36</v>
      </c>
      <c r="F9" s="257">
        <v>36</v>
      </c>
      <c r="G9" s="258">
        <v>2635</v>
      </c>
      <c r="H9" s="258">
        <v>1807</v>
      </c>
      <c r="I9" s="258">
        <f t="shared" si="0"/>
        <v>68.576850094876662</v>
      </c>
      <c r="J9" s="259">
        <v>6063823.2431565113</v>
      </c>
      <c r="K9" s="259">
        <v>3090025</v>
      </c>
      <c r="L9" s="259">
        <f t="shared" si="1"/>
        <v>50.958362011744484</v>
      </c>
      <c r="M9" s="260">
        <v>15022</v>
      </c>
      <c r="N9" s="261">
        <v>201704</v>
      </c>
    </row>
    <row r="10" spans="4:15" ht="14.4" x14ac:dyDescent="0.3">
      <c r="D10" s="248" t="s">
        <v>269</v>
      </c>
      <c r="E10" s="257">
        <v>10</v>
      </c>
      <c r="F10" s="257">
        <v>10</v>
      </c>
      <c r="G10" s="258">
        <v>196</v>
      </c>
      <c r="H10" s="258">
        <v>181</v>
      </c>
      <c r="I10" s="258">
        <f t="shared" si="0"/>
        <v>92.34693877551021</v>
      </c>
      <c r="J10" s="259">
        <v>398969.65165781637</v>
      </c>
      <c r="K10" s="259">
        <v>297493</v>
      </c>
      <c r="L10" s="259">
        <f t="shared" si="1"/>
        <v>74.565320636254881</v>
      </c>
      <c r="M10" s="260">
        <v>1314</v>
      </c>
      <c r="N10" s="261">
        <v>15275</v>
      </c>
    </row>
    <row r="11" spans="4:15" ht="14.4" x14ac:dyDescent="0.3">
      <c r="D11" s="249" t="s">
        <v>270</v>
      </c>
      <c r="E11" s="257">
        <v>7</v>
      </c>
      <c r="F11" s="257">
        <v>6</v>
      </c>
      <c r="G11" s="258">
        <v>103</v>
      </c>
      <c r="H11" s="258">
        <v>94</v>
      </c>
      <c r="I11" s="258">
        <f t="shared" si="0"/>
        <v>91.262135922330089</v>
      </c>
      <c r="J11" s="259">
        <v>108649.83396348439</v>
      </c>
      <c r="K11" s="259">
        <v>78823</v>
      </c>
      <c r="L11" s="259">
        <f t="shared" si="1"/>
        <v>72.547740870447399</v>
      </c>
      <c r="M11" s="260">
        <v>486</v>
      </c>
      <c r="N11" s="261">
        <v>3384</v>
      </c>
    </row>
    <row r="12" spans="4:15" ht="27" customHeight="1" thickBot="1" x14ac:dyDescent="0.35">
      <c r="D12" s="250" t="s">
        <v>271</v>
      </c>
      <c r="E12" s="262">
        <v>13</v>
      </c>
      <c r="F12" s="262">
        <v>5</v>
      </c>
      <c r="G12" s="263">
        <v>190</v>
      </c>
      <c r="H12" s="263">
        <v>15</v>
      </c>
      <c r="I12" s="263">
        <f t="shared" si="0"/>
        <v>7.8947368421052637</v>
      </c>
      <c r="J12" s="264">
        <v>343649.6738707067</v>
      </c>
      <c r="K12" s="264">
        <v>19518</v>
      </c>
      <c r="L12" s="264">
        <f t="shared" si="1"/>
        <v>5.679621278308959</v>
      </c>
      <c r="M12" s="265">
        <v>234</v>
      </c>
      <c r="N12" s="266">
        <v>747</v>
      </c>
    </row>
    <row r="13" spans="4:15" ht="15" thickBot="1" x14ac:dyDescent="0.35">
      <c r="D13" s="251" t="s">
        <v>171</v>
      </c>
      <c r="E13" s="267">
        <f>SUM(E5:E12)</f>
        <v>144</v>
      </c>
      <c r="F13" s="267">
        <f>SUM(F5:F12)</f>
        <v>123</v>
      </c>
      <c r="G13" s="268">
        <f>SUM(G5:G12)</f>
        <v>5568</v>
      </c>
      <c r="H13" s="268">
        <f>SUM(H5:H12)</f>
        <v>3692</v>
      </c>
      <c r="I13" s="268">
        <f t="shared" si="0"/>
        <v>66.30747126436782</v>
      </c>
      <c r="J13" s="269">
        <f>SUM(J5:J12)</f>
        <v>12479974.528189642</v>
      </c>
      <c r="K13" s="269">
        <f>SUM(K5:K12)</f>
        <v>6038945</v>
      </c>
      <c r="L13" s="269">
        <f t="shared" si="1"/>
        <v>48.389081134414909</v>
      </c>
      <c r="M13" s="270">
        <f>SUM(M5:M12)</f>
        <v>28890</v>
      </c>
      <c r="N13" s="271">
        <f>SUM(N5:N12)</f>
        <v>362791</v>
      </c>
    </row>
    <row r="15" spans="4:15" ht="13.8" thickBot="1" x14ac:dyDescent="0.3"/>
    <row r="16" spans="4:15" ht="14.4" thickBot="1" x14ac:dyDescent="0.3">
      <c r="D16" s="393" t="s">
        <v>0</v>
      </c>
      <c r="E16" s="394"/>
      <c r="F16" s="276" t="s">
        <v>2</v>
      </c>
      <c r="G16" s="276" t="s">
        <v>3</v>
      </c>
      <c r="H16" s="276" t="s">
        <v>4</v>
      </c>
      <c r="I16" s="276" t="s">
        <v>5</v>
      </c>
      <c r="J16" s="276" t="s">
        <v>6</v>
      </c>
      <c r="K16" s="276" t="s">
        <v>7</v>
      </c>
      <c r="L16" s="276" t="s">
        <v>8</v>
      </c>
      <c r="M16" s="276" t="s">
        <v>9</v>
      </c>
      <c r="N16" s="276" t="s">
        <v>10</v>
      </c>
      <c r="O16" s="277" t="s">
        <v>16</v>
      </c>
    </row>
    <row r="17" spans="4:15" ht="13.8" x14ac:dyDescent="0.3">
      <c r="D17" s="381" t="s">
        <v>247</v>
      </c>
      <c r="E17" s="382"/>
      <c r="F17" s="217">
        <v>1</v>
      </c>
      <c r="G17" s="217">
        <v>1</v>
      </c>
      <c r="H17" s="217">
        <v>1</v>
      </c>
      <c r="I17" s="217">
        <v>1</v>
      </c>
      <c r="J17" s="219">
        <v>1</v>
      </c>
      <c r="K17" s="274">
        <v>1</v>
      </c>
      <c r="L17" s="217">
        <v>1</v>
      </c>
      <c r="M17" s="217">
        <v>1</v>
      </c>
      <c r="N17" s="217">
        <v>1</v>
      </c>
      <c r="O17" s="275">
        <f>SUM(F17:N17)</f>
        <v>9</v>
      </c>
    </row>
    <row r="18" spans="4:15" ht="13.8" x14ac:dyDescent="0.3">
      <c r="D18" s="381" t="s">
        <v>244</v>
      </c>
      <c r="E18" s="382"/>
      <c r="F18" s="74">
        <v>3</v>
      </c>
      <c r="G18" s="74">
        <v>0</v>
      </c>
      <c r="H18" s="74">
        <v>1</v>
      </c>
      <c r="I18" s="74">
        <v>9</v>
      </c>
      <c r="J18" s="65">
        <v>3</v>
      </c>
      <c r="K18" s="222">
        <v>4</v>
      </c>
      <c r="L18" s="74">
        <v>0</v>
      </c>
      <c r="M18" s="74">
        <v>6</v>
      </c>
      <c r="N18" s="74">
        <v>0</v>
      </c>
      <c r="O18" s="275">
        <f t="shared" ref="O18:O21" si="2">SUM(F18:N18)</f>
        <v>26</v>
      </c>
    </row>
    <row r="19" spans="4:15" ht="13.8" x14ac:dyDescent="0.3">
      <c r="D19" s="381" t="s">
        <v>248</v>
      </c>
      <c r="E19" s="382"/>
      <c r="F19" s="74">
        <v>4</v>
      </c>
      <c r="G19" s="74">
        <v>10</v>
      </c>
      <c r="H19" s="74">
        <v>0</v>
      </c>
      <c r="I19" s="74">
        <v>32</v>
      </c>
      <c r="J19" s="65">
        <v>18</v>
      </c>
      <c r="K19" s="222">
        <v>1</v>
      </c>
      <c r="L19" s="74">
        <v>9</v>
      </c>
      <c r="M19" s="74">
        <v>14</v>
      </c>
      <c r="N19" s="74">
        <v>4</v>
      </c>
      <c r="O19" s="275">
        <f t="shared" si="2"/>
        <v>92</v>
      </c>
    </row>
    <row r="20" spans="4:15" ht="13.8" x14ac:dyDescent="0.3">
      <c r="D20" s="381" t="s">
        <v>245</v>
      </c>
      <c r="E20" s="382"/>
      <c r="F20" s="74">
        <v>1</v>
      </c>
      <c r="G20" s="74">
        <v>0</v>
      </c>
      <c r="H20" s="74">
        <v>11</v>
      </c>
      <c r="I20" s="74">
        <v>96</v>
      </c>
      <c r="J20" s="65">
        <v>60</v>
      </c>
      <c r="K20" s="222" t="s">
        <v>259</v>
      </c>
      <c r="L20" s="74">
        <v>55</v>
      </c>
      <c r="M20" s="74">
        <v>44</v>
      </c>
      <c r="N20" s="74">
        <v>18</v>
      </c>
      <c r="O20" s="275">
        <f t="shared" si="2"/>
        <v>285</v>
      </c>
    </row>
    <row r="21" spans="4:15" ht="14.4" thickBot="1" x14ac:dyDescent="0.35">
      <c r="D21" s="383" t="s">
        <v>246</v>
      </c>
      <c r="E21" s="384"/>
      <c r="F21" s="278">
        <v>1</v>
      </c>
      <c r="G21" s="278">
        <v>3</v>
      </c>
      <c r="H21" s="278">
        <v>2</v>
      </c>
      <c r="I21" s="278">
        <v>5</v>
      </c>
      <c r="J21" s="279">
        <v>2</v>
      </c>
      <c r="K21" s="280">
        <v>1</v>
      </c>
      <c r="L21" s="278">
        <v>10</v>
      </c>
      <c r="M21" s="278">
        <v>8</v>
      </c>
      <c r="N21" s="278">
        <v>0</v>
      </c>
      <c r="O21" s="284">
        <f t="shared" si="2"/>
        <v>32</v>
      </c>
    </row>
    <row r="22" spans="4:15" ht="14.4" thickBot="1" x14ac:dyDescent="0.35">
      <c r="D22" s="385" t="s">
        <v>179</v>
      </c>
      <c r="E22" s="386"/>
      <c r="F22" s="282">
        <f>SUM(F17:F21)</f>
        <v>10</v>
      </c>
      <c r="G22" s="282">
        <f t="shared" ref="G22:O22" si="3">SUM(G17:G21)</f>
        <v>14</v>
      </c>
      <c r="H22" s="282">
        <f t="shared" si="3"/>
        <v>15</v>
      </c>
      <c r="I22" s="282">
        <f t="shared" si="3"/>
        <v>143</v>
      </c>
      <c r="J22" s="282">
        <f t="shared" si="3"/>
        <v>84</v>
      </c>
      <c r="K22" s="282">
        <f t="shared" si="3"/>
        <v>7</v>
      </c>
      <c r="L22" s="282">
        <f t="shared" si="3"/>
        <v>75</v>
      </c>
      <c r="M22" s="282">
        <f t="shared" si="3"/>
        <v>73</v>
      </c>
      <c r="N22" s="282">
        <f t="shared" si="3"/>
        <v>23</v>
      </c>
      <c r="O22" s="283">
        <f t="shared" si="3"/>
        <v>444</v>
      </c>
    </row>
    <row r="23" spans="4:15" ht="13.8" x14ac:dyDescent="0.3">
      <c r="D23" s="378" t="s">
        <v>250</v>
      </c>
      <c r="E23" s="281" t="s">
        <v>251</v>
      </c>
      <c r="F23" s="217">
        <v>188</v>
      </c>
      <c r="G23" s="217">
        <v>303</v>
      </c>
      <c r="H23" s="217">
        <v>48</v>
      </c>
      <c r="I23" s="217">
        <v>644</v>
      </c>
      <c r="J23" s="219">
        <v>151</v>
      </c>
      <c r="K23" s="274">
        <v>30</v>
      </c>
      <c r="L23" s="217">
        <v>358</v>
      </c>
      <c r="M23" s="217">
        <v>530</v>
      </c>
      <c r="N23" s="217">
        <v>89</v>
      </c>
      <c r="O23" s="275">
        <v>2341</v>
      </c>
    </row>
    <row r="24" spans="4:15" ht="13.8" x14ac:dyDescent="0.3">
      <c r="D24" s="379"/>
      <c r="E24" s="221" t="s">
        <v>252</v>
      </c>
      <c r="F24" s="74">
        <v>39</v>
      </c>
      <c r="G24" s="74">
        <v>32</v>
      </c>
      <c r="H24" s="74">
        <v>29</v>
      </c>
      <c r="I24" s="74">
        <v>188</v>
      </c>
      <c r="J24" s="65">
        <v>69</v>
      </c>
      <c r="K24" s="222" t="s">
        <v>259</v>
      </c>
      <c r="L24" s="74">
        <v>68</v>
      </c>
      <c r="M24" s="74">
        <v>125</v>
      </c>
      <c r="N24" s="74">
        <v>13</v>
      </c>
      <c r="O24" s="272">
        <v>563</v>
      </c>
    </row>
    <row r="25" spans="4:15" ht="14.4" thickBot="1" x14ac:dyDescent="0.35">
      <c r="D25" s="380"/>
      <c r="E25" s="34" t="s">
        <v>16</v>
      </c>
      <c r="F25" s="273">
        <f>SUM(F23:F24)</f>
        <v>227</v>
      </c>
      <c r="G25" s="273">
        <f t="shared" ref="G25:O25" si="4">SUM(G23:G24)</f>
        <v>335</v>
      </c>
      <c r="H25" s="273">
        <f t="shared" si="4"/>
        <v>77</v>
      </c>
      <c r="I25" s="273">
        <f t="shared" si="4"/>
        <v>832</v>
      </c>
      <c r="J25" s="273">
        <f t="shared" si="4"/>
        <v>220</v>
      </c>
      <c r="K25" s="273">
        <f t="shared" si="4"/>
        <v>30</v>
      </c>
      <c r="L25" s="273">
        <f t="shared" si="4"/>
        <v>426</v>
      </c>
      <c r="M25" s="273">
        <f t="shared" si="4"/>
        <v>655</v>
      </c>
      <c r="N25" s="273">
        <f t="shared" si="4"/>
        <v>102</v>
      </c>
      <c r="O25" s="273">
        <f t="shared" si="4"/>
        <v>2904</v>
      </c>
    </row>
  </sheetData>
  <mergeCells count="14">
    <mergeCell ref="M3:M4"/>
    <mergeCell ref="N3:N4"/>
    <mergeCell ref="D3:D4"/>
    <mergeCell ref="D16:E16"/>
    <mergeCell ref="E3:F3"/>
    <mergeCell ref="G3:I3"/>
    <mergeCell ref="J3:L3"/>
    <mergeCell ref="D23:D25"/>
    <mergeCell ref="D17:E17"/>
    <mergeCell ref="D18:E18"/>
    <mergeCell ref="D19:E19"/>
    <mergeCell ref="D20:E20"/>
    <mergeCell ref="D21:E21"/>
    <mergeCell ref="D22:E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I66"/>
  <sheetViews>
    <sheetView view="pageBreakPreview" zoomScale="80" zoomScaleSheetLayoutView="80" workbookViewId="0">
      <pane xSplit="2" ySplit="3" topLeftCell="C17" activePane="bottomRight" state="frozen"/>
      <selection activeCell="G51" sqref="G51"/>
      <selection pane="topRight" activeCell="G51" sqref="G51"/>
      <selection pane="bottomLeft" activeCell="G51" sqref="G51"/>
      <selection pane="bottomRight" activeCell="C4" sqref="C4:M61"/>
    </sheetView>
  </sheetViews>
  <sheetFormatPr defaultColWidth="9.109375" defaultRowHeight="13.8" x14ac:dyDescent="0.3"/>
  <cols>
    <col min="1" max="1" width="30" style="35" customWidth="1"/>
    <col min="2" max="2" width="21.6640625" style="35" customWidth="1"/>
    <col min="3" max="3" width="9.6640625" style="35" customWidth="1"/>
    <col min="4" max="4" width="10.6640625" style="21" customWidth="1"/>
    <col min="5" max="5" width="10.6640625" style="68" bestFit="1" customWidth="1"/>
    <col min="6" max="6" width="12.6640625" style="21" customWidth="1"/>
    <col min="7" max="7" width="12.109375" style="21" bestFit="1" customWidth="1"/>
    <col min="8" max="8" width="14.6640625" style="21" customWidth="1"/>
    <col min="9" max="9" width="9.6640625" style="21" customWidth="1"/>
    <col min="10" max="10" width="10.6640625" style="21" customWidth="1"/>
    <col min="11" max="11" width="12.109375" style="21" bestFit="1" customWidth="1"/>
    <col min="12" max="12" width="10.6640625" style="21" bestFit="1" customWidth="1"/>
    <col min="13" max="13" width="12.109375" style="21" bestFit="1" customWidth="1"/>
    <col min="14" max="14" width="10" style="21" bestFit="1" customWidth="1"/>
    <col min="15" max="15" width="13.109375" style="21" bestFit="1" customWidth="1"/>
    <col min="16" max="16" width="12.44140625" style="21" bestFit="1" customWidth="1"/>
    <col min="17" max="17" width="9.109375" style="21"/>
    <col min="18" max="19" width="10.88671875" style="21" bestFit="1" customWidth="1"/>
    <col min="20" max="24" width="9.109375" style="21"/>
    <col min="25" max="26" width="9.33203125" style="21" bestFit="1" customWidth="1"/>
    <col min="27" max="28" width="9.88671875" style="21" bestFit="1" customWidth="1"/>
    <col min="29" max="29" width="12.44140625" style="21" bestFit="1" customWidth="1"/>
    <col min="30" max="30" width="10.88671875" style="21" bestFit="1" customWidth="1"/>
    <col min="31" max="31" width="9.33203125" style="21" bestFit="1" customWidth="1"/>
    <col min="32" max="32" width="12.44140625" style="21" bestFit="1" customWidth="1"/>
    <col min="33" max="34" width="10.88671875" style="21" bestFit="1" customWidth="1"/>
    <col min="35" max="35" width="12.44140625" style="21" bestFit="1" customWidth="1"/>
    <col min="36" max="36" width="9.109375" style="21"/>
    <col min="37" max="37" width="10.88671875" style="21" bestFit="1" customWidth="1"/>
    <col min="38" max="16384" width="9.109375" style="21"/>
  </cols>
  <sheetData>
    <row r="1" spans="1:35" ht="14.4" thickBot="1" x14ac:dyDescent="0.35">
      <c r="A1" s="55" t="s">
        <v>253</v>
      </c>
      <c r="B1" s="21"/>
      <c r="C1" s="21"/>
      <c r="D1" s="36"/>
      <c r="E1" s="69"/>
      <c r="F1" s="36"/>
      <c r="G1" s="20"/>
      <c r="H1" s="20"/>
      <c r="I1" s="36"/>
      <c r="J1" s="36"/>
      <c r="K1" s="36"/>
      <c r="L1" s="36"/>
      <c r="AD1" s="21" t="s">
        <v>242</v>
      </c>
    </row>
    <row r="2" spans="1:35" s="37" customFormat="1" ht="31.5" customHeight="1" x14ac:dyDescent="0.25">
      <c r="A2" s="295" t="s">
        <v>0</v>
      </c>
      <c r="B2" s="296"/>
      <c r="C2" s="235" t="s">
        <v>207</v>
      </c>
      <c r="D2" s="235" t="s">
        <v>2</v>
      </c>
      <c r="E2" s="235" t="s">
        <v>3</v>
      </c>
      <c r="F2" s="235" t="s">
        <v>4</v>
      </c>
      <c r="G2" s="67" t="s">
        <v>5</v>
      </c>
      <c r="H2" s="235" t="s">
        <v>6</v>
      </c>
      <c r="I2" s="235" t="s">
        <v>7</v>
      </c>
      <c r="J2" s="235" t="s">
        <v>8</v>
      </c>
      <c r="K2" s="235" t="s">
        <v>9</v>
      </c>
      <c r="L2" s="235" t="s">
        <v>10</v>
      </c>
      <c r="M2" s="38" t="s">
        <v>16</v>
      </c>
      <c r="O2" s="234"/>
    </row>
    <row r="3" spans="1:35" ht="14.25" customHeight="1" x14ac:dyDescent="0.3">
      <c r="A3" s="22"/>
      <c r="B3" s="23"/>
      <c r="C3" s="23"/>
      <c r="D3" s="42"/>
      <c r="E3" s="42"/>
      <c r="F3" s="42"/>
      <c r="G3" s="42"/>
      <c r="H3" s="42"/>
      <c r="I3" s="42"/>
      <c r="J3" s="42"/>
      <c r="K3" s="42"/>
      <c r="L3" s="42"/>
      <c r="M3" s="42"/>
      <c r="Y3" s="24" t="str">
        <f t="shared" ref="Y3:AI3" si="0">C2</f>
        <v>AJKRSP+</v>
      </c>
      <c r="Z3" s="24" t="str">
        <f t="shared" si="0"/>
        <v>AKRSP</v>
      </c>
      <c r="AA3" s="24" t="str">
        <f t="shared" si="0"/>
        <v>BRSP</v>
      </c>
      <c r="AB3" s="24" t="str">
        <f t="shared" si="0"/>
        <v>GBTI</v>
      </c>
      <c r="AC3" s="24" t="str">
        <f t="shared" si="0"/>
        <v>NRSP</v>
      </c>
      <c r="AD3" s="24" t="str">
        <f t="shared" si="0"/>
        <v>PRSP</v>
      </c>
      <c r="AE3" s="24" t="str">
        <f t="shared" si="0"/>
        <v>SGA</v>
      </c>
      <c r="AF3" s="24" t="str">
        <f t="shared" si="0"/>
        <v>SRSO</v>
      </c>
      <c r="AG3" s="24" t="str">
        <f t="shared" si="0"/>
        <v>SRSP</v>
      </c>
      <c r="AH3" s="24" t="str">
        <f t="shared" si="0"/>
        <v>TRDP</v>
      </c>
      <c r="AI3" s="24" t="str">
        <f t="shared" si="0"/>
        <v xml:space="preserve">Total </v>
      </c>
    </row>
    <row r="4" spans="1:35" s="24" customFormat="1" ht="19.5" customHeight="1" x14ac:dyDescent="0.3">
      <c r="A4" s="297" t="s">
        <v>175</v>
      </c>
      <c r="B4" s="297"/>
      <c r="C4" s="65">
        <v>8</v>
      </c>
      <c r="D4" s="65">
        <v>7</v>
      </c>
      <c r="E4" s="65">
        <v>15</v>
      </c>
      <c r="F4" s="65">
        <v>3</v>
      </c>
      <c r="G4" s="65">
        <v>57</v>
      </c>
      <c r="H4" s="65">
        <v>21</v>
      </c>
      <c r="I4" s="65">
        <v>1</v>
      </c>
      <c r="J4" s="65">
        <v>9</v>
      </c>
      <c r="K4" s="65">
        <v>25</v>
      </c>
      <c r="L4" s="65">
        <v>4</v>
      </c>
      <c r="M4" s="65">
        <v>121</v>
      </c>
      <c r="N4" s="39"/>
      <c r="O4" s="29"/>
      <c r="Y4" s="29">
        <f>C4-'2. Overall cum progress Sept14'!C4</f>
        <v>0</v>
      </c>
      <c r="Z4" s="29">
        <f>D4-'2. Overall cum progress Sept14'!D4</f>
        <v>0</v>
      </c>
      <c r="AA4" s="29">
        <f>E4-'2. Overall cum progress Sept14'!E4</f>
        <v>1</v>
      </c>
      <c r="AB4" s="29">
        <f>F4-'2. Overall cum progress Sept14'!F4</f>
        <v>0</v>
      </c>
      <c r="AC4" s="29">
        <f>G4-'2. Overall cum progress Sept14'!G4</f>
        <v>1</v>
      </c>
      <c r="AD4" s="29">
        <f>H4-'2. Overall cum progress Sept14'!H4</f>
        <v>0</v>
      </c>
      <c r="AE4" s="29">
        <f>I4-'2. Overall cum progress Sept14'!I4</f>
        <v>0</v>
      </c>
      <c r="AF4" s="29">
        <f>J4-'2. Overall cum progress Sept14'!J4</f>
        <v>0</v>
      </c>
      <c r="AG4" s="29">
        <f>K4-'2. Overall cum progress Sept14'!K4</f>
        <v>0</v>
      </c>
      <c r="AH4" s="29">
        <f>L4-'2. Overall cum progress Sept14'!L4</f>
        <v>0</v>
      </c>
      <c r="AI4" s="29">
        <f>M4-'2. Overall cum progress Sept14'!M4</f>
        <v>1</v>
      </c>
    </row>
    <row r="5" spans="1:35" s="24" customFormat="1" x14ac:dyDescent="0.3">
      <c r="A5" s="298" t="s">
        <v>11</v>
      </c>
      <c r="B5" s="297"/>
      <c r="C5" s="65">
        <v>136</v>
      </c>
      <c r="D5" s="61">
        <v>118</v>
      </c>
      <c r="E5" s="61">
        <v>206</v>
      </c>
      <c r="F5" s="61">
        <v>22</v>
      </c>
      <c r="G5" s="61">
        <v>2109</v>
      </c>
      <c r="H5" s="61">
        <v>718</v>
      </c>
      <c r="I5" s="61">
        <v>13</v>
      </c>
      <c r="J5" s="61">
        <v>342</v>
      </c>
      <c r="K5" s="61">
        <v>585</v>
      </c>
      <c r="L5" s="61">
        <v>113</v>
      </c>
      <c r="M5" s="65">
        <v>3650</v>
      </c>
      <c r="N5" s="39" t="e">
        <f>M5-'1.RSP Districts '!#REF!</f>
        <v>#REF!</v>
      </c>
      <c r="O5" s="29"/>
      <c r="Y5" s="29">
        <f>C5-'2. Overall cum progress Sept14'!C5</f>
        <v>136</v>
      </c>
      <c r="Z5" s="29">
        <f>D5-'2. Overall cum progress Sept14'!D5</f>
        <v>118</v>
      </c>
      <c r="AA5" s="29">
        <f>E5-'2. Overall cum progress Sept14'!E5</f>
        <v>206</v>
      </c>
      <c r="AB5" s="29">
        <f>F5-'2. Overall cum progress Sept14'!F5</f>
        <v>22</v>
      </c>
      <c r="AC5" s="29">
        <f>G5-'2. Overall cum progress Sept14'!G5</f>
        <v>2109</v>
      </c>
      <c r="AD5" s="29">
        <f>H5-'2. Overall cum progress Sept14'!H5</f>
        <v>718</v>
      </c>
      <c r="AE5" s="29">
        <f>I5-'2. Overall cum progress Sept14'!I5</f>
        <v>13</v>
      </c>
      <c r="AF5" s="29">
        <f>J5-'2. Overall cum progress Sept14'!J5</f>
        <v>342</v>
      </c>
      <c r="AG5" s="29">
        <f>K5-'2. Overall cum progress Sept14'!K5</f>
        <v>585</v>
      </c>
      <c r="AH5" s="29">
        <f>L5-'2. Overall cum progress Sept14'!L5</f>
        <v>113</v>
      </c>
      <c r="AI5" s="29">
        <f>M5-'2. Overall cum progress Sept14'!M5</f>
        <v>3650</v>
      </c>
    </row>
    <row r="6" spans="1:35" s="24" customFormat="1" x14ac:dyDescent="0.3">
      <c r="A6" s="298" t="s">
        <v>214</v>
      </c>
      <c r="B6" s="297"/>
      <c r="C6" s="65">
        <v>102320</v>
      </c>
      <c r="D6" s="65">
        <v>113737</v>
      </c>
      <c r="E6" s="65">
        <v>205990</v>
      </c>
      <c r="F6" s="65">
        <v>35396</v>
      </c>
      <c r="G6" s="74">
        <v>2545927</v>
      </c>
      <c r="H6" s="65">
        <v>1307686</v>
      </c>
      <c r="I6" s="65">
        <v>16500</v>
      </c>
      <c r="J6" s="65">
        <v>594699</v>
      </c>
      <c r="K6" s="65">
        <v>798909</v>
      </c>
      <c r="L6" s="65">
        <v>272724</v>
      </c>
      <c r="M6" s="65">
        <v>5993888</v>
      </c>
      <c r="N6" s="40">
        <f>M6/1000000</f>
        <v>5.9938880000000001</v>
      </c>
      <c r="O6" s="28">
        <f>N6*6.5</f>
        <v>38.960272000000003</v>
      </c>
      <c r="P6" s="24">
        <f>200+90+160+54</f>
        <v>504</v>
      </c>
      <c r="R6" s="24">
        <v>4750</v>
      </c>
      <c r="Y6" s="29">
        <f>C6-'2. Overall cum progress Sept14'!C6</f>
        <v>102320</v>
      </c>
      <c r="Z6" s="29">
        <f>D6-'2. Overall cum progress Sept14'!D6</f>
        <v>113737</v>
      </c>
      <c r="AA6" s="29">
        <f>E6-'2. Overall cum progress Sept14'!E6</f>
        <v>205990</v>
      </c>
      <c r="AB6" s="29">
        <f>F6-'2. Overall cum progress Sept14'!F6</f>
        <v>35396</v>
      </c>
      <c r="AC6" s="29">
        <f>G6-'2. Overall cum progress Sept14'!G6</f>
        <v>2545927</v>
      </c>
      <c r="AD6" s="29">
        <f>H6-'2. Overall cum progress Sept14'!H6</f>
        <v>1307686</v>
      </c>
      <c r="AE6" s="29">
        <f>I6-'2. Overall cum progress Sept14'!I6</f>
        <v>16500</v>
      </c>
      <c r="AF6" s="29">
        <f>J6-'2. Overall cum progress Sept14'!J6</f>
        <v>594699</v>
      </c>
      <c r="AG6" s="29">
        <f>K6-'2. Overall cum progress Sept14'!K6</f>
        <v>798909</v>
      </c>
      <c r="AH6" s="29">
        <f>L6-'2. Overall cum progress Sept14'!L6</f>
        <v>272724</v>
      </c>
      <c r="AI6" s="29">
        <f>M6-'2. Overall cum progress Sept14'!M6</f>
        <v>5993888</v>
      </c>
    </row>
    <row r="7" spans="1:35" s="24" customFormat="1" x14ac:dyDescent="0.3">
      <c r="A7" s="298" t="s">
        <v>12</v>
      </c>
      <c r="B7" s="297"/>
      <c r="C7" s="74">
        <v>0</v>
      </c>
      <c r="D7" s="74">
        <v>75</v>
      </c>
      <c r="E7" s="74">
        <v>48</v>
      </c>
      <c r="F7" s="74">
        <v>8</v>
      </c>
      <c r="G7" s="74">
        <v>645</v>
      </c>
      <c r="H7" s="65">
        <v>52</v>
      </c>
      <c r="I7" s="222">
        <v>1</v>
      </c>
      <c r="J7" s="74">
        <v>128</v>
      </c>
      <c r="K7" s="74">
        <v>119</v>
      </c>
      <c r="L7" s="74">
        <v>52</v>
      </c>
      <c r="M7" s="65">
        <v>1128</v>
      </c>
      <c r="N7" s="39"/>
      <c r="O7" s="29"/>
      <c r="P7" s="24">
        <f>266298-265794</f>
        <v>504</v>
      </c>
      <c r="R7" s="24">
        <v>5064</v>
      </c>
      <c r="Y7" s="29">
        <f>C7-'2. Overall cum progress Sept14'!C7</f>
        <v>0</v>
      </c>
      <c r="Z7" s="29">
        <f>D7-'2. Overall cum progress Sept14'!D7</f>
        <v>16</v>
      </c>
      <c r="AA7" s="29">
        <f>E7-'2. Overall cum progress Sept14'!E7</f>
        <v>0</v>
      </c>
      <c r="AB7" s="29">
        <f>F7-'2. Overall cum progress Sept14'!F7</f>
        <v>0</v>
      </c>
      <c r="AC7" s="29">
        <f>G7-'2. Overall cum progress Sept14'!G7</f>
        <v>18</v>
      </c>
      <c r="AD7" s="29">
        <f>H7-'2. Overall cum progress Sept14'!H7</f>
        <v>4</v>
      </c>
      <c r="AE7" s="29">
        <f>I7-'2. Overall cum progress Sept14'!I7</f>
        <v>0</v>
      </c>
      <c r="AF7" s="29">
        <f>J7-'2. Overall cum progress Sept14'!J7</f>
        <v>0</v>
      </c>
      <c r="AG7" s="29">
        <f>K7-'2. Overall cum progress Sept14'!K7</f>
        <v>2</v>
      </c>
      <c r="AH7" s="29">
        <f>L7-'2. Overall cum progress Sept14'!L7</f>
        <v>0</v>
      </c>
      <c r="AI7" s="29">
        <f>M7-'2. Overall cum progress Sept14'!M7</f>
        <v>40</v>
      </c>
    </row>
    <row r="8" spans="1:35" s="24" customFormat="1" x14ac:dyDescent="0.3">
      <c r="A8" s="294" t="s">
        <v>215</v>
      </c>
      <c r="B8" s="46" t="s">
        <v>13</v>
      </c>
      <c r="C8" s="74">
        <v>1577</v>
      </c>
      <c r="D8" s="74">
        <v>2171</v>
      </c>
      <c r="E8" s="74">
        <v>3702</v>
      </c>
      <c r="F8" s="74">
        <v>1758</v>
      </c>
      <c r="G8" s="74">
        <v>78902</v>
      </c>
      <c r="H8" s="65">
        <v>32639</v>
      </c>
      <c r="I8" s="222">
        <v>410</v>
      </c>
      <c r="J8" s="74">
        <v>33043</v>
      </c>
      <c r="K8" s="74">
        <v>10742</v>
      </c>
      <c r="L8" s="74">
        <v>8642</v>
      </c>
      <c r="M8" s="65">
        <v>173586</v>
      </c>
      <c r="N8" s="40">
        <f>M8/M11%</f>
        <v>48.341200551401478</v>
      </c>
      <c r="O8" s="29"/>
      <c r="P8" s="24" t="s">
        <v>184</v>
      </c>
      <c r="R8" s="24">
        <v>12340</v>
      </c>
      <c r="Y8" s="29">
        <f>C8-'2. Overall cum progress Sept14'!C8</f>
        <v>0</v>
      </c>
      <c r="Z8" s="29">
        <f>D8-'2. Overall cum progress Sept14'!D8</f>
        <v>0</v>
      </c>
      <c r="AA8" s="29">
        <f>E8-'2. Overall cum progress Sept14'!E8</f>
        <v>38</v>
      </c>
      <c r="AB8" s="29">
        <f>F8-'2. Overall cum progress Sept14'!F8</f>
        <v>11</v>
      </c>
      <c r="AC8" s="29">
        <f>G8-'2. Overall cum progress Sept14'!G8</f>
        <v>1252</v>
      </c>
      <c r="AD8" s="29">
        <f>H8-'2. Overall cum progress Sept14'!H8</f>
        <v>655</v>
      </c>
      <c r="AE8" s="29">
        <f>I8-'2. Overall cum progress Sept14'!I8</f>
        <v>0</v>
      </c>
      <c r="AF8" s="29">
        <f>J8-'2. Overall cum progress Sept14'!J8</f>
        <v>90</v>
      </c>
      <c r="AG8" s="29">
        <f>K8-'2. Overall cum progress Sept14'!K8</f>
        <v>123</v>
      </c>
      <c r="AH8" s="29">
        <f>L8-'2. Overall cum progress Sept14'!L8</f>
        <v>0</v>
      </c>
      <c r="AI8" s="29">
        <f>M8-'2. Overall cum progress Sept14'!M8</f>
        <v>2169</v>
      </c>
    </row>
    <row r="9" spans="1:35" s="24" customFormat="1" x14ac:dyDescent="0.3">
      <c r="A9" s="294"/>
      <c r="B9" s="47" t="s">
        <v>14</v>
      </c>
      <c r="C9" s="74">
        <v>2138</v>
      </c>
      <c r="D9" s="74">
        <v>2893</v>
      </c>
      <c r="E9" s="74">
        <v>8584</v>
      </c>
      <c r="F9" s="74">
        <v>1427</v>
      </c>
      <c r="G9" s="74">
        <v>77406</v>
      </c>
      <c r="H9" s="65">
        <v>45223</v>
      </c>
      <c r="I9" s="222">
        <v>450</v>
      </c>
      <c r="J9" s="74">
        <v>4159</v>
      </c>
      <c r="K9" s="74">
        <v>22324</v>
      </c>
      <c r="L9" s="74">
        <v>5943</v>
      </c>
      <c r="M9" s="65">
        <v>170547</v>
      </c>
      <c r="N9" s="39"/>
      <c r="O9" s="29"/>
      <c r="P9" s="24">
        <v>19</v>
      </c>
      <c r="Q9" s="24">
        <f>P9*18</f>
        <v>342</v>
      </c>
      <c r="R9" s="24">
        <v>3185</v>
      </c>
      <c r="Y9" s="29">
        <f>C9-'2. Overall cum progress Sept14'!C9</f>
        <v>0</v>
      </c>
      <c r="Z9" s="29">
        <f>D9-'2. Overall cum progress Sept14'!D9</f>
        <v>0</v>
      </c>
      <c r="AA9" s="29">
        <f>E9-'2. Overall cum progress Sept14'!E9</f>
        <v>149</v>
      </c>
      <c r="AB9" s="29">
        <f>F9-'2. Overall cum progress Sept14'!F9</f>
        <v>7</v>
      </c>
      <c r="AC9" s="29">
        <f>G9-'2. Overall cum progress Sept14'!G9</f>
        <v>1176</v>
      </c>
      <c r="AD9" s="29">
        <f>H9-'2. Overall cum progress Sept14'!H9</f>
        <v>699</v>
      </c>
      <c r="AE9" s="29">
        <f>I9-'2. Overall cum progress Sept14'!I9</f>
        <v>0</v>
      </c>
      <c r="AF9" s="29">
        <f>J9-'2. Overall cum progress Sept14'!J9</f>
        <v>0</v>
      </c>
      <c r="AG9" s="29">
        <f>K9-'2. Overall cum progress Sept14'!K9</f>
        <v>257</v>
      </c>
      <c r="AH9" s="29">
        <f>L9-'2. Overall cum progress Sept14'!L9</f>
        <v>110</v>
      </c>
      <c r="AI9" s="29">
        <f>M9-'2. Overall cum progress Sept14'!M9</f>
        <v>2398</v>
      </c>
    </row>
    <row r="10" spans="1:35" s="24" customFormat="1" x14ac:dyDescent="0.3">
      <c r="A10" s="294"/>
      <c r="B10" s="47" t="s">
        <v>15</v>
      </c>
      <c r="C10" s="74">
        <v>1035</v>
      </c>
      <c r="D10" s="74">
        <v>0</v>
      </c>
      <c r="E10" s="74">
        <v>54</v>
      </c>
      <c r="F10" s="74">
        <v>0</v>
      </c>
      <c r="G10" s="74">
        <v>11839</v>
      </c>
      <c r="H10" s="65">
        <v>0</v>
      </c>
      <c r="I10" s="222" t="s">
        <v>259</v>
      </c>
      <c r="J10" s="74">
        <v>40</v>
      </c>
      <c r="K10" s="74">
        <v>0</v>
      </c>
      <c r="L10" s="74">
        <v>1984</v>
      </c>
      <c r="M10" s="65">
        <v>14952</v>
      </c>
      <c r="N10" s="39" t="e">
        <f>(M11-N11)/N11%</f>
        <v>#DIV/0!</v>
      </c>
      <c r="O10" s="29"/>
      <c r="P10" s="24">
        <v>6</v>
      </c>
      <c r="Q10" s="24">
        <v>120</v>
      </c>
      <c r="R10" s="24">
        <v>168147</v>
      </c>
      <c r="Y10" s="29">
        <f>C10-'2. Overall cum progress Sept14'!C10</f>
        <v>0</v>
      </c>
      <c r="Z10" s="29">
        <f>D10-'2. Overall cum progress Sept14'!D10</f>
        <v>0</v>
      </c>
      <c r="AA10" s="29">
        <f>E10-'2. Overall cum progress Sept14'!E10</f>
        <v>54</v>
      </c>
      <c r="AB10" s="29">
        <f>F10-'2. Overall cum progress Sept14'!F10</f>
        <v>0</v>
      </c>
      <c r="AC10" s="29">
        <f>G10-'2. Overall cum progress Sept14'!G10</f>
        <v>194</v>
      </c>
      <c r="AD10" s="29">
        <f>H10-'2. Overall cum progress Sept14'!H10</f>
        <v>0</v>
      </c>
      <c r="AE10" s="29" t="e">
        <f>I10-'2. Overall cum progress Sept14'!I10</f>
        <v>#VALUE!</v>
      </c>
      <c r="AF10" s="29">
        <f>J10-'2. Overall cum progress Sept14'!J10</f>
        <v>0</v>
      </c>
      <c r="AG10" s="29">
        <f>K10-'2. Overall cum progress Sept14'!K10</f>
        <v>0</v>
      </c>
      <c r="AH10" s="29">
        <f>L10-'2. Overall cum progress Sept14'!L10</f>
        <v>0</v>
      </c>
      <c r="AI10" s="29">
        <f>M10-'2. Overall cum progress Sept14'!M10</f>
        <v>248</v>
      </c>
    </row>
    <row r="11" spans="1:35" s="24" customFormat="1" x14ac:dyDescent="0.3">
      <c r="A11" s="294"/>
      <c r="B11" s="48" t="s">
        <v>16</v>
      </c>
      <c r="C11" s="66">
        <v>4750</v>
      </c>
      <c r="D11" s="66">
        <v>5064</v>
      </c>
      <c r="E11" s="66">
        <v>12340</v>
      </c>
      <c r="F11" s="126">
        <v>3185</v>
      </c>
      <c r="G11" s="126">
        <v>168147</v>
      </c>
      <c r="H11" s="66">
        <v>77862</v>
      </c>
      <c r="I11" s="66">
        <v>860</v>
      </c>
      <c r="J11" s="66">
        <v>37242</v>
      </c>
      <c r="K11" s="126">
        <v>33066</v>
      </c>
      <c r="L11" s="126">
        <v>16569</v>
      </c>
      <c r="M11" s="66">
        <v>359085</v>
      </c>
      <c r="N11" s="39"/>
      <c r="O11" s="29">
        <f>L11-16178</f>
        <v>391</v>
      </c>
      <c r="P11" s="24">
        <v>2</v>
      </c>
      <c r="Q11" s="24">
        <v>40</v>
      </c>
      <c r="R11" s="24">
        <v>77862</v>
      </c>
      <c r="Y11" s="29">
        <f>C11-'2. Overall cum progress Sept14'!C11</f>
        <v>0</v>
      </c>
      <c r="Z11" s="29">
        <f>D11-'2. Overall cum progress Sept14'!D11</f>
        <v>0</v>
      </c>
      <c r="AA11" s="29">
        <f>E11-'2. Overall cum progress Sept14'!E11</f>
        <v>241</v>
      </c>
      <c r="AB11" s="29">
        <f>F11-'2. Overall cum progress Sept14'!F11</f>
        <v>18</v>
      </c>
      <c r="AC11" s="29">
        <f>G11-'2. Overall cum progress Sept14'!G11</f>
        <v>2622</v>
      </c>
      <c r="AD11" s="29">
        <f>H11-'2. Overall cum progress Sept14'!H11</f>
        <v>1354</v>
      </c>
      <c r="AE11" s="29">
        <f>I11-'2. Overall cum progress Sept14'!I11</f>
        <v>0</v>
      </c>
      <c r="AF11" s="29">
        <f>J11-'2. Overall cum progress Sept14'!J11</f>
        <v>90</v>
      </c>
      <c r="AG11" s="29">
        <f>K11-'2. Overall cum progress Sept14'!K11</f>
        <v>380</v>
      </c>
      <c r="AH11" s="29">
        <f>L11-'2. Overall cum progress Sept14'!L11</f>
        <v>110</v>
      </c>
      <c r="AI11" s="29">
        <f>M11-'2. Overall cum progress Sept14'!M11</f>
        <v>4815</v>
      </c>
    </row>
    <row r="12" spans="1:35" s="24" customFormat="1" x14ac:dyDescent="0.3">
      <c r="A12" s="301" t="s">
        <v>229</v>
      </c>
      <c r="B12" s="46" t="s">
        <v>17</v>
      </c>
      <c r="C12" s="74">
        <v>44063</v>
      </c>
      <c r="D12" s="74">
        <v>84455</v>
      </c>
      <c r="E12" s="74">
        <v>61480</v>
      </c>
      <c r="F12" s="74">
        <v>26321</v>
      </c>
      <c r="G12" s="74">
        <v>1395439</v>
      </c>
      <c r="H12" s="65">
        <v>541130</v>
      </c>
      <c r="I12" s="222">
        <v>10845</v>
      </c>
      <c r="J12" s="74">
        <v>556037</v>
      </c>
      <c r="K12" s="74">
        <v>246402</v>
      </c>
      <c r="L12" s="74">
        <v>178638</v>
      </c>
      <c r="M12" s="65">
        <v>3144810</v>
      </c>
      <c r="N12" s="52">
        <f>M12/M14%</f>
        <v>50.961298348705562</v>
      </c>
      <c r="O12" s="29"/>
      <c r="Q12" s="24">
        <f>SUM(Q9:Q11)</f>
        <v>502</v>
      </c>
      <c r="R12" s="24">
        <v>860</v>
      </c>
      <c r="Y12" s="29">
        <f>C12-'2. Overall cum progress Sept14'!C12</f>
        <v>0</v>
      </c>
      <c r="Z12" s="29">
        <f>D12-'2. Overall cum progress Sept14'!D12</f>
        <v>0</v>
      </c>
      <c r="AA12" s="29">
        <f>E12-'2. Overall cum progress Sept14'!E12</f>
        <v>660</v>
      </c>
      <c r="AB12" s="29">
        <f>F12-'2. Overall cum progress Sept14'!F12</f>
        <v>-2711</v>
      </c>
      <c r="AC12" s="29">
        <f>G12-'2. Overall cum progress Sept14'!G12</f>
        <v>21012</v>
      </c>
      <c r="AD12" s="29">
        <f>H12-'2. Overall cum progress Sept14'!H12</f>
        <v>10033</v>
      </c>
      <c r="AE12" s="29">
        <f>I12-'2. Overall cum progress Sept14'!I12</f>
        <v>0</v>
      </c>
      <c r="AF12" s="29">
        <f>J12-'2. Overall cum progress Sept14'!J12</f>
        <v>1465</v>
      </c>
      <c r="AG12" s="29">
        <f>K12-'2. Overall cum progress Sept14'!K12</f>
        <v>4554</v>
      </c>
      <c r="AH12" s="29">
        <f>L12-'2. Overall cum progress Sept14'!L12</f>
        <v>0</v>
      </c>
      <c r="AI12" s="29">
        <f>M12-'2. Overall cum progress Sept14'!M12</f>
        <v>35013</v>
      </c>
    </row>
    <row r="13" spans="1:35" s="24" customFormat="1" x14ac:dyDescent="0.3">
      <c r="A13" s="301"/>
      <c r="B13" s="47" t="s">
        <v>18</v>
      </c>
      <c r="C13" s="74">
        <v>58257</v>
      </c>
      <c r="D13" s="74">
        <v>121509</v>
      </c>
      <c r="E13" s="74">
        <v>144510</v>
      </c>
      <c r="F13" s="74">
        <v>29212</v>
      </c>
      <c r="G13" s="74">
        <v>1148741</v>
      </c>
      <c r="H13" s="65">
        <v>776558</v>
      </c>
      <c r="I13" s="222">
        <v>11348</v>
      </c>
      <c r="J13" s="74">
        <v>38662</v>
      </c>
      <c r="K13" s="74">
        <v>553187</v>
      </c>
      <c r="L13" s="74">
        <v>144183</v>
      </c>
      <c r="M13" s="65">
        <v>3026167</v>
      </c>
      <c r="N13" s="39"/>
      <c r="O13" s="29"/>
      <c r="R13" s="24">
        <v>37242</v>
      </c>
      <c r="Y13" s="29">
        <f>C13-'2. Overall cum progress Sept14'!C13</f>
        <v>0</v>
      </c>
      <c r="Z13" s="29">
        <f>D13-'2. Overall cum progress Sept14'!D13</f>
        <v>0</v>
      </c>
      <c r="AA13" s="29">
        <f>E13-'2. Overall cum progress Sept14'!E13</f>
        <v>6903</v>
      </c>
      <c r="AB13" s="29">
        <f>F13-'2. Overall cum progress Sept14'!F13</f>
        <v>2950</v>
      </c>
      <c r="AC13" s="29">
        <f>G13-'2. Overall cum progress Sept14'!G13</f>
        <v>17298</v>
      </c>
      <c r="AD13" s="29">
        <f>H13-'2. Overall cum progress Sept14'!H13</f>
        <v>10396</v>
      </c>
      <c r="AE13" s="29">
        <f>I13-'2. Overall cum progress Sept14'!I13</f>
        <v>0</v>
      </c>
      <c r="AF13" s="29">
        <f>J13-'2. Overall cum progress Sept14'!J13</f>
        <v>0</v>
      </c>
      <c r="AG13" s="29">
        <f>K13-'2. Overall cum progress Sept14'!K13</f>
        <v>4760</v>
      </c>
      <c r="AH13" s="29">
        <f>L13-'2. Overall cum progress Sept14'!L13</f>
        <v>2365</v>
      </c>
      <c r="AI13" s="29">
        <f>M13-'2. Overall cum progress Sept14'!M13</f>
        <v>44672</v>
      </c>
    </row>
    <row r="14" spans="1:35" s="24" customFormat="1" x14ac:dyDescent="0.3">
      <c r="A14" s="301"/>
      <c r="B14" s="49" t="s">
        <v>16</v>
      </c>
      <c r="C14" s="66">
        <v>102320</v>
      </c>
      <c r="D14" s="66">
        <v>205964</v>
      </c>
      <c r="E14" s="126">
        <v>205990</v>
      </c>
      <c r="F14" s="66">
        <v>55533</v>
      </c>
      <c r="G14" s="232">
        <v>2544180</v>
      </c>
      <c r="H14" s="66">
        <v>1317688</v>
      </c>
      <c r="I14" s="66">
        <v>22193</v>
      </c>
      <c r="J14" s="66">
        <v>594699</v>
      </c>
      <c r="K14" s="126">
        <v>799589</v>
      </c>
      <c r="L14" s="66">
        <v>322821</v>
      </c>
      <c r="M14" s="66">
        <v>6170977</v>
      </c>
      <c r="N14" s="40">
        <f>M14/1000000</f>
        <v>6.1709769999999997</v>
      </c>
      <c r="O14" s="29">
        <f>L14-314221</f>
        <v>8600</v>
      </c>
      <c r="R14" s="24">
        <v>33066</v>
      </c>
      <c r="U14" s="24">
        <f>E12/E8</f>
        <v>16.607239330091843</v>
      </c>
      <c r="Y14" s="29">
        <f>C14-'2. Overall cum progress Sept14'!C14</f>
        <v>0</v>
      </c>
      <c r="Z14" s="29">
        <f>D14-'2. Overall cum progress Sept14'!D14</f>
        <v>0</v>
      </c>
      <c r="AA14" s="29">
        <f>E14-'2. Overall cum progress Sept14'!E14</f>
        <v>7563</v>
      </c>
      <c r="AB14" s="29">
        <f>F14-'2. Overall cum progress Sept14'!F14</f>
        <v>239</v>
      </c>
      <c r="AC14" s="29">
        <f>G14-'2. Overall cum progress Sept14'!G14</f>
        <v>38310</v>
      </c>
      <c r="AD14" s="29">
        <f>H14-'2. Overall cum progress Sept14'!H14</f>
        <v>20429</v>
      </c>
      <c r="AE14" s="29">
        <f>I14-'2. Overall cum progress Sept14'!I14</f>
        <v>0</v>
      </c>
      <c r="AF14" s="29">
        <f>J14-'2. Overall cum progress Sept14'!J14</f>
        <v>1465</v>
      </c>
      <c r="AG14" s="29">
        <f>K14-'2. Overall cum progress Sept14'!K14</f>
        <v>9314</v>
      </c>
      <c r="AH14" s="29">
        <f>L14-'2. Overall cum progress Sept14'!L14</f>
        <v>2365</v>
      </c>
      <c r="AI14" s="29">
        <f>M14-'2. Overall cum progress Sept14'!M14</f>
        <v>79685</v>
      </c>
    </row>
    <row r="15" spans="1:35" s="28" customFormat="1" x14ac:dyDescent="0.3">
      <c r="A15" s="302" t="s">
        <v>176</v>
      </c>
      <c r="B15" s="50" t="s">
        <v>17</v>
      </c>
      <c r="C15" s="74">
        <v>24.064</v>
      </c>
      <c r="D15" s="74">
        <v>129.43899999999999</v>
      </c>
      <c r="E15" s="74">
        <v>5.45</v>
      </c>
      <c r="F15" s="74">
        <v>5.0999999999999996</v>
      </c>
      <c r="G15" s="74">
        <v>236.317701</v>
      </c>
      <c r="H15" s="65">
        <v>81.78</v>
      </c>
      <c r="I15" s="222" t="s">
        <v>259</v>
      </c>
      <c r="J15" s="74">
        <v>110</v>
      </c>
      <c r="K15" s="74">
        <v>40.700000000000003</v>
      </c>
      <c r="L15" s="74">
        <v>85.09</v>
      </c>
      <c r="M15" s="65">
        <v>717.94070099999999</v>
      </c>
      <c r="N15" s="39"/>
      <c r="O15" s="29"/>
      <c r="P15" s="28">
        <v>742335</v>
      </c>
      <c r="R15" s="24">
        <v>16569</v>
      </c>
      <c r="U15" s="28">
        <f>E13/E9</f>
        <v>16.834808946877914</v>
      </c>
      <c r="Y15" s="29">
        <f>C15-'2. Overall cum progress Sept14'!C15</f>
        <v>0</v>
      </c>
      <c r="Z15" s="29">
        <f>D15-'2. Overall cum progress Sept14'!D15</f>
        <v>0</v>
      </c>
      <c r="AA15" s="29">
        <f>E15-'2. Overall cum progress Sept14'!E15</f>
        <v>0</v>
      </c>
      <c r="AB15" s="29">
        <f>F15-'2. Overall cum progress Sept14'!F15</f>
        <v>0.79999999999999982</v>
      </c>
      <c r="AC15" s="29">
        <f>G15-'2. Overall cum progress Sept14'!G15</f>
        <v>5.0523092499999791</v>
      </c>
      <c r="AD15" s="29">
        <f>H15-'2. Overall cum progress Sept14'!H15</f>
        <v>0.2289999999999992</v>
      </c>
      <c r="AE15" s="29" t="e">
        <f>I15-'2. Overall cum progress Sept14'!I15</f>
        <v>#VALUE!</v>
      </c>
      <c r="AF15" s="29">
        <f>J15-'2. Overall cum progress Sept14'!J15</f>
        <v>0</v>
      </c>
      <c r="AG15" s="29">
        <f>K15-'2. Overall cum progress Sept14'!K15</f>
        <v>0.52400000000000091</v>
      </c>
      <c r="AH15" s="29">
        <f>L15-'2. Overall cum progress Sept14'!L15</f>
        <v>2.3697899999999947</v>
      </c>
      <c r="AI15" s="29">
        <f>M15-'2. Overall cum progress Sept14'!M15</f>
        <v>8.9750992499998574</v>
      </c>
    </row>
    <row r="16" spans="1:35" s="28" customFormat="1" x14ac:dyDescent="0.3">
      <c r="A16" s="302"/>
      <c r="B16" s="44" t="s">
        <v>18</v>
      </c>
      <c r="C16" s="74">
        <v>11.851000000000001</v>
      </c>
      <c r="D16" s="74">
        <v>371.08199999999999</v>
      </c>
      <c r="E16" s="74">
        <v>8.7799999999999994</v>
      </c>
      <c r="F16" s="74">
        <v>4.3</v>
      </c>
      <c r="G16" s="74">
        <v>1258.593597</v>
      </c>
      <c r="H16" s="65">
        <v>80.819999999999993</v>
      </c>
      <c r="I16" s="222">
        <v>1</v>
      </c>
      <c r="J16" s="74">
        <v>7</v>
      </c>
      <c r="K16" s="74">
        <v>103.9</v>
      </c>
      <c r="L16" s="74">
        <v>123.19</v>
      </c>
      <c r="M16" s="65">
        <v>1970.516597</v>
      </c>
      <c r="N16" s="39"/>
      <c r="O16" s="29"/>
      <c r="P16" s="28">
        <f>P15/1000000</f>
        <v>0.74233499999999997</v>
      </c>
      <c r="R16" s="24">
        <v>359085</v>
      </c>
      <c r="Y16" s="29">
        <f>C16-'2. Overall cum progress Sept14'!C16</f>
        <v>0</v>
      </c>
      <c r="Z16" s="29">
        <f>D16-'2. Overall cum progress Sept14'!D16</f>
        <v>0</v>
      </c>
      <c r="AA16" s="29">
        <f>E16-'2. Overall cum progress Sept14'!E16</f>
        <v>0</v>
      </c>
      <c r="AB16" s="29">
        <f>F16-'2. Overall cum progress Sept14'!F16</f>
        <v>-0.79999999999999982</v>
      </c>
      <c r="AC16" s="29">
        <f>G16-'2. Overall cum progress Sept14'!G16</f>
        <v>16.404647750000095</v>
      </c>
      <c r="AD16" s="29">
        <f>H16-'2. Overall cum progress Sept14'!H16</f>
        <v>-0.18300000000000693</v>
      </c>
      <c r="AE16" s="29">
        <f>I16-'2. Overall cum progress Sept14'!I16</f>
        <v>0</v>
      </c>
      <c r="AF16" s="29">
        <f>J16-'2. Overall cum progress Sept14'!J16</f>
        <v>0</v>
      </c>
      <c r="AG16" s="29">
        <f>K16-'2. Overall cum progress Sept14'!K16</f>
        <v>0.20800000000001262</v>
      </c>
      <c r="AH16" s="29">
        <f>L16-'2. Overall cum progress Sept14'!L16</f>
        <v>2.3642250000000047</v>
      </c>
      <c r="AI16" s="29">
        <f>M16-'2. Overall cum progress Sept14'!M16</f>
        <v>17.993872750000037</v>
      </c>
    </row>
    <row r="17" spans="1:35" s="28" customFormat="1" x14ac:dyDescent="0.3">
      <c r="A17" s="302"/>
      <c r="B17" s="49" t="s">
        <v>16</v>
      </c>
      <c r="C17" s="66">
        <v>35.914999999999999</v>
      </c>
      <c r="D17" s="66">
        <v>500.52099999999996</v>
      </c>
      <c r="E17" s="66">
        <v>14.23</v>
      </c>
      <c r="F17" s="66">
        <v>9.3999999999999986</v>
      </c>
      <c r="G17" s="66">
        <v>1494.911298</v>
      </c>
      <c r="H17" s="66">
        <v>162.6</v>
      </c>
      <c r="I17" s="66">
        <v>1</v>
      </c>
      <c r="J17" s="66">
        <v>117</v>
      </c>
      <c r="K17" s="233">
        <v>144.60000000000002</v>
      </c>
      <c r="L17" s="73">
        <v>208.28</v>
      </c>
      <c r="M17" s="66">
        <v>2688.4572980000003</v>
      </c>
      <c r="N17" s="39"/>
      <c r="O17" s="29"/>
      <c r="R17" s="24"/>
      <c r="Y17" s="29">
        <f>C17-'2. Overall cum progress Sept14'!C17</f>
        <v>0</v>
      </c>
      <c r="Z17" s="29">
        <f>D17-'2. Overall cum progress Sept14'!D17</f>
        <v>0</v>
      </c>
      <c r="AA17" s="29">
        <f>E17-'2. Overall cum progress Sept14'!E17</f>
        <v>0</v>
      </c>
      <c r="AB17" s="29">
        <f>F17-'2. Overall cum progress Sept14'!F17</f>
        <v>0</v>
      </c>
      <c r="AC17" s="29">
        <f>G17-'2. Overall cum progress Sept14'!G17</f>
        <v>21.456957000000102</v>
      </c>
      <c r="AD17" s="29">
        <f>H17-'2. Overall cum progress Sept14'!H17</f>
        <v>4.5999999999992269E-2</v>
      </c>
      <c r="AE17" s="29">
        <f>I17-'2. Overall cum progress Sept14'!I17</f>
        <v>0</v>
      </c>
      <c r="AF17" s="29">
        <f>J17-'2. Overall cum progress Sept14'!J17</f>
        <v>0</v>
      </c>
      <c r="AG17" s="29">
        <f>K17-'2. Overall cum progress Sept14'!K17</f>
        <v>0.73200000000002774</v>
      </c>
      <c r="AH17" s="29">
        <f>L17-'2. Overall cum progress Sept14'!L17</f>
        <v>4.7340149999999994</v>
      </c>
      <c r="AI17" s="29">
        <f>M17-'2. Overall cum progress Sept14'!M17</f>
        <v>26.968972000000122</v>
      </c>
    </row>
    <row r="18" spans="1:35" s="24" customFormat="1" x14ac:dyDescent="0.3">
      <c r="A18" s="294" t="s">
        <v>19</v>
      </c>
      <c r="B18" s="46" t="s">
        <v>17</v>
      </c>
      <c r="C18" s="74">
        <v>10954</v>
      </c>
      <c r="D18" s="74">
        <v>58754</v>
      </c>
      <c r="E18" s="74">
        <v>51850</v>
      </c>
      <c r="F18" s="74">
        <v>12958</v>
      </c>
      <c r="G18" s="74">
        <v>1484076</v>
      </c>
      <c r="H18" s="65">
        <v>150814</v>
      </c>
      <c r="I18" s="222">
        <v>4830</v>
      </c>
      <c r="J18" s="74">
        <v>234846</v>
      </c>
      <c r="K18" s="74">
        <v>77577</v>
      </c>
      <c r="L18" s="74">
        <v>106624</v>
      </c>
      <c r="M18" s="65">
        <v>2193283</v>
      </c>
      <c r="N18" s="28">
        <f>M18/1000000</f>
        <v>2.1932830000000001</v>
      </c>
      <c r="O18" s="28">
        <f>M18/M20%</f>
        <v>52.325837445339914</v>
      </c>
      <c r="Y18" s="29">
        <f>C18-'2. Overall cum progress Sept14'!C18</f>
        <v>0</v>
      </c>
      <c r="Z18" s="29">
        <f>D18-'2. Overall cum progress Sept14'!D18</f>
        <v>0</v>
      </c>
      <c r="AA18" s="29">
        <f>E18-'2. Overall cum progress Sept14'!E18</f>
        <v>814</v>
      </c>
      <c r="AB18" s="29">
        <f>F18-'2. Overall cum progress Sept14'!F18</f>
        <v>234</v>
      </c>
      <c r="AC18" s="29">
        <f>G18-'2. Overall cum progress Sept14'!G18</f>
        <v>66656</v>
      </c>
      <c r="AD18" s="29">
        <f>H18-'2. Overall cum progress Sept14'!H18</f>
        <v>2580</v>
      </c>
      <c r="AE18" s="29">
        <f>I18-'2. Overall cum progress Sept14'!I18</f>
        <v>0</v>
      </c>
      <c r="AF18" s="29">
        <f>J18-'2. Overall cum progress Sept14'!J18</f>
        <v>1760</v>
      </c>
      <c r="AG18" s="29">
        <f>K18-'2. Overall cum progress Sept14'!K18</f>
        <v>1417</v>
      </c>
      <c r="AH18" s="29">
        <f>L18-'2. Overall cum progress Sept14'!L18</f>
        <v>2823</v>
      </c>
      <c r="AI18" s="29">
        <f>M18-'2. Overall cum progress Sept14'!M18</f>
        <v>76284</v>
      </c>
    </row>
    <row r="19" spans="1:35" s="24" customFormat="1" x14ac:dyDescent="0.3">
      <c r="A19" s="294"/>
      <c r="B19" s="47" t="s">
        <v>18</v>
      </c>
      <c r="C19" s="74">
        <v>6385</v>
      </c>
      <c r="D19" s="74">
        <v>27804</v>
      </c>
      <c r="E19" s="74">
        <v>120723</v>
      </c>
      <c r="F19" s="74">
        <v>4730</v>
      </c>
      <c r="G19" s="74">
        <v>1278789</v>
      </c>
      <c r="H19" s="65">
        <v>337444</v>
      </c>
      <c r="I19" s="222">
        <v>4830</v>
      </c>
      <c r="J19" s="74">
        <v>13766</v>
      </c>
      <c r="K19" s="74">
        <v>106158</v>
      </c>
      <c r="L19" s="74">
        <v>97675</v>
      </c>
      <c r="M19" s="65">
        <v>1998304</v>
      </c>
      <c r="N19" s="39"/>
      <c r="O19" s="29"/>
      <c r="Y19" s="29">
        <f>C19-'2. Overall cum progress Sept14'!C19</f>
        <v>0</v>
      </c>
      <c r="Z19" s="29">
        <f>D19-'2. Overall cum progress Sept14'!D19</f>
        <v>0</v>
      </c>
      <c r="AA19" s="29">
        <f>E19-'2. Overall cum progress Sept14'!E19</f>
        <v>2976</v>
      </c>
      <c r="AB19" s="29">
        <f>F19-'2. Overall cum progress Sept14'!F19</f>
        <v>89</v>
      </c>
      <c r="AC19" s="29">
        <f>G19-'2. Overall cum progress Sept14'!G19</f>
        <v>107379</v>
      </c>
      <c r="AD19" s="29">
        <f>H19-'2. Overall cum progress Sept14'!H19</f>
        <v>4033</v>
      </c>
      <c r="AE19" s="29">
        <f>I19-'2. Overall cum progress Sept14'!I19</f>
        <v>5</v>
      </c>
      <c r="AF19" s="29">
        <f>J19-'2. Overall cum progress Sept14'!J19</f>
        <v>134</v>
      </c>
      <c r="AG19" s="29">
        <f>K19-'2. Overall cum progress Sept14'!K19</f>
        <v>4343</v>
      </c>
      <c r="AH19" s="29">
        <f>L19-'2. Overall cum progress Sept14'!L19</f>
        <v>1347</v>
      </c>
      <c r="AI19" s="29">
        <f>M19-'2. Overall cum progress Sept14'!M19</f>
        <v>120306</v>
      </c>
    </row>
    <row r="20" spans="1:35" s="24" customFormat="1" x14ac:dyDescent="0.3">
      <c r="A20" s="294"/>
      <c r="B20" s="48" t="s">
        <v>16</v>
      </c>
      <c r="C20" s="66">
        <v>17339</v>
      </c>
      <c r="D20" s="66">
        <v>86558</v>
      </c>
      <c r="E20" s="66">
        <v>172573</v>
      </c>
      <c r="F20" s="66">
        <v>17688</v>
      </c>
      <c r="G20" s="66">
        <v>2762865</v>
      </c>
      <c r="H20" s="66">
        <v>488258</v>
      </c>
      <c r="I20" s="66">
        <v>9660</v>
      </c>
      <c r="J20" s="66">
        <v>248612</v>
      </c>
      <c r="K20" s="66">
        <v>183735</v>
      </c>
      <c r="L20" s="66">
        <v>204299</v>
      </c>
      <c r="M20" s="66">
        <v>4191587</v>
      </c>
      <c r="N20" s="28">
        <f>M20/1000000</f>
        <v>4.1915870000000002</v>
      </c>
      <c r="O20" s="29"/>
      <c r="Y20" s="29">
        <f>C20-'2. Overall cum progress Sept14'!C20</f>
        <v>0</v>
      </c>
      <c r="Z20" s="29">
        <f>D20-'2. Overall cum progress Sept14'!D20</f>
        <v>0</v>
      </c>
      <c r="AA20" s="29">
        <f>E20-'2. Overall cum progress Sept14'!E20</f>
        <v>3790</v>
      </c>
      <c r="AB20" s="29">
        <f>F20-'2. Overall cum progress Sept14'!F20</f>
        <v>323</v>
      </c>
      <c r="AC20" s="29">
        <f>G20-'2. Overall cum progress Sept14'!G20</f>
        <v>174035</v>
      </c>
      <c r="AD20" s="29">
        <f>H20-'2. Overall cum progress Sept14'!H20</f>
        <v>6613</v>
      </c>
      <c r="AE20" s="29">
        <f>I20-'2. Overall cum progress Sept14'!I20</f>
        <v>5</v>
      </c>
      <c r="AF20" s="29">
        <f>J20-'2. Overall cum progress Sept14'!J20</f>
        <v>1894</v>
      </c>
      <c r="AG20" s="29">
        <f>K20-'2. Overall cum progress Sept14'!K20</f>
        <v>5760</v>
      </c>
      <c r="AH20" s="29">
        <f>L20-'2. Overall cum progress Sept14'!L20</f>
        <v>4170</v>
      </c>
      <c r="AI20" s="29">
        <f>M20-'2. Overall cum progress Sept14'!M20</f>
        <v>196590</v>
      </c>
    </row>
    <row r="21" spans="1:35" s="24" customFormat="1" x14ac:dyDescent="0.3">
      <c r="A21" s="303" t="s">
        <v>172</v>
      </c>
      <c r="B21" s="47" t="s">
        <v>222</v>
      </c>
      <c r="C21" s="74">
        <v>6</v>
      </c>
      <c r="D21" s="74">
        <v>12</v>
      </c>
      <c r="E21" s="74">
        <v>2</v>
      </c>
      <c r="F21" s="74">
        <v>2</v>
      </c>
      <c r="G21" s="74">
        <v>227</v>
      </c>
      <c r="H21" s="65">
        <v>2</v>
      </c>
      <c r="I21" s="222" t="s">
        <v>259</v>
      </c>
      <c r="J21" s="74">
        <v>40</v>
      </c>
      <c r="K21" s="74">
        <v>0</v>
      </c>
      <c r="L21" s="74">
        <v>8</v>
      </c>
      <c r="M21" s="65">
        <v>299</v>
      </c>
      <c r="N21" s="39"/>
      <c r="O21" s="29"/>
      <c r="Y21" s="29">
        <f>C21-'2. Overall cum progress Sept14'!C21</f>
        <v>0</v>
      </c>
      <c r="Z21" s="29">
        <f>D21-'2. Overall cum progress Sept14'!D21</f>
        <v>0</v>
      </c>
      <c r="AA21" s="29">
        <f>E21-'2. Overall cum progress Sept14'!E21</f>
        <v>0</v>
      </c>
      <c r="AB21" s="29">
        <f>F21-'2. Overall cum progress Sept14'!F21</f>
        <v>1</v>
      </c>
      <c r="AC21" s="29">
        <f>G21-'2. Overall cum progress Sept14'!G21</f>
        <v>-19</v>
      </c>
      <c r="AD21" s="29">
        <f>H21-'2. Overall cum progress Sept14'!H21</f>
        <v>0</v>
      </c>
      <c r="AE21" s="29" t="e">
        <f>I21-'2. Overall cum progress Sept14'!I21</f>
        <v>#VALUE!</v>
      </c>
      <c r="AF21" s="29">
        <f>J21-'2. Overall cum progress Sept14'!J21</f>
        <v>0</v>
      </c>
      <c r="AG21" s="29">
        <f>K21-'2. Overall cum progress Sept14'!K21</f>
        <v>0</v>
      </c>
      <c r="AH21" s="29">
        <f>L21-'2. Overall cum progress Sept14'!L21</f>
        <v>0</v>
      </c>
      <c r="AI21" s="29">
        <f>M21-'2. Overall cum progress Sept14'!M21</f>
        <v>-18</v>
      </c>
    </row>
    <row r="22" spans="1:35" s="24" customFormat="1" x14ac:dyDescent="0.3">
      <c r="A22" s="304"/>
      <c r="B22" s="47" t="s">
        <v>223</v>
      </c>
      <c r="C22" s="74">
        <v>0</v>
      </c>
      <c r="D22" s="74">
        <v>0</v>
      </c>
      <c r="E22" s="74">
        <v>0</v>
      </c>
      <c r="F22" s="74">
        <v>9</v>
      </c>
      <c r="G22" s="74">
        <v>81</v>
      </c>
      <c r="H22" s="65">
        <v>34</v>
      </c>
      <c r="I22" s="222" t="s">
        <v>259</v>
      </c>
      <c r="J22" s="74">
        <v>3715</v>
      </c>
      <c r="K22" s="74">
        <v>320</v>
      </c>
      <c r="L22" s="74">
        <v>1307</v>
      </c>
      <c r="M22" s="65">
        <v>5466</v>
      </c>
      <c r="N22" s="39"/>
      <c r="O22" s="29"/>
      <c r="Y22" s="29">
        <f>C22-'2. Overall cum progress Sept14'!C22</f>
        <v>0</v>
      </c>
      <c r="Z22" s="29">
        <f>D22-'2. Overall cum progress Sept14'!D22</f>
        <v>0</v>
      </c>
      <c r="AA22" s="29">
        <f>E22-'2. Overall cum progress Sept14'!E22</f>
        <v>0</v>
      </c>
      <c r="AB22" s="29">
        <f>F22-'2. Overall cum progress Sept14'!F22</f>
        <v>-1</v>
      </c>
      <c r="AC22" s="29">
        <f>G22-'2. Overall cum progress Sept14'!G22</f>
        <v>7</v>
      </c>
      <c r="AD22" s="29">
        <f>H22-'2. Overall cum progress Sept14'!H22</f>
        <v>1</v>
      </c>
      <c r="AE22" s="29" t="e">
        <f>I22-'2. Overall cum progress Sept14'!I22</f>
        <v>#VALUE!</v>
      </c>
      <c r="AF22" s="29">
        <f>J22-'2. Overall cum progress Sept14'!J22</f>
        <v>0</v>
      </c>
      <c r="AG22" s="29">
        <f>K22-'2. Overall cum progress Sept14'!K22</f>
        <v>-6</v>
      </c>
      <c r="AH22" s="29">
        <f>L22-'2. Overall cum progress Sept14'!L22</f>
        <v>0</v>
      </c>
      <c r="AI22" s="29">
        <f>M22-'2. Overall cum progress Sept14'!M22</f>
        <v>1</v>
      </c>
    </row>
    <row r="23" spans="1:35" s="24" customFormat="1" x14ac:dyDescent="0.3">
      <c r="A23" s="304"/>
      <c r="B23" s="47" t="s">
        <v>224</v>
      </c>
      <c r="C23" s="74">
        <v>1094</v>
      </c>
      <c r="D23" s="74">
        <v>2055</v>
      </c>
      <c r="E23" s="74">
        <v>20</v>
      </c>
      <c r="F23" s="74">
        <v>37</v>
      </c>
      <c r="G23" s="74">
        <v>44913</v>
      </c>
      <c r="H23" s="65">
        <v>3494</v>
      </c>
      <c r="I23" s="222" t="s">
        <v>259</v>
      </c>
      <c r="J23" s="74">
        <v>101383</v>
      </c>
      <c r="K23" s="74">
        <v>39454</v>
      </c>
      <c r="L23" s="74">
        <v>17239</v>
      </c>
      <c r="M23" s="65">
        <v>209689</v>
      </c>
      <c r="N23" s="39"/>
      <c r="O23" s="29"/>
      <c r="Y23" s="29">
        <f>C23-'2. Overall cum progress Sept14'!C23</f>
        <v>0</v>
      </c>
      <c r="Z23" s="29">
        <f>D23-'2. Overall cum progress Sept14'!D23</f>
        <v>0</v>
      </c>
      <c r="AA23" s="29">
        <f>E23-'2. Overall cum progress Sept14'!E23</f>
        <v>0</v>
      </c>
      <c r="AB23" s="29">
        <f>F23-'2. Overall cum progress Sept14'!F23</f>
        <v>-5</v>
      </c>
      <c r="AC23" s="29">
        <f>G23-'2. Overall cum progress Sept14'!G23</f>
        <v>3194</v>
      </c>
      <c r="AD23" s="29">
        <f>H23-'2. Overall cum progress Sept14'!H23</f>
        <v>240</v>
      </c>
      <c r="AE23" s="29" t="e">
        <f>I23-'2. Overall cum progress Sept14'!I23</f>
        <v>#VALUE!</v>
      </c>
      <c r="AF23" s="29">
        <f>J23-'2. Overall cum progress Sept14'!J23</f>
        <v>0</v>
      </c>
      <c r="AG23" s="29">
        <f>K23-'2. Overall cum progress Sept14'!K23</f>
        <v>2472</v>
      </c>
      <c r="AH23" s="29">
        <f>L23-'2. Overall cum progress Sept14'!L23</f>
        <v>0</v>
      </c>
      <c r="AI23" s="29">
        <f>M23-'2. Overall cum progress Sept14'!M23</f>
        <v>5901</v>
      </c>
    </row>
    <row r="24" spans="1:35" s="24" customFormat="1" ht="27.6" x14ac:dyDescent="0.3">
      <c r="A24" s="305"/>
      <c r="B24" s="47" t="s">
        <v>173</v>
      </c>
      <c r="C24" s="74">
        <v>16</v>
      </c>
      <c r="D24" s="74">
        <v>16.106083000000002</v>
      </c>
      <c r="E24" s="74">
        <v>1</v>
      </c>
      <c r="F24" s="74">
        <v>1</v>
      </c>
      <c r="G24" s="74">
        <v>635.47159299999998</v>
      </c>
      <c r="H24" s="65">
        <v>45.66</v>
      </c>
      <c r="I24" s="222" t="s">
        <v>259</v>
      </c>
      <c r="J24" s="74">
        <v>1059</v>
      </c>
      <c r="K24" s="74">
        <v>429</v>
      </c>
      <c r="L24" s="74">
        <v>230.023</v>
      </c>
      <c r="M24" s="65">
        <v>2433.2606759999999</v>
      </c>
      <c r="N24" s="40">
        <f>M24/90</f>
        <v>27.036229733333332</v>
      </c>
      <c r="O24" s="53">
        <f>M24/85</f>
        <v>28.626596188235293</v>
      </c>
      <c r="Y24" s="29">
        <f>C24-'2. Overall cum progress Sept14'!C24</f>
        <v>0</v>
      </c>
      <c r="Z24" s="29">
        <f>D24-'2. Overall cum progress Sept14'!D24</f>
        <v>0</v>
      </c>
      <c r="AA24" s="29">
        <f>E24-'2. Overall cum progress Sept14'!E24</f>
        <v>0</v>
      </c>
      <c r="AB24" s="29">
        <f>F24-'2. Overall cum progress Sept14'!F24</f>
        <v>0.4</v>
      </c>
      <c r="AC24" s="29">
        <f>G24-'2. Overall cum progress Sept14'!G24</f>
        <v>53.471592999999984</v>
      </c>
      <c r="AD24" s="29">
        <f>H24-'2. Overall cum progress Sept14'!H24</f>
        <v>4.789999999999992</v>
      </c>
      <c r="AE24" s="29" t="e">
        <f>I24-'2. Overall cum progress Sept14'!I24</f>
        <v>#VALUE!</v>
      </c>
      <c r="AF24" s="29">
        <f>J24-'2. Overall cum progress Sept14'!J24</f>
        <v>0</v>
      </c>
      <c r="AG24" s="29">
        <f>K24-'2. Overall cum progress Sept14'!K24</f>
        <v>27</v>
      </c>
      <c r="AH24" s="29">
        <f>L24-'2. Overall cum progress Sept14'!L24</f>
        <v>0</v>
      </c>
      <c r="AI24" s="29">
        <f>M24-'2. Overall cum progress Sept14'!M24</f>
        <v>85.661592999999812</v>
      </c>
    </row>
    <row r="25" spans="1:35" s="28" customFormat="1" x14ac:dyDescent="0.3">
      <c r="A25" s="306" t="s">
        <v>20</v>
      </c>
      <c r="B25" s="50" t="s">
        <v>17</v>
      </c>
      <c r="C25" s="74">
        <v>79.263000000000005</v>
      </c>
      <c r="D25" s="74">
        <v>195</v>
      </c>
      <c r="E25" s="74">
        <v>9</v>
      </c>
      <c r="F25" s="74">
        <v>507</v>
      </c>
      <c r="G25" s="74">
        <v>43355.504209999999</v>
      </c>
      <c r="H25" s="65">
        <v>5280.33</v>
      </c>
      <c r="I25" s="222" t="s">
        <v>259</v>
      </c>
      <c r="J25" s="74">
        <v>5374</v>
      </c>
      <c r="K25" s="74">
        <v>412</v>
      </c>
      <c r="L25" s="74">
        <v>4055.0480000000002</v>
      </c>
      <c r="M25" s="65">
        <v>59267.145210000002</v>
      </c>
      <c r="N25" s="52">
        <f>M25/1000</f>
        <v>59.267145210000002</v>
      </c>
      <c r="O25" s="53">
        <f>M25/85</f>
        <v>697.26053188235301</v>
      </c>
      <c r="R25" s="24"/>
      <c r="Y25" s="29">
        <f>C25-'2. Overall cum progress Sept14'!C25</f>
        <v>0</v>
      </c>
      <c r="Z25" s="29">
        <f>D25-'2. Overall cum progress Sept14'!D25</f>
        <v>0</v>
      </c>
      <c r="AA25" s="29">
        <f>E25-'2. Overall cum progress Sept14'!E25</f>
        <v>0</v>
      </c>
      <c r="AB25" s="29">
        <f>F25-'2. Overall cum progress Sept14'!F25</f>
        <v>37</v>
      </c>
      <c r="AC25" s="29">
        <f>G25-'2. Overall cum progress Sept14'!G25</f>
        <v>2944.5674999999974</v>
      </c>
      <c r="AD25" s="29">
        <f>H25-'2. Overall cum progress Sept14'!H25</f>
        <v>124.35000000000036</v>
      </c>
      <c r="AE25" s="29" t="e">
        <f>I25-'2. Overall cum progress Sept14'!I25</f>
        <v>#VALUE!</v>
      </c>
      <c r="AF25" s="29">
        <f>J25-'2. Overall cum progress Sept14'!J25</f>
        <v>181</v>
      </c>
      <c r="AG25" s="29">
        <f>K25-'2. Overall cum progress Sept14'!K25</f>
        <v>27</v>
      </c>
      <c r="AH25" s="29">
        <f>L25-'2. Overall cum progress Sept14'!L25</f>
        <v>278.14100000000008</v>
      </c>
      <c r="AI25" s="29">
        <f>M25-'2. Overall cum progress Sept14'!M25</f>
        <v>3592.0585000000065</v>
      </c>
    </row>
    <row r="26" spans="1:35" s="28" customFormat="1" x14ac:dyDescent="0.3">
      <c r="A26" s="306"/>
      <c r="B26" s="44" t="s">
        <v>18</v>
      </c>
      <c r="C26" s="74">
        <v>58.572000000000003</v>
      </c>
      <c r="D26" s="74">
        <v>833</v>
      </c>
      <c r="E26" s="74">
        <v>16</v>
      </c>
      <c r="F26" s="74">
        <v>94</v>
      </c>
      <c r="G26" s="74">
        <v>48755.971702000003</v>
      </c>
      <c r="H26" s="65">
        <v>7257.49</v>
      </c>
      <c r="I26" s="222" t="s">
        <v>259</v>
      </c>
      <c r="J26" s="74">
        <v>773</v>
      </c>
      <c r="K26" s="74">
        <v>283</v>
      </c>
      <c r="L26" s="74">
        <v>4321.9059999999999</v>
      </c>
      <c r="M26" s="65">
        <v>62392.939702000003</v>
      </c>
      <c r="N26" s="39"/>
      <c r="O26" s="53"/>
      <c r="R26" s="24"/>
      <c r="Y26" s="29">
        <f>C26-'2. Overall cum progress Sept14'!C26</f>
        <v>0</v>
      </c>
      <c r="Z26" s="29">
        <f>D26-'2. Overall cum progress Sept14'!D26</f>
        <v>0</v>
      </c>
      <c r="AA26" s="29">
        <f>E26-'2. Overall cum progress Sept14'!E26</f>
        <v>0</v>
      </c>
      <c r="AB26" s="29">
        <f>F26-'2. Overall cum progress Sept14'!F26</f>
        <v>2</v>
      </c>
      <c r="AC26" s="29">
        <f>G26-'2. Overall cum progress Sept14'!G26</f>
        <v>1289.6165000000037</v>
      </c>
      <c r="AD26" s="29">
        <f>H26-'2. Overall cum progress Sept14'!H26</f>
        <v>451.02000000000044</v>
      </c>
      <c r="AE26" s="29" t="e">
        <f>I26-'2. Overall cum progress Sept14'!I26</f>
        <v>#VALUE!</v>
      </c>
      <c r="AF26" s="29">
        <f>J26-'2. Overall cum progress Sept14'!J26</f>
        <v>43</v>
      </c>
      <c r="AG26" s="29">
        <f>K26-'2. Overall cum progress Sept14'!K26</f>
        <v>1</v>
      </c>
      <c r="AH26" s="29">
        <f>L26-'2. Overall cum progress Sept14'!L26</f>
        <v>397.5630000000001</v>
      </c>
      <c r="AI26" s="29">
        <f>M26-'2. Overall cum progress Sept14'!M26</f>
        <v>2184.1995000000024</v>
      </c>
    </row>
    <row r="27" spans="1:35" s="28" customFormat="1" x14ac:dyDescent="0.3">
      <c r="A27" s="306"/>
      <c r="B27" s="51" t="s">
        <v>16</v>
      </c>
      <c r="C27" s="66">
        <v>137.83500000000001</v>
      </c>
      <c r="D27" s="66">
        <v>1028</v>
      </c>
      <c r="E27" s="66">
        <v>25</v>
      </c>
      <c r="F27" s="66">
        <v>601</v>
      </c>
      <c r="G27" s="126">
        <v>92111.475911999994</v>
      </c>
      <c r="H27" s="66">
        <v>12537.82</v>
      </c>
      <c r="I27" s="66">
        <v>0</v>
      </c>
      <c r="J27" s="66">
        <v>6147</v>
      </c>
      <c r="K27" s="66">
        <v>695</v>
      </c>
      <c r="L27" s="66">
        <v>8376.9539999999997</v>
      </c>
      <c r="M27" s="66">
        <v>121660.08491200001</v>
      </c>
      <c r="N27" s="52">
        <f>M27/1000</f>
        <v>121.660084912</v>
      </c>
      <c r="O27" s="53">
        <f>M27/85</f>
        <v>1431.2951166117648</v>
      </c>
      <c r="R27" s="24"/>
      <c r="Y27" s="29">
        <f>C27-'2. Overall cum progress Sept14'!C27</f>
        <v>0</v>
      </c>
      <c r="Z27" s="29">
        <f>D27-'2. Overall cum progress Sept14'!D27</f>
        <v>0</v>
      </c>
      <c r="AA27" s="29">
        <f>E27-'2. Overall cum progress Sept14'!E27</f>
        <v>0</v>
      </c>
      <c r="AB27" s="29">
        <f>F27-'2. Overall cum progress Sept14'!F27</f>
        <v>39</v>
      </c>
      <c r="AC27" s="29">
        <f>G27-'2. Overall cum progress Sept14'!G27</f>
        <v>4234.1839999999938</v>
      </c>
      <c r="AD27" s="29">
        <f>H27-'2. Overall cum progress Sept14'!H27</f>
        <v>575.3700000000008</v>
      </c>
      <c r="AE27" s="29">
        <f>I27-'2. Overall cum progress Sept14'!I27</f>
        <v>0</v>
      </c>
      <c r="AF27" s="29">
        <f>J27-'2. Overall cum progress Sept14'!J27</f>
        <v>224</v>
      </c>
      <c r="AG27" s="29">
        <f>K27-'2. Overall cum progress Sept14'!K27</f>
        <v>28</v>
      </c>
      <c r="AH27" s="29">
        <f>L27-'2. Overall cum progress Sept14'!L27</f>
        <v>675.70399999999972</v>
      </c>
      <c r="AI27" s="29">
        <f>M27-'2. Overall cum progress Sept14'!M27</f>
        <v>5776.2580000000162</v>
      </c>
    </row>
    <row r="28" spans="1:35" s="24" customFormat="1" x14ac:dyDescent="0.3">
      <c r="A28" s="294" t="s">
        <v>21</v>
      </c>
      <c r="B28" s="46" t="s">
        <v>17</v>
      </c>
      <c r="C28" s="74">
        <v>4764</v>
      </c>
      <c r="D28" s="74">
        <v>74813</v>
      </c>
      <c r="E28" s="74">
        <v>1156</v>
      </c>
      <c r="F28" s="74">
        <v>32043</v>
      </c>
      <c r="G28" s="74">
        <v>2594578</v>
      </c>
      <c r="H28" s="65">
        <v>355155</v>
      </c>
      <c r="I28" s="222" t="s">
        <v>259</v>
      </c>
      <c r="J28" s="74">
        <v>318879</v>
      </c>
      <c r="K28" s="74">
        <v>36630</v>
      </c>
      <c r="L28" s="74">
        <v>292419</v>
      </c>
      <c r="M28" s="65">
        <v>3710437</v>
      </c>
      <c r="N28" s="52">
        <f>M28/1000000</f>
        <v>3.7104370000000002</v>
      </c>
      <c r="O28" s="29"/>
      <c r="P28" s="24">
        <f>M28/M30%</f>
        <v>47.544305497306759</v>
      </c>
      <c r="Y28" s="29">
        <f>C28-'2. Overall cum progress Sept14'!C28</f>
        <v>0</v>
      </c>
      <c r="Z28" s="29">
        <f>D28-'2. Overall cum progress Sept14'!D28</f>
        <v>0</v>
      </c>
      <c r="AA28" s="29">
        <f>E28-'2. Overall cum progress Sept14'!E28</f>
        <v>0</v>
      </c>
      <c r="AB28" s="29">
        <f>F28-'2. Overall cum progress Sept14'!F28</f>
        <v>1994</v>
      </c>
      <c r="AC28" s="29">
        <f>G28-'2. Overall cum progress Sept14'!G28</f>
        <v>119108</v>
      </c>
      <c r="AD28" s="29">
        <f>H28-'2. Overall cum progress Sept14'!H28</f>
        <v>5227</v>
      </c>
      <c r="AE28" s="29" t="e">
        <f>I28-'2. Overall cum progress Sept14'!I28</f>
        <v>#VALUE!</v>
      </c>
      <c r="AF28" s="29">
        <f>J28-'2. Overall cum progress Sept14'!J28</f>
        <v>271558</v>
      </c>
      <c r="AG28" s="29">
        <f>K28-'2. Overall cum progress Sept14'!K28</f>
        <v>3362</v>
      </c>
      <c r="AH28" s="29">
        <f>L28-'2. Overall cum progress Sept14'!L28</f>
        <v>15291</v>
      </c>
      <c r="AI28" s="29">
        <f>M28-'2. Overall cum progress Sept14'!M28</f>
        <v>416540</v>
      </c>
    </row>
    <row r="29" spans="1:35" s="24" customFormat="1" x14ac:dyDescent="0.3">
      <c r="A29" s="294"/>
      <c r="B29" s="47" t="s">
        <v>18</v>
      </c>
      <c r="C29" s="74">
        <v>3217</v>
      </c>
      <c r="D29" s="74">
        <v>546311</v>
      </c>
      <c r="E29" s="74">
        <v>1600</v>
      </c>
      <c r="F29" s="74">
        <v>6427</v>
      </c>
      <c r="G29" s="74">
        <v>2732128</v>
      </c>
      <c r="H29" s="65">
        <v>489695</v>
      </c>
      <c r="I29" s="222" t="s">
        <v>259</v>
      </c>
      <c r="J29" s="74">
        <v>48922</v>
      </c>
      <c r="K29" s="74">
        <v>25731</v>
      </c>
      <c r="L29" s="74">
        <v>239699</v>
      </c>
      <c r="M29" s="65">
        <v>4093730</v>
      </c>
      <c r="N29" s="52"/>
      <c r="O29" s="29"/>
      <c r="Y29" s="29">
        <f>C29-'2. Overall cum progress Sept14'!C29</f>
        <v>0</v>
      </c>
      <c r="Z29" s="29">
        <f>D29-'2. Overall cum progress Sept14'!D29</f>
        <v>0</v>
      </c>
      <c r="AA29" s="29">
        <f>E29-'2. Overall cum progress Sept14'!E29</f>
        <v>0</v>
      </c>
      <c r="AB29" s="29">
        <f>F29-'2. Overall cum progress Sept14'!F29</f>
        <v>126</v>
      </c>
      <c r="AC29" s="29">
        <f>G29-'2. Overall cum progress Sept14'!G29</f>
        <v>45713</v>
      </c>
      <c r="AD29" s="29">
        <f>H29-'2. Overall cum progress Sept14'!H29</f>
        <v>27078</v>
      </c>
      <c r="AE29" s="29" t="e">
        <f>I29-'2. Overall cum progress Sept14'!I29</f>
        <v>#VALUE!</v>
      </c>
      <c r="AF29" s="29">
        <f>J29-'2. Overall cum progress Sept14'!J29</f>
        <v>-261262</v>
      </c>
      <c r="AG29" s="29">
        <f>K29-'2. Overall cum progress Sept14'!K29</f>
        <v>90</v>
      </c>
      <c r="AH29" s="29">
        <f>L29-'2. Overall cum progress Sept14'!L29</f>
        <v>15724</v>
      </c>
      <c r="AI29" s="29">
        <f>M29-'2. Overall cum progress Sept14'!M29</f>
        <v>-172531</v>
      </c>
    </row>
    <row r="30" spans="1:35" s="24" customFormat="1" x14ac:dyDescent="0.3">
      <c r="A30" s="294"/>
      <c r="B30" s="48" t="s">
        <v>16</v>
      </c>
      <c r="C30" s="66">
        <v>7981</v>
      </c>
      <c r="D30" s="66">
        <v>621124</v>
      </c>
      <c r="E30" s="66">
        <v>2756</v>
      </c>
      <c r="F30" s="66">
        <v>38470</v>
      </c>
      <c r="G30" s="66">
        <v>5326706</v>
      </c>
      <c r="H30" s="66">
        <v>844850</v>
      </c>
      <c r="I30" s="66">
        <v>0</v>
      </c>
      <c r="J30" s="66">
        <v>367801</v>
      </c>
      <c r="K30" s="66">
        <v>62361</v>
      </c>
      <c r="L30" s="66">
        <v>532118</v>
      </c>
      <c r="M30" s="66">
        <v>7804167</v>
      </c>
      <c r="N30" s="52">
        <f>M30/1000000</f>
        <v>7.8041669999999996</v>
      </c>
      <c r="O30" s="29"/>
      <c r="Y30" s="29">
        <f>C30-'2. Overall cum progress Sept14'!C30</f>
        <v>0</v>
      </c>
      <c r="Z30" s="29">
        <f>D30-'2. Overall cum progress Sept14'!D30</f>
        <v>0</v>
      </c>
      <c r="AA30" s="29">
        <f>E30-'2. Overall cum progress Sept14'!E30</f>
        <v>0</v>
      </c>
      <c r="AB30" s="29">
        <f>F30-'2. Overall cum progress Sept14'!F30</f>
        <v>2120</v>
      </c>
      <c r="AC30" s="29">
        <f>G30-'2. Overall cum progress Sept14'!G30</f>
        <v>164821</v>
      </c>
      <c r="AD30" s="29">
        <f>H30-'2. Overall cum progress Sept14'!H30</f>
        <v>32305</v>
      </c>
      <c r="AE30" s="29">
        <f>I30-'2. Overall cum progress Sept14'!I30</f>
        <v>0</v>
      </c>
      <c r="AF30" s="29">
        <f>J30-'2. Overall cum progress Sept14'!J30</f>
        <v>10296</v>
      </c>
      <c r="AG30" s="29">
        <f>K30-'2. Overall cum progress Sept14'!K30</f>
        <v>3452</v>
      </c>
      <c r="AH30" s="29">
        <f>L30-'2. Overall cum progress Sept14'!L30</f>
        <v>31015</v>
      </c>
      <c r="AI30" s="29">
        <f>M30-'2. Overall cum progress Sept14'!M30</f>
        <v>244009</v>
      </c>
    </row>
    <row r="31" spans="1:35" s="29" customFormat="1" x14ac:dyDescent="0.3">
      <c r="A31" s="306" t="s">
        <v>174</v>
      </c>
      <c r="B31" s="46" t="s">
        <v>17</v>
      </c>
      <c r="C31" s="74">
        <v>0</v>
      </c>
      <c r="D31" s="74">
        <v>74813</v>
      </c>
      <c r="E31" s="74">
        <v>0</v>
      </c>
      <c r="F31" s="74">
        <v>28842</v>
      </c>
      <c r="G31" s="74">
        <v>977735</v>
      </c>
      <c r="H31" s="65">
        <v>0</v>
      </c>
      <c r="I31" s="222" t="s">
        <v>259</v>
      </c>
      <c r="J31" s="74">
        <v>289219</v>
      </c>
      <c r="K31" s="74">
        <v>5834</v>
      </c>
      <c r="L31" s="74">
        <v>86533</v>
      </c>
      <c r="M31" s="65">
        <v>1462976</v>
      </c>
      <c r="N31" s="29">
        <f>M31/M33%</f>
        <v>34.203770846406414</v>
      </c>
      <c r="R31" s="24"/>
      <c r="Y31" s="29">
        <f>C31-'2. Overall cum progress Sept14'!C31</f>
        <v>0</v>
      </c>
      <c r="Z31" s="29">
        <f>D31-'2. Overall cum progress Sept14'!D31</f>
        <v>0</v>
      </c>
      <c r="AA31" s="29">
        <f>E31-'2. Overall cum progress Sept14'!E31</f>
        <v>0</v>
      </c>
      <c r="AB31" s="29">
        <f>F31-'2. Overall cum progress Sept14'!F31</f>
        <v>2029</v>
      </c>
      <c r="AC31" s="29">
        <f>G31-'2. Overall cum progress Sept14'!G31</f>
        <v>51912</v>
      </c>
      <c r="AD31" s="29">
        <f>H31-'2. Overall cum progress Sept14'!H31</f>
        <v>0</v>
      </c>
      <c r="AE31" s="29" t="e">
        <f>I31-'2. Overall cum progress Sept14'!I31</f>
        <v>#VALUE!</v>
      </c>
      <c r="AF31" s="29">
        <f>J31-'2. Overall cum progress Sept14'!J31</f>
        <v>9083</v>
      </c>
      <c r="AG31" s="29">
        <f>K31-'2. Overall cum progress Sept14'!K31</f>
        <v>0</v>
      </c>
      <c r="AH31" s="29">
        <f>L31-'2. Overall cum progress Sept14'!L31</f>
        <v>0</v>
      </c>
      <c r="AI31" s="29">
        <f>M31-'2. Overall cum progress Sept14'!M31</f>
        <v>63024</v>
      </c>
    </row>
    <row r="32" spans="1:35" s="29" customFormat="1" x14ac:dyDescent="0.3">
      <c r="A32" s="306"/>
      <c r="B32" s="47" t="s">
        <v>18</v>
      </c>
      <c r="C32" s="74">
        <v>0</v>
      </c>
      <c r="D32" s="74">
        <v>546311</v>
      </c>
      <c r="E32" s="74">
        <v>0</v>
      </c>
      <c r="F32" s="74">
        <v>7680</v>
      </c>
      <c r="G32" s="74">
        <v>2125287</v>
      </c>
      <c r="H32" s="65">
        <v>0</v>
      </c>
      <c r="I32" s="222" t="s">
        <v>259</v>
      </c>
      <c r="J32" s="74">
        <v>40601</v>
      </c>
      <c r="K32" s="74">
        <v>21566</v>
      </c>
      <c r="L32" s="74">
        <v>72815</v>
      </c>
      <c r="M32" s="65">
        <v>2814260</v>
      </c>
      <c r="R32" s="24"/>
      <c r="Y32" s="29">
        <f>C32-'2. Overall cum progress Sept14'!C32</f>
        <v>0</v>
      </c>
      <c r="Z32" s="29">
        <f>D32-'2. Overall cum progress Sept14'!D32</f>
        <v>0</v>
      </c>
      <c r="AA32" s="29">
        <f>E32-'2. Overall cum progress Sept14'!E32</f>
        <v>0</v>
      </c>
      <c r="AB32" s="29">
        <f>F32-'2. Overall cum progress Sept14'!F32</f>
        <v>127</v>
      </c>
      <c r="AC32" s="29">
        <f>G32-'2. Overall cum progress Sept14'!G32</f>
        <v>42139</v>
      </c>
      <c r="AD32" s="29">
        <f>H32-'2. Overall cum progress Sept14'!H32</f>
        <v>0</v>
      </c>
      <c r="AE32" s="29" t="e">
        <f>I32-'2. Overall cum progress Sept14'!I32</f>
        <v>#VALUE!</v>
      </c>
      <c r="AF32" s="29">
        <f>J32-'2. Overall cum progress Sept14'!J32</f>
        <v>0</v>
      </c>
      <c r="AG32" s="29">
        <f>K32-'2. Overall cum progress Sept14'!K32</f>
        <v>0</v>
      </c>
      <c r="AH32" s="29">
        <f>L32-'2. Overall cum progress Sept14'!L32</f>
        <v>0</v>
      </c>
      <c r="AI32" s="29">
        <f>M32-'2. Overall cum progress Sept14'!M32</f>
        <v>42266</v>
      </c>
    </row>
    <row r="33" spans="1:35" s="29" customFormat="1" x14ac:dyDescent="0.3">
      <c r="A33" s="306"/>
      <c r="B33" s="48" t="s">
        <v>16</v>
      </c>
      <c r="C33" s="66">
        <v>0</v>
      </c>
      <c r="D33" s="66">
        <v>621124</v>
      </c>
      <c r="E33" s="66">
        <v>0</v>
      </c>
      <c r="F33" s="66">
        <v>36522</v>
      </c>
      <c r="G33" s="66">
        <v>3103022</v>
      </c>
      <c r="H33" s="66">
        <v>0</v>
      </c>
      <c r="I33" s="66">
        <v>0</v>
      </c>
      <c r="J33" s="66">
        <v>329820</v>
      </c>
      <c r="K33" s="66">
        <v>27400</v>
      </c>
      <c r="L33" s="66">
        <v>159348</v>
      </c>
      <c r="M33" s="66">
        <v>4277236</v>
      </c>
      <c r="N33" s="28">
        <f>M33/1000000</f>
        <v>4.2772360000000003</v>
      </c>
      <c r="R33" s="24"/>
      <c r="Y33" s="29">
        <f>C33-'2. Overall cum progress Sept14'!C33</f>
        <v>0</v>
      </c>
      <c r="Z33" s="29">
        <f>D33-'2. Overall cum progress Sept14'!D33</f>
        <v>0</v>
      </c>
      <c r="AA33" s="29">
        <f>E33-'2. Overall cum progress Sept14'!E33</f>
        <v>0</v>
      </c>
      <c r="AB33" s="29">
        <f>F33-'2. Overall cum progress Sept14'!F33</f>
        <v>2156</v>
      </c>
      <c r="AC33" s="29">
        <f>G33-'2. Overall cum progress Sept14'!G33</f>
        <v>94051</v>
      </c>
      <c r="AD33" s="29">
        <f>H33-'2. Overall cum progress Sept14'!H33</f>
        <v>0</v>
      </c>
      <c r="AE33" s="29">
        <f>I33-'2. Overall cum progress Sept14'!I33</f>
        <v>0</v>
      </c>
      <c r="AF33" s="29">
        <f>J33-'2. Overall cum progress Sept14'!J33</f>
        <v>9083</v>
      </c>
      <c r="AG33" s="29">
        <f>K33-'2. Overall cum progress Sept14'!K33</f>
        <v>0</v>
      </c>
      <c r="AH33" s="29">
        <f>L33-'2. Overall cum progress Sept14'!L33</f>
        <v>0</v>
      </c>
      <c r="AI33" s="29">
        <f>M33-'2. Overall cum progress Sept14'!M33</f>
        <v>105290</v>
      </c>
    </row>
    <row r="34" spans="1:35" s="24" customFormat="1" ht="13.2" customHeight="1" x14ac:dyDescent="0.3">
      <c r="A34" s="307" t="s">
        <v>181</v>
      </c>
      <c r="B34" s="47" t="s">
        <v>17</v>
      </c>
      <c r="C34" s="74">
        <v>0</v>
      </c>
      <c r="D34" s="74">
        <v>74813</v>
      </c>
      <c r="E34" s="74">
        <v>0</v>
      </c>
      <c r="F34" s="74">
        <v>28842</v>
      </c>
      <c r="G34" s="74">
        <v>1923026</v>
      </c>
      <c r="H34" s="65">
        <v>0</v>
      </c>
      <c r="I34" s="222">
        <v>0</v>
      </c>
      <c r="J34" s="74">
        <v>362763</v>
      </c>
      <c r="K34" s="74">
        <v>35004</v>
      </c>
      <c r="L34" s="74">
        <v>88190</v>
      </c>
      <c r="M34" s="65">
        <v>2512638</v>
      </c>
      <c r="N34" s="28">
        <f>M34/1000000</f>
        <v>2.5126379999999999</v>
      </c>
      <c r="O34" s="29"/>
      <c r="Y34" s="29">
        <f>C34-'2. Overall cum progress Sept14'!C34</f>
        <v>0</v>
      </c>
      <c r="Z34" s="29">
        <f>D34-'2. Overall cum progress Sept14'!D34</f>
        <v>0</v>
      </c>
      <c r="AA34" s="29">
        <f>E34-'2. Overall cum progress Sept14'!E34</f>
        <v>0</v>
      </c>
      <c r="AB34" s="29">
        <f>F34-'2. Overall cum progress Sept14'!F34</f>
        <v>2029</v>
      </c>
      <c r="AC34" s="29">
        <f>G34-'2. Overall cum progress Sept14'!G34</f>
        <v>79493</v>
      </c>
      <c r="AD34" s="29">
        <f>H34-'2. Overall cum progress Sept14'!H34</f>
        <v>0</v>
      </c>
      <c r="AE34" s="29">
        <f>I34-'2. Overall cum progress Sept14'!I34</f>
        <v>0</v>
      </c>
      <c r="AF34" s="29">
        <f>J34-'2. Overall cum progress Sept14'!J34</f>
        <v>102</v>
      </c>
      <c r="AG34" s="29">
        <f>K34-'2. Overall cum progress Sept14'!K34</f>
        <v>0</v>
      </c>
      <c r="AH34" s="29">
        <f>L34-'2. Overall cum progress Sept14'!L34</f>
        <v>0</v>
      </c>
      <c r="AI34" s="29">
        <f>M34-'2. Overall cum progress Sept14'!M34</f>
        <v>81624</v>
      </c>
    </row>
    <row r="35" spans="1:35" s="24" customFormat="1" x14ac:dyDescent="0.3">
      <c r="A35" s="307"/>
      <c r="B35" s="47" t="s">
        <v>18</v>
      </c>
      <c r="C35" s="74">
        <v>0</v>
      </c>
      <c r="D35" s="74">
        <v>546311</v>
      </c>
      <c r="E35" s="74">
        <v>0</v>
      </c>
      <c r="F35" s="74">
        <v>7680</v>
      </c>
      <c r="G35" s="74">
        <v>3007706</v>
      </c>
      <c r="H35" s="65">
        <v>0</v>
      </c>
      <c r="I35" s="222">
        <v>0</v>
      </c>
      <c r="J35" s="74">
        <v>257340</v>
      </c>
      <c r="K35" s="74">
        <v>129396</v>
      </c>
      <c r="L35" s="74">
        <v>73703</v>
      </c>
      <c r="M35" s="65">
        <v>4022136</v>
      </c>
      <c r="N35" s="39"/>
      <c r="O35" s="29"/>
      <c r="Y35" s="29">
        <f>C35-'2. Overall cum progress Sept14'!C35</f>
        <v>0</v>
      </c>
      <c r="Z35" s="29">
        <f>D35-'2. Overall cum progress Sept14'!D35</f>
        <v>0</v>
      </c>
      <c r="AA35" s="29">
        <f>E35-'2. Overall cum progress Sept14'!E35</f>
        <v>0</v>
      </c>
      <c r="AB35" s="29">
        <f>F35-'2. Overall cum progress Sept14'!F35</f>
        <v>127</v>
      </c>
      <c r="AC35" s="29">
        <f>G35-'2. Overall cum progress Sept14'!G35</f>
        <v>85000</v>
      </c>
      <c r="AD35" s="29">
        <f>H35-'2. Overall cum progress Sept14'!H35</f>
        <v>0</v>
      </c>
      <c r="AE35" s="29">
        <f>I35-'2. Overall cum progress Sept14'!I35</f>
        <v>0</v>
      </c>
      <c r="AF35" s="29">
        <f>J35-'2. Overall cum progress Sept14'!J35</f>
        <v>0</v>
      </c>
      <c r="AG35" s="29">
        <f>K35-'2. Overall cum progress Sept14'!K35</f>
        <v>0</v>
      </c>
      <c r="AH35" s="29">
        <f>L35-'2. Overall cum progress Sept14'!L35</f>
        <v>0</v>
      </c>
      <c r="AI35" s="29">
        <f>M35-'2. Overall cum progress Sept14'!M35</f>
        <v>85127</v>
      </c>
    </row>
    <row r="36" spans="1:35" s="24" customFormat="1" x14ac:dyDescent="0.3">
      <c r="A36" s="307"/>
      <c r="B36" s="48" t="s">
        <v>16</v>
      </c>
      <c r="C36" s="66">
        <v>0</v>
      </c>
      <c r="D36" s="66">
        <v>621124</v>
      </c>
      <c r="E36" s="66">
        <v>0</v>
      </c>
      <c r="F36" s="66">
        <v>36522</v>
      </c>
      <c r="G36" s="66">
        <v>4930732</v>
      </c>
      <c r="H36" s="66">
        <v>0</v>
      </c>
      <c r="I36" s="66">
        <v>0</v>
      </c>
      <c r="J36" s="66">
        <v>620103</v>
      </c>
      <c r="K36" s="66">
        <v>164400</v>
      </c>
      <c r="L36" s="66">
        <v>161893</v>
      </c>
      <c r="M36" s="66">
        <v>6534774</v>
      </c>
      <c r="N36" s="28">
        <f>M36/1000000</f>
        <v>6.5347739999999996</v>
      </c>
      <c r="O36" s="29"/>
      <c r="Y36" s="29">
        <f>C36-'2. Overall cum progress Sept14'!C36</f>
        <v>0</v>
      </c>
      <c r="Z36" s="29">
        <f>D36-'2. Overall cum progress Sept14'!D36</f>
        <v>0</v>
      </c>
      <c r="AA36" s="29">
        <f>E36-'2. Overall cum progress Sept14'!E36</f>
        <v>0</v>
      </c>
      <c r="AB36" s="29">
        <f>F36-'2. Overall cum progress Sept14'!F36</f>
        <v>2156</v>
      </c>
      <c r="AC36" s="29">
        <f>G36-'2. Overall cum progress Sept14'!G36</f>
        <v>164493</v>
      </c>
      <c r="AD36" s="29">
        <f>H36-'2. Overall cum progress Sept14'!H36</f>
        <v>0</v>
      </c>
      <c r="AE36" s="29">
        <f>I36-'2. Overall cum progress Sept14'!I36</f>
        <v>0</v>
      </c>
      <c r="AF36" s="29">
        <f>J36-'2. Overall cum progress Sept14'!J36</f>
        <v>102</v>
      </c>
      <c r="AG36" s="29">
        <f>K36-'2. Overall cum progress Sept14'!K36</f>
        <v>0</v>
      </c>
      <c r="AH36" s="29">
        <f>L36-'2. Overall cum progress Sept14'!L36</f>
        <v>0</v>
      </c>
      <c r="AI36" s="29">
        <f>M36-'2. Overall cum progress Sept14'!M36</f>
        <v>166751</v>
      </c>
    </row>
    <row r="37" spans="1:35" s="30" customFormat="1" x14ac:dyDescent="0.3">
      <c r="A37" s="308" t="s">
        <v>216</v>
      </c>
      <c r="B37" s="309"/>
      <c r="C37" s="74">
        <v>1637</v>
      </c>
      <c r="D37" s="74">
        <v>3576</v>
      </c>
      <c r="E37" s="74">
        <v>1447</v>
      </c>
      <c r="F37" s="74">
        <v>693</v>
      </c>
      <c r="G37" s="74">
        <v>31462</v>
      </c>
      <c r="H37" s="65">
        <v>6433</v>
      </c>
      <c r="I37" s="222">
        <v>16</v>
      </c>
      <c r="J37" s="74">
        <v>39752</v>
      </c>
      <c r="K37" s="74">
        <v>8944</v>
      </c>
      <c r="L37" s="74">
        <v>61563</v>
      </c>
      <c r="M37" s="65">
        <v>155523</v>
      </c>
      <c r="N37" s="39"/>
      <c r="O37" s="29"/>
      <c r="R37" s="24"/>
      <c r="Y37" s="29">
        <f>C37-'2. Overall cum progress Sept14'!C37</f>
        <v>0</v>
      </c>
      <c r="Z37" s="29">
        <f>D37-'2. Overall cum progress Sept14'!D37</f>
        <v>0</v>
      </c>
      <c r="AA37" s="29">
        <f>E37-'2. Overall cum progress Sept14'!E37</f>
        <v>0</v>
      </c>
      <c r="AB37" s="29">
        <f>F37-'2. Overall cum progress Sept14'!F37</f>
        <v>23</v>
      </c>
      <c r="AC37" s="29">
        <f>G37-'2. Overall cum progress Sept14'!G37</f>
        <v>1003</v>
      </c>
      <c r="AD37" s="29">
        <f>H37-'2. Overall cum progress Sept14'!H37</f>
        <v>0</v>
      </c>
      <c r="AE37" s="29">
        <f>I37-'2. Overall cum progress Sept14'!I37</f>
        <v>16</v>
      </c>
      <c r="AF37" s="29">
        <f>J37-'2. Overall cum progress Sept14'!J37</f>
        <v>11</v>
      </c>
      <c r="AG37" s="29">
        <f>K37-'2. Overall cum progress Sept14'!K37</f>
        <v>52</v>
      </c>
      <c r="AH37" s="29">
        <f>L37-'2. Overall cum progress Sept14'!L37</f>
        <v>318</v>
      </c>
      <c r="AI37" s="29">
        <f>M37-'2. Overall cum progress Sept14'!M37</f>
        <v>1423</v>
      </c>
    </row>
    <row r="38" spans="1:35" s="30" customFormat="1" x14ac:dyDescent="0.3">
      <c r="A38" s="308" t="s">
        <v>217</v>
      </c>
      <c r="B38" s="309"/>
      <c r="C38" s="74">
        <v>1637</v>
      </c>
      <c r="D38" s="74">
        <v>3576</v>
      </c>
      <c r="E38" s="74">
        <v>1306</v>
      </c>
      <c r="F38" s="74">
        <v>653</v>
      </c>
      <c r="G38" s="74">
        <v>29729</v>
      </c>
      <c r="H38" s="65">
        <v>6433</v>
      </c>
      <c r="I38" s="222">
        <v>16</v>
      </c>
      <c r="J38" s="74">
        <v>39752</v>
      </c>
      <c r="K38" s="74">
        <v>8643</v>
      </c>
      <c r="L38" s="74">
        <v>60568</v>
      </c>
      <c r="M38" s="65">
        <v>152313</v>
      </c>
      <c r="N38" s="39"/>
      <c r="O38" s="29"/>
      <c r="R38" s="24"/>
      <c r="Y38" s="29">
        <f>C38-'2. Overall cum progress Sept14'!C38</f>
        <v>0</v>
      </c>
      <c r="Z38" s="29">
        <f>D38-'2. Overall cum progress Sept14'!D38</f>
        <v>0</v>
      </c>
      <c r="AA38" s="29">
        <f>E38-'2. Overall cum progress Sept14'!E38</f>
        <v>25</v>
      </c>
      <c r="AB38" s="29">
        <f>F38-'2. Overall cum progress Sept14'!F38</f>
        <v>17</v>
      </c>
      <c r="AC38" s="29">
        <f>G38-'2. Overall cum progress Sept14'!G38</f>
        <v>217</v>
      </c>
      <c r="AD38" s="29">
        <f>H38-'2. Overall cum progress Sept14'!H38</f>
        <v>0</v>
      </c>
      <c r="AE38" s="29">
        <f>I38-'2. Overall cum progress Sept14'!I38</f>
        <v>0</v>
      </c>
      <c r="AF38" s="29">
        <f>J38-'2. Overall cum progress Sept14'!J38</f>
        <v>11</v>
      </c>
      <c r="AG38" s="29">
        <f>K38-'2. Overall cum progress Sept14'!K38</f>
        <v>173</v>
      </c>
      <c r="AH38" s="29">
        <f>L38-'2. Overall cum progress Sept14'!L38</f>
        <v>318</v>
      </c>
      <c r="AI38" s="29">
        <f>M38-'2. Overall cum progress Sept14'!M38</f>
        <v>761</v>
      </c>
    </row>
    <row r="39" spans="1:35" s="31" customFormat="1" x14ac:dyDescent="0.3">
      <c r="A39" s="308" t="s">
        <v>22</v>
      </c>
      <c r="B39" s="309"/>
      <c r="C39" s="74">
        <v>100347</v>
      </c>
      <c r="D39" s="74">
        <v>284440</v>
      </c>
      <c r="E39" s="74">
        <v>109647</v>
      </c>
      <c r="F39" s="74">
        <v>24178</v>
      </c>
      <c r="G39" s="74">
        <v>1346326</v>
      </c>
      <c r="H39" s="65">
        <v>674798</v>
      </c>
      <c r="I39" s="222">
        <v>6500</v>
      </c>
      <c r="J39" s="74">
        <v>231420</v>
      </c>
      <c r="K39" s="74">
        <v>1753959</v>
      </c>
      <c r="L39" s="74">
        <v>417752</v>
      </c>
      <c r="M39" s="65">
        <v>4949367</v>
      </c>
      <c r="N39" s="28">
        <f>M39/1000000</f>
        <v>4.9493669999999996</v>
      </c>
      <c r="O39" s="29">
        <f>476*15</f>
        <v>7140</v>
      </c>
      <c r="R39" s="24"/>
      <c r="Y39" s="29">
        <f>C39-'2. Overall cum progress Sept14'!C39</f>
        <v>0</v>
      </c>
      <c r="Z39" s="29">
        <f>D39-'2. Overall cum progress Sept14'!D39</f>
        <v>0</v>
      </c>
      <c r="AA39" s="29">
        <f>E39-'2. Overall cum progress Sept14'!E39</f>
        <v>0</v>
      </c>
      <c r="AB39" s="29">
        <f>F39-'2. Overall cum progress Sept14'!F39</f>
        <v>996</v>
      </c>
      <c r="AC39" s="29">
        <f>G39-'2. Overall cum progress Sept14'!G39</f>
        <v>34071</v>
      </c>
      <c r="AD39" s="29">
        <f>H39-'2. Overall cum progress Sept14'!H39</f>
        <v>0</v>
      </c>
      <c r="AE39" s="29">
        <f>I39-'2. Overall cum progress Sept14'!I39</f>
        <v>6500</v>
      </c>
      <c r="AF39" s="29">
        <f>J39-'2. Overall cum progress Sept14'!J39</f>
        <v>105</v>
      </c>
      <c r="AG39" s="29">
        <f>K39-'2. Overall cum progress Sept14'!K39</f>
        <v>10257</v>
      </c>
      <c r="AH39" s="29">
        <f>L39-'2. Overall cum progress Sept14'!L39</f>
        <v>3180</v>
      </c>
      <c r="AI39" s="29">
        <f>M39-'2. Overall cum progress Sept14'!M39</f>
        <v>55109</v>
      </c>
    </row>
    <row r="40" spans="1:35" s="31" customFormat="1" x14ac:dyDescent="0.3">
      <c r="A40" s="299" t="s">
        <v>180</v>
      </c>
      <c r="B40" s="300"/>
      <c r="C40" s="74">
        <v>100347</v>
      </c>
      <c r="D40" s="74">
        <v>284440</v>
      </c>
      <c r="E40" s="74">
        <v>89252</v>
      </c>
      <c r="F40" s="74">
        <v>23148</v>
      </c>
      <c r="G40" s="74">
        <v>1260913</v>
      </c>
      <c r="H40" s="65">
        <v>674798</v>
      </c>
      <c r="I40" s="222">
        <v>0</v>
      </c>
      <c r="J40" s="74">
        <v>231420</v>
      </c>
      <c r="K40" s="74">
        <v>1728054</v>
      </c>
      <c r="L40" s="74">
        <v>397783</v>
      </c>
      <c r="M40" s="65">
        <v>4790155</v>
      </c>
      <c r="N40" s="28"/>
      <c r="O40" s="29"/>
      <c r="R40" s="24"/>
      <c r="Y40" s="29">
        <f>C40-'2. Overall cum progress Sept14'!C40</f>
        <v>0</v>
      </c>
      <c r="Z40" s="29">
        <f>D40-'2. Overall cum progress Sept14'!D40</f>
        <v>0</v>
      </c>
      <c r="AA40" s="29">
        <f>E40-'2. Overall cum progress Sept14'!E40</f>
        <v>1665</v>
      </c>
      <c r="AB40" s="29">
        <f>F40-'2. Overall cum progress Sept14'!F40</f>
        <v>416</v>
      </c>
      <c r="AC40" s="29">
        <f>G40-'2. Overall cum progress Sept14'!G40</f>
        <v>5962</v>
      </c>
      <c r="AD40" s="29">
        <f>H40-'2. Overall cum progress Sept14'!H40</f>
        <v>0</v>
      </c>
      <c r="AE40" s="29">
        <f>I40-'2. Overall cum progress Sept14'!I40</f>
        <v>0</v>
      </c>
      <c r="AF40" s="29">
        <f>J40-'2. Overall cum progress Sept14'!J40</f>
        <v>105</v>
      </c>
      <c r="AG40" s="29">
        <f>K40-'2. Overall cum progress Sept14'!K40</f>
        <v>50000</v>
      </c>
      <c r="AH40" s="29">
        <f>L40-'2. Overall cum progress Sept14'!L40</f>
        <v>3180</v>
      </c>
      <c r="AI40" s="29">
        <f>M40-'2. Overall cum progress Sept14'!M40</f>
        <v>61328</v>
      </c>
    </row>
    <row r="41" spans="1:35" s="32" customFormat="1" x14ac:dyDescent="0.3">
      <c r="A41" s="312" t="s">
        <v>218</v>
      </c>
      <c r="B41" s="313"/>
      <c r="C41" s="74">
        <v>635.803</v>
      </c>
      <c r="D41" s="74">
        <v>1825.46</v>
      </c>
      <c r="E41" s="74">
        <v>753</v>
      </c>
      <c r="F41" s="74">
        <v>293</v>
      </c>
      <c r="G41" s="74">
        <v>8148.4342310000002</v>
      </c>
      <c r="H41" s="65">
        <v>1675.2</v>
      </c>
      <c r="I41" s="222">
        <v>20</v>
      </c>
      <c r="J41" s="74">
        <v>2646</v>
      </c>
      <c r="K41" s="74">
        <v>5956</v>
      </c>
      <c r="L41" s="74">
        <v>1022.915</v>
      </c>
      <c r="M41" s="65">
        <v>22975.812231000004</v>
      </c>
      <c r="N41" s="39">
        <f>M41/90</f>
        <v>255.28680256666669</v>
      </c>
      <c r="O41" s="53">
        <f>M41/85</f>
        <v>270.3036733058824</v>
      </c>
      <c r="R41" s="24"/>
      <c r="Y41" s="29">
        <f>C41-'2. Overall cum progress Sept14'!C41</f>
        <v>0</v>
      </c>
      <c r="Z41" s="29">
        <f>D41-'2. Overall cum progress Sept14'!D41</f>
        <v>0</v>
      </c>
      <c r="AA41" s="29">
        <f>E41-'2. Overall cum progress Sept14'!E41</f>
        <v>0</v>
      </c>
      <c r="AB41" s="29">
        <f>F41-'2. Overall cum progress Sept14'!F41</f>
        <v>28</v>
      </c>
      <c r="AC41" s="29">
        <f>G41-'2. Overall cum progress Sept14'!G41</f>
        <v>419.17066500000055</v>
      </c>
      <c r="AD41" s="29">
        <f>H41-'2. Overall cum progress Sept14'!H41</f>
        <v>1.9000000000005457E-2</v>
      </c>
      <c r="AE41" s="29">
        <f>I41-'2. Overall cum progress Sept14'!I41</f>
        <v>20</v>
      </c>
      <c r="AF41" s="29">
        <f>J41-'2. Overall cum progress Sept14'!J41</f>
        <v>27</v>
      </c>
      <c r="AG41" s="29">
        <f>K41-'2. Overall cum progress Sept14'!K41</f>
        <v>214</v>
      </c>
      <c r="AH41" s="29">
        <f>L41-'2. Overall cum progress Sept14'!L41</f>
        <v>4.8899999999999864</v>
      </c>
      <c r="AI41" s="29">
        <f>M41-'2. Overall cum progress Sept14'!M41</f>
        <v>713.07966500000111</v>
      </c>
    </row>
    <row r="42" spans="1:35" s="32" customFormat="1" x14ac:dyDescent="0.3">
      <c r="A42" s="314" t="s">
        <v>219</v>
      </c>
      <c r="B42" s="315"/>
      <c r="C42" s="74">
        <v>635.803</v>
      </c>
      <c r="D42" s="74">
        <v>1825.46</v>
      </c>
      <c r="E42" s="74">
        <v>667</v>
      </c>
      <c r="F42" s="74">
        <v>260.82400000000001</v>
      </c>
      <c r="G42" s="74">
        <v>6948.505408</v>
      </c>
      <c r="H42" s="65">
        <v>1675.2</v>
      </c>
      <c r="I42" s="222">
        <v>20</v>
      </c>
      <c r="J42" s="74">
        <v>2646</v>
      </c>
      <c r="K42" s="74">
        <v>5432</v>
      </c>
      <c r="L42" s="74">
        <v>977.36400000000003</v>
      </c>
      <c r="M42" s="65">
        <v>21088.156408000003</v>
      </c>
      <c r="N42" s="39"/>
      <c r="O42" s="53"/>
      <c r="R42" s="24"/>
      <c r="Y42" s="29">
        <f>C42-'2. Overall cum progress Sept14'!C42</f>
        <v>0</v>
      </c>
      <c r="Z42" s="29">
        <f>D42-'2. Overall cum progress Sept14'!D42</f>
        <v>0</v>
      </c>
      <c r="AA42" s="29">
        <f>E42-'2. Overall cum progress Sept14'!E42</f>
        <v>2</v>
      </c>
      <c r="AB42" s="29">
        <f>F42-'2. Overall cum progress Sept14'!F42</f>
        <v>14.824000000000012</v>
      </c>
      <c r="AC42" s="29">
        <f>G42-'2. Overall cum progress Sept14'!G42</f>
        <v>117.23095600000033</v>
      </c>
      <c r="AD42" s="29">
        <f>H42-'2. Overall cum progress Sept14'!H42</f>
        <v>1.9000000000005457E-2</v>
      </c>
      <c r="AE42" s="29">
        <f>I42-'2. Overall cum progress Sept14'!I42</f>
        <v>0</v>
      </c>
      <c r="AF42" s="29">
        <f>J42-'2. Overall cum progress Sept14'!J42</f>
        <v>27</v>
      </c>
      <c r="AG42" s="29">
        <f>K42-'2. Overall cum progress Sept14'!K42</f>
        <v>431</v>
      </c>
      <c r="AH42" s="29">
        <f>L42-'2. Overall cum progress Sept14'!L42</f>
        <v>4.8900000000001</v>
      </c>
      <c r="AI42" s="29">
        <f>M42-'2. Overall cum progress Sept14'!M42</f>
        <v>596.96395600000324</v>
      </c>
    </row>
    <row r="43" spans="1:35" s="33" customFormat="1" x14ac:dyDescent="0.3">
      <c r="A43" s="316" t="s">
        <v>23</v>
      </c>
      <c r="B43" s="317" t="s">
        <v>24</v>
      </c>
      <c r="C43" s="74">
        <v>355</v>
      </c>
      <c r="D43" s="74">
        <v>867</v>
      </c>
      <c r="E43" s="74">
        <v>141</v>
      </c>
      <c r="F43" s="74">
        <v>3</v>
      </c>
      <c r="G43" s="74">
        <v>545</v>
      </c>
      <c r="H43" s="65">
        <v>186</v>
      </c>
      <c r="I43" s="222">
        <v>25</v>
      </c>
      <c r="J43" s="74">
        <v>3</v>
      </c>
      <c r="K43" s="74">
        <v>89</v>
      </c>
      <c r="L43" s="74">
        <v>113</v>
      </c>
      <c r="M43" s="65">
        <v>2327</v>
      </c>
      <c r="N43" s="39"/>
      <c r="O43" s="29"/>
      <c r="R43" s="24"/>
      <c r="Y43" s="29">
        <f>C43-'2. Overall cum progress Sept14'!C43</f>
        <v>0</v>
      </c>
      <c r="Z43" s="29">
        <f>D43-'2. Overall cum progress Sept14'!D43</f>
        <v>0</v>
      </c>
      <c r="AA43" s="29">
        <f>E43-'2. Overall cum progress Sept14'!E43</f>
        <v>0</v>
      </c>
      <c r="AB43" s="29">
        <f>F43-'2. Overall cum progress Sept14'!F43</f>
        <v>0</v>
      </c>
      <c r="AC43" s="29">
        <f>G43-'2. Overall cum progress Sept14'!G43</f>
        <v>0</v>
      </c>
      <c r="AD43" s="29">
        <f>H43-'2. Overall cum progress Sept14'!H43</f>
        <v>0</v>
      </c>
      <c r="AE43" s="29">
        <f>I43-'2. Overall cum progress Sept14'!I43</f>
        <v>0</v>
      </c>
      <c r="AF43" s="29">
        <f>J43-'2. Overall cum progress Sept14'!J43</f>
        <v>0</v>
      </c>
      <c r="AG43" s="29">
        <f>K43-'2. Overall cum progress Sept14'!K43</f>
        <v>0</v>
      </c>
      <c r="AH43" s="29">
        <f>L43-'2. Overall cum progress Sept14'!L43</f>
        <v>0</v>
      </c>
      <c r="AI43" s="29">
        <f>M43-'2. Overall cum progress Sept14'!M43</f>
        <v>0</v>
      </c>
    </row>
    <row r="44" spans="1:35" s="24" customFormat="1" x14ac:dyDescent="0.3">
      <c r="A44" s="294" t="s">
        <v>25</v>
      </c>
      <c r="B44" s="25" t="s">
        <v>24</v>
      </c>
      <c r="C44" s="74">
        <v>11370</v>
      </c>
      <c r="D44" s="74">
        <v>2900</v>
      </c>
      <c r="E44" s="74">
        <v>4453</v>
      </c>
      <c r="F44" s="74">
        <v>780</v>
      </c>
      <c r="G44" s="74">
        <v>9852</v>
      </c>
      <c r="H44" s="65">
        <v>5901</v>
      </c>
      <c r="I44" s="222">
        <v>3526</v>
      </c>
      <c r="J44" s="74">
        <v>288</v>
      </c>
      <c r="K44" s="74">
        <v>2182</v>
      </c>
      <c r="L44" s="74">
        <v>1947</v>
      </c>
      <c r="M44" s="65">
        <v>43199</v>
      </c>
      <c r="N44" s="39"/>
      <c r="O44" s="29"/>
      <c r="Y44" s="29">
        <f>C44-'2. Overall cum progress Sept14'!C44</f>
        <v>0</v>
      </c>
      <c r="Z44" s="29">
        <f>D44-'2. Overall cum progress Sept14'!D44</f>
        <v>0</v>
      </c>
      <c r="AA44" s="29">
        <f>E44-'2. Overall cum progress Sept14'!E44</f>
        <v>0</v>
      </c>
      <c r="AB44" s="29">
        <f>F44-'2. Overall cum progress Sept14'!F44</f>
        <v>0</v>
      </c>
      <c r="AC44" s="29">
        <f>G44-'2. Overall cum progress Sept14'!G44</f>
        <v>0</v>
      </c>
      <c r="AD44" s="29">
        <f>H44-'2. Overall cum progress Sept14'!H44</f>
        <v>10</v>
      </c>
      <c r="AE44" s="29">
        <f>I44-'2. Overall cum progress Sept14'!I44</f>
        <v>0</v>
      </c>
      <c r="AF44" s="29">
        <f>J44-'2. Overall cum progress Sept14'!J44</f>
        <v>0</v>
      </c>
      <c r="AG44" s="29">
        <f>K44-'2. Overall cum progress Sept14'!K44</f>
        <v>0</v>
      </c>
      <c r="AH44" s="29">
        <f>L44-'2. Overall cum progress Sept14'!L44</f>
        <v>0</v>
      </c>
      <c r="AI44" s="29">
        <f>M44-'2. Overall cum progress Sept14'!M44</f>
        <v>10</v>
      </c>
    </row>
    <row r="45" spans="1:35" s="24" customFormat="1" x14ac:dyDescent="0.3">
      <c r="A45" s="294"/>
      <c r="B45" s="26" t="s">
        <v>26</v>
      </c>
      <c r="C45" s="74">
        <v>9922</v>
      </c>
      <c r="D45" s="74">
        <v>7375</v>
      </c>
      <c r="E45" s="74">
        <v>5543</v>
      </c>
      <c r="F45" s="74">
        <v>608</v>
      </c>
      <c r="G45" s="74">
        <v>10537</v>
      </c>
      <c r="H45" s="65">
        <v>4578</v>
      </c>
      <c r="I45" s="222">
        <v>5110</v>
      </c>
      <c r="J45" s="74">
        <v>605</v>
      </c>
      <c r="K45" s="74">
        <v>3046</v>
      </c>
      <c r="L45" s="74">
        <v>707</v>
      </c>
      <c r="M45" s="65">
        <v>48031</v>
      </c>
      <c r="N45" s="39"/>
      <c r="O45" s="29"/>
      <c r="Y45" s="29">
        <f>C45-'2. Overall cum progress Sept14'!C45</f>
        <v>0</v>
      </c>
      <c r="Z45" s="29">
        <f>D45-'2. Overall cum progress Sept14'!D45</f>
        <v>0</v>
      </c>
      <c r="AA45" s="29">
        <f>E45-'2. Overall cum progress Sept14'!E45</f>
        <v>0</v>
      </c>
      <c r="AB45" s="29">
        <f>F45-'2. Overall cum progress Sept14'!F45</f>
        <v>0</v>
      </c>
      <c r="AC45" s="29">
        <f>G45-'2. Overall cum progress Sept14'!G45</f>
        <v>0</v>
      </c>
      <c r="AD45" s="29">
        <f>H45-'2. Overall cum progress Sept14'!H45</f>
        <v>-122</v>
      </c>
      <c r="AE45" s="29">
        <f>I45-'2. Overall cum progress Sept14'!I45</f>
        <v>0</v>
      </c>
      <c r="AF45" s="29">
        <f>J45-'2. Overall cum progress Sept14'!J45</f>
        <v>0</v>
      </c>
      <c r="AG45" s="29">
        <f>K45-'2. Overall cum progress Sept14'!K45</f>
        <v>0</v>
      </c>
      <c r="AH45" s="29">
        <f>L45-'2. Overall cum progress Sept14'!L45</f>
        <v>0</v>
      </c>
      <c r="AI45" s="29">
        <f>M45-'2. Overall cum progress Sept14'!M45</f>
        <v>-122</v>
      </c>
    </row>
    <row r="46" spans="1:35" s="24" customFormat="1" x14ac:dyDescent="0.3">
      <c r="A46" s="294"/>
      <c r="B46" s="27" t="s">
        <v>16</v>
      </c>
      <c r="C46" s="66">
        <v>21292</v>
      </c>
      <c r="D46" s="66">
        <v>10275</v>
      </c>
      <c r="E46" s="66">
        <v>9996</v>
      </c>
      <c r="F46" s="66">
        <v>1388</v>
      </c>
      <c r="G46" s="66">
        <v>20389</v>
      </c>
      <c r="H46" s="66">
        <v>10479</v>
      </c>
      <c r="I46" s="66">
        <v>8636</v>
      </c>
      <c r="J46" s="66">
        <v>893</v>
      </c>
      <c r="K46" s="66">
        <v>5228</v>
      </c>
      <c r="L46" s="66">
        <v>2654</v>
      </c>
      <c r="M46" s="66">
        <v>91230</v>
      </c>
      <c r="N46" s="40">
        <f>M44/M46%</f>
        <v>47.351748328400745</v>
      </c>
      <c r="O46" s="29"/>
      <c r="Y46" s="29">
        <f>C46-'2. Overall cum progress Sept14'!C46</f>
        <v>0</v>
      </c>
      <c r="Z46" s="29">
        <f>D46-'2. Overall cum progress Sept14'!D46</f>
        <v>0</v>
      </c>
      <c r="AA46" s="29">
        <f>E46-'2. Overall cum progress Sept14'!E46</f>
        <v>0</v>
      </c>
      <c r="AB46" s="29">
        <f>F46-'2. Overall cum progress Sept14'!F46</f>
        <v>0</v>
      </c>
      <c r="AC46" s="29">
        <f>G46-'2. Overall cum progress Sept14'!G46</f>
        <v>0</v>
      </c>
      <c r="AD46" s="29">
        <f>H46-'2. Overall cum progress Sept14'!H46</f>
        <v>-112</v>
      </c>
      <c r="AE46" s="29">
        <f>I46-'2. Overall cum progress Sept14'!I46</f>
        <v>0</v>
      </c>
      <c r="AF46" s="29">
        <f>J46-'2. Overall cum progress Sept14'!J46</f>
        <v>0</v>
      </c>
      <c r="AG46" s="29">
        <f>K46-'2. Overall cum progress Sept14'!K46</f>
        <v>0</v>
      </c>
      <c r="AH46" s="29">
        <f>L46-'2. Overall cum progress Sept14'!L46</f>
        <v>0</v>
      </c>
      <c r="AI46" s="29">
        <f>M46-'2. Overall cum progress Sept14'!M46</f>
        <v>-112</v>
      </c>
    </row>
    <row r="47" spans="1:35" s="24" customFormat="1" x14ac:dyDescent="0.3">
      <c r="A47" s="318" t="s">
        <v>220</v>
      </c>
      <c r="B47" s="25" t="s">
        <v>17</v>
      </c>
      <c r="C47" s="74">
        <v>0</v>
      </c>
      <c r="D47" s="74">
        <v>0</v>
      </c>
      <c r="E47" s="74">
        <v>0</v>
      </c>
      <c r="F47" s="74">
        <v>0</v>
      </c>
      <c r="G47" s="74">
        <v>22888</v>
      </c>
      <c r="H47" s="65">
        <v>0</v>
      </c>
      <c r="I47" s="222">
        <v>0</v>
      </c>
      <c r="J47" s="74">
        <v>0</v>
      </c>
      <c r="K47" s="74">
        <v>3989</v>
      </c>
      <c r="L47" s="74">
        <v>0</v>
      </c>
      <c r="M47" s="65">
        <v>26877</v>
      </c>
      <c r="N47" s="39"/>
      <c r="O47" s="29"/>
      <c r="Y47" s="29">
        <f>C47-'2. Overall cum progress Sept14'!C47</f>
        <v>0</v>
      </c>
      <c r="Z47" s="29">
        <f>D47-'2. Overall cum progress Sept14'!D47</f>
        <v>0</v>
      </c>
      <c r="AA47" s="29">
        <f>E47-'2. Overall cum progress Sept14'!E47</f>
        <v>0</v>
      </c>
      <c r="AB47" s="29">
        <f>F47-'2. Overall cum progress Sept14'!F47</f>
        <v>0</v>
      </c>
      <c r="AC47" s="29">
        <f>G47-'2. Overall cum progress Sept14'!G47</f>
        <v>0</v>
      </c>
      <c r="AD47" s="29">
        <f>H47-'2. Overall cum progress Sept14'!H47</f>
        <v>0</v>
      </c>
      <c r="AE47" s="29">
        <f>I47-'2. Overall cum progress Sept14'!I47</f>
        <v>0</v>
      </c>
      <c r="AF47" s="29">
        <f>J47-'2. Overall cum progress Sept14'!J47</f>
        <v>0</v>
      </c>
      <c r="AG47" s="29">
        <f>K47-'2. Overall cum progress Sept14'!K47</f>
        <v>0</v>
      </c>
      <c r="AH47" s="29">
        <f>L47-'2. Overall cum progress Sept14'!L47</f>
        <v>0</v>
      </c>
      <c r="AI47" s="29">
        <f>M47-'2. Overall cum progress Sept14'!M47</f>
        <v>0</v>
      </c>
    </row>
    <row r="48" spans="1:35" s="24" customFormat="1" x14ac:dyDescent="0.3">
      <c r="A48" s="318"/>
      <c r="B48" s="26" t="s">
        <v>18</v>
      </c>
      <c r="C48" s="74">
        <v>0</v>
      </c>
      <c r="D48" s="74">
        <v>0</v>
      </c>
      <c r="E48" s="74">
        <v>0</v>
      </c>
      <c r="F48" s="74">
        <v>0</v>
      </c>
      <c r="G48" s="74">
        <v>2494</v>
      </c>
      <c r="H48" s="65">
        <v>0</v>
      </c>
      <c r="I48" s="222">
        <v>0</v>
      </c>
      <c r="J48" s="74">
        <v>0</v>
      </c>
      <c r="K48" s="74">
        <v>722</v>
      </c>
      <c r="L48" s="74">
        <v>0</v>
      </c>
      <c r="M48" s="65">
        <v>3216</v>
      </c>
      <c r="N48" s="39"/>
      <c r="O48" s="29"/>
      <c r="Y48" s="29">
        <f>C48-'2. Overall cum progress Sept14'!C48</f>
        <v>0</v>
      </c>
      <c r="Z48" s="29">
        <f>D48-'2. Overall cum progress Sept14'!D48</f>
        <v>0</v>
      </c>
      <c r="AA48" s="29">
        <f>E48-'2. Overall cum progress Sept14'!E48</f>
        <v>0</v>
      </c>
      <c r="AB48" s="29">
        <f>F48-'2. Overall cum progress Sept14'!F48</f>
        <v>0</v>
      </c>
      <c r="AC48" s="29">
        <f>G48-'2. Overall cum progress Sept14'!G48</f>
        <v>0</v>
      </c>
      <c r="AD48" s="29">
        <f>H48-'2. Overall cum progress Sept14'!H48</f>
        <v>0</v>
      </c>
      <c r="AE48" s="29">
        <f>I48-'2. Overall cum progress Sept14'!I48</f>
        <v>0</v>
      </c>
      <c r="AF48" s="29">
        <f>J48-'2. Overall cum progress Sept14'!J48</f>
        <v>0</v>
      </c>
      <c r="AG48" s="29">
        <f>K48-'2. Overall cum progress Sept14'!K48</f>
        <v>0</v>
      </c>
      <c r="AH48" s="29">
        <f>L48-'2. Overall cum progress Sept14'!L48</f>
        <v>0</v>
      </c>
      <c r="AI48" s="29">
        <f>M48-'2. Overall cum progress Sept14'!M48</f>
        <v>0</v>
      </c>
    </row>
    <row r="49" spans="1:35" s="24" customFormat="1" x14ac:dyDescent="0.3">
      <c r="A49" s="318"/>
      <c r="B49" s="27" t="s">
        <v>16</v>
      </c>
      <c r="C49" s="66">
        <v>0</v>
      </c>
      <c r="D49" s="66">
        <v>0</v>
      </c>
      <c r="E49" s="124">
        <v>0</v>
      </c>
      <c r="F49" s="66">
        <v>0</v>
      </c>
      <c r="G49" s="66">
        <v>25382</v>
      </c>
      <c r="H49" s="66">
        <v>0</v>
      </c>
      <c r="I49" s="66">
        <v>0</v>
      </c>
      <c r="J49" s="66">
        <v>0</v>
      </c>
      <c r="K49" s="66">
        <v>4711</v>
      </c>
      <c r="L49" s="66">
        <v>0</v>
      </c>
      <c r="M49" s="66">
        <v>30093</v>
      </c>
      <c r="N49" s="39"/>
      <c r="O49" s="29"/>
      <c r="Y49" s="29">
        <f>C49-'2. Overall cum progress Sept14'!C49</f>
        <v>0</v>
      </c>
      <c r="Z49" s="29">
        <f>D49-'2. Overall cum progress Sept14'!D49</f>
        <v>0</v>
      </c>
      <c r="AA49" s="29">
        <f>E49-'2. Overall cum progress Sept14'!E49</f>
        <v>0</v>
      </c>
      <c r="AB49" s="29">
        <f>F49-'2. Overall cum progress Sept14'!F49</f>
        <v>0</v>
      </c>
      <c r="AC49" s="29">
        <f>G49-'2. Overall cum progress Sept14'!G49</f>
        <v>0</v>
      </c>
      <c r="AD49" s="29">
        <f>H49-'2. Overall cum progress Sept14'!H49</f>
        <v>0</v>
      </c>
      <c r="AE49" s="29">
        <f>I49-'2. Overall cum progress Sept14'!I49</f>
        <v>0</v>
      </c>
      <c r="AF49" s="29">
        <f>J49-'2. Overall cum progress Sept14'!J49</f>
        <v>0</v>
      </c>
      <c r="AG49" s="29">
        <f>K49-'2. Overall cum progress Sept14'!K49</f>
        <v>0</v>
      </c>
      <c r="AH49" s="29">
        <f>L49-'2. Overall cum progress Sept14'!L49</f>
        <v>0</v>
      </c>
      <c r="AI49" s="29">
        <f>M49-'2. Overall cum progress Sept14'!M49</f>
        <v>0</v>
      </c>
    </row>
    <row r="50" spans="1:35" s="24" customFormat="1" x14ac:dyDescent="0.3">
      <c r="A50" s="294" t="s">
        <v>221</v>
      </c>
      <c r="B50" s="25" t="s">
        <v>17</v>
      </c>
      <c r="C50" s="74">
        <v>31</v>
      </c>
      <c r="D50" s="74">
        <v>1243</v>
      </c>
      <c r="E50" s="74">
        <v>1688</v>
      </c>
      <c r="F50" s="74">
        <v>95</v>
      </c>
      <c r="G50" s="74">
        <v>3153</v>
      </c>
      <c r="H50" s="65">
        <v>8442</v>
      </c>
      <c r="I50" s="222">
        <v>410</v>
      </c>
      <c r="J50" s="74">
        <v>4777</v>
      </c>
      <c r="K50" s="74">
        <v>1066</v>
      </c>
      <c r="L50" s="74">
        <v>867</v>
      </c>
      <c r="M50" s="65">
        <v>21772</v>
      </c>
      <c r="N50" s="39"/>
      <c r="O50" s="29"/>
      <c r="Y50" s="29">
        <f>C50-'2. Overall cum progress Sept14'!C50</f>
        <v>0</v>
      </c>
      <c r="Z50" s="29">
        <f>D50-'2. Overall cum progress Sept14'!D50</f>
        <v>0</v>
      </c>
      <c r="AA50" s="29">
        <f>E50-'2. Overall cum progress Sept14'!E50</f>
        <v>0</v>
      </c>
      <c r="AB50" s="29">
        <f>F50-'2. Overall cum progress Sept14'!F50</f>
        <v>0</v>
      </c>
      <c r="AC50" s="29">
        <f>G50-'2. Overall cum progress Sept14'!G50</f>
        <v>0</v>
      </c>
      <c r="AD50" s="29">
        <f>H50-'2. Overall cum progress Sept14'!H50</f>
        <v>0</v>
      </c>
      <c r="AE50" s="29">
        <f>I50-'2. Overall cum progress Sept14'!I50</f>
        <v>0</v>
      </c>
      <c r="AF50" s="29">
        <f>J50-'2. Overall cum progress Sept14'!J50</f>
        <v>0</v>
      </c>
      <c r="AG50" s="29">
        <f>K50-'2. Overall cum progress Sept14'!K50</f>
        <v>0</v>
      </c>
      <c r="AH50" s="29">
        <f>L50-'2. Overall cum progress Sept14'!L50</f>
        <v>0</v>
      </c>
      <c r="AI50" s="29">
        <f>M50-'2. Overall cum progress Sept14'!M50</f>
        <v>0</v>
      </c>
    </row>
    <row r="51" spans="1:35" s="24" customFormat="1" x14ac:dyDescent="0.3">
      <c r="A51" s="294"/>
      <c r="B51" s="26" t="s">
        <v>18</v>
      </c>
      <c r="C51" s="74">
        <v>0</v>
      </c>
      <c r="D51" s="74">
        <v>0</v>
      </c>
      <c r="E51" s="74">
        <v>0</v>
      </c>
      <c r="F51" s="74">
        <v>0</v>
      </c>
      <c r="G51" s="74">
        <v>0</v>
      </c>
      <c r="H51" s="65">
        <v>1770</v>
      </c>
      <c r="I51" s="222">
        <v>0</v>
      </c>
      <c r="J51" s="74">
        <v>0</v>
      </c>
      <c r="K51" s="74">
        <v>467</v>
      </c>
      <c r="L51" s="74">
        <v>675</v>
      </c>
      <c r="M51" s="65">
        <v>2912</v>
      </c>
      <c r="N51" s="39"/>
      <c r="O51" s="29"/>
      <c r="Y51" s="29">
        <f>C51-'2. Overall cum progress Sept14'!C51</f>
        <v>0</v>
      </c>
      <c r="Z51" s="29">
        <f>D51-'2. Overall cum progress Sept14'!D51</f>
        <v>0</v>
      </c>
      <c r="AA51" s="29">
        <f>E51-'2. Overall cum progress Sept14'!E51</f>
        <v>0</v>
      </c>
      <c r="AB51" s="29">
        <f>F51-'2. Overall cum progress Sept14'!F51</f>
        <v>0</v>
      </c>
      <c r="AC51" s="29">
        <f>G51-'2. Overall cum progress Sept14'!G51</f>
        <v>0</v>
      </c>
      <c r="AD51" s="29">
        <f>H51-'2. Overall cum progress Sept14'!H51</f>
        <v>0</v>
      </c>
      <c r="AE51" s="29">
        <f>I51-'2. Overall cum progress Sept14'!I51</f>
        <v>0</v>
      </c>
      <c r="AF51" s="29">
        <f>J51-'2. Overall cum progress Sept14'!J51</f>
        <v>0</v>
      </c>
      <c r="AG51" s="29">
        <f>K51-'2. Overall cum progress Sept14'!K51</f>
        <v>0</v>
      </c>
      <c r="AH51" s="29">
        <f>L51-'2. Overall cum progress Sept14'!L51</f>
        <v>0</v>
      </c>
      <c r="AI51" s="29">
        <f>M51-'2. Overall cum progress Sept14'!M51</f>
        <v>0</v>
      </c>
    </row>
    <row r="52" spans="1:35" s="24" customFormat="1" x14ac:dyDescent="0.3">
      <c r="A52" s="319"/>
      <c r="B52" s="216" t="s">
        <v>16</v>
      </c>
      <c r="C52" s="66">
        <v>31</v>
      </c>
      <c r="D52" s="66">
        <v>1243</v>
      </c>
      <c r="E52" s="66">
        <v>1688</v>
      </c>
      <c r="F52" s="66">
        <v>95</v>
      </c>
      <c r="G52" s="66">
        <v>3153</v>
      </c>
      <c r="H52" s="66">
        <v>10212</v>
      </c>
      <c r="I52" s="66">
        <v>410</v>
      </c>
      <c r="J52" s="66">
        <v>4777</v>
      </c>
      <c r="K52" s="66">
        <v>1533</v>
      </c>
      <c r="L52" s="66">
        <v>1542</v>
      </c>
      <c r="M52" s="66">
        <v>24684</v>
      </c>
      <c r="N52" s="39"/>
      <c r="O52" s="29"/>
      <c r="Y52" s="29">
        <f>C52-'2. Overall cum progress Sept14'!C52</f>
        <v>0</v>
      </c>
      <c r="Z52" s="29">
        <f>D52-'2. Overall cum progress Sept14'!D52</f>
        <v>0</v>
      </c>
      <c r="AA52" s="29">
        <f>E52-'2. Overall cum progress Sept14'!E52</f>
        <v>0</v>
      </c>
      <c r="AB52" s="29">
        <f>F52-'2. Overall cum progress Sept14'!F52</f>
        <v>0</v>
      </c>
      <c r="AC52" s="29">
        <f>G52-'2. Overall cum progress Sept14'!G52</f>
        <v>0</v>
      </c>
      <c r="AD52" s="29">
        <f>H52-'2. Overall cum progress Sept14'!H52</f>
        <v>0</v>
      </c>
      <c r="AE52" s="29">
        <f>I52-'2. Overall cum progress Sept14'!I52</f>
        <v>0</v>
      </c>
      <c r="AF52" s="29">
        <f>J52-'2. Overall cum progress Sept14'!J52</f>
        <v>0</v>
      </c>
      <c r="AG52" s="29">
        <f>K52-'2. Overall cum progress Sept14'!K52</f>
        <v>0</v>
      </c>
      <c r="AH52" s="29">
        <f>L52-'2. Overall cum progress Sept14'!L52</f>
        <v>0</v>
      </c>
      <c r="AI52" s="29">
        <f>M52-'2. Overall cum progress Sept14'!M52</f>
        <v>0</v>
      </c>
    </row>
    <row r="53" spans="1:35" s="24" customFormat="1" x14ac:dyDescent="0.3">
      <c r="A53" s="310" t="s">
        <v>249</v>
      </c>
      <c r="B53" s="221" t="s">
        <v>247</v>
      </c>
      <c r="C53" s="74">
        <v>0</v>
      </c>
      <c r="D53" s="74">
        <v>1</v>
      </c>
      <c r="E53" s="74">
        <v>1</v>
      </c>
      <c r="F53" s="74">
        <v>1</v>
      </c>
      <c r="G53" s="74">
        <v>1</v>
      </c>
      <c r="H53" s="65">
        <v>1</v>
      </c>
      <c r="I53" s="222">
        <v>1</v>
      </c>
      <c r="J53" s="74">
        <v>1</v>
      </c>
      <c r="K53" s="74">
        <v>1</v>
      </c>
      <c r="L53" s="74">
        <v>1</v>
      </c>
      <c r="M53" s="65">
        <v>9</v>
      </c>
      <c r="N53" s="39"/>
      <c r="O53" s="29"/>
      <c r="Y53" s="29">
        <f>C53-'2. Overall cum progress Sept14'!C53</f>
        <v>0</v>
      </c>
      <c r="Z53" s="29">
        <f>D53-'2. Overall cum progress Sept14'!D53</f>
        <v>1</v>
      </c>
      <c r="AA53" s="29">
        <f>E53-'2. Overall cum progress Sept14'!E53</f>
        <v>1</v>
      </c>
      <c r="AB53" s="29">
        <f>F53-'2. Overall cum progress Sept14'!F53</f>
        <v>1</v>
      </c>
      <c r="AC53" s="29">
        <f>G53-'2. Overall cum progress Sept14'!G53</f>
        <v>1</v>
      </c>
      <c r="AD53" s="29">
        <f>H53-'2. Overall cum progress Sept14'!H53</f>
        <v>1</v>
      </c>
      <c r="AE53" s="29">
        <f>I53-'2. Overall cum progress Sept14'!I53</f>
        <v>1</v>
      </c>
      <c r="AF53" s="29">
        <f>J53-'2. Overall cum progress Sept14'!J53</f>
        <v>1</v>
      </c>
      <c r="AG53" s="29">
        <f>K53-'2. Overall cum progress Sept14'!K53</f>
        <v>1</v>
      </c>
      <c r="AH53" s="29">
        <f>L53-'2. Overall cum progress Sept14'!L53</f>
        <v>1</v>
      </c>
      <c r="AI53" s="29">
        <f>M53-'2. Overall cum progress Sept14'!M53</f>
        <v>9</v>
      </c>
    </row>
    <row r="54" spans="1:35" s="24" customFormat="1" x14ac:dyDescent="0.3">
      <c r="A54" s="310"/>
      <c r="B54" s="221" t="s">
        <v>244</v>
      </c>
      <c r="C54" s="74">
        <v>0</v>
      </c>
      <c r="D54" s="74">
        <v>3</v>
      </c>
      <c r="E54" s="74">
        <v>0</v>
      </c>
      <c r="F54" s="74">
        <v>1</v>
      </c>
      <c r="G54" s="74">
        <v>9</v>
      </c>
      <c r="H54" s="65">
        <v>3</v>
      </c>
      <c r="I54" s="222">
        <v>4</v>
      </c>
      <c r="J54" s="74">
        <v>0</v>
      </c>
      <c r="K54" s="74">
        <v>6</v>
      </c>
      <c r="L54" s="74">
        <v>0</v>
      </c>
      <c r="M54" s="65">
        <v>26</v>
      </c>
      <c r="N54" s="39"/>
      <c r="O54" s="29"/>
      <c r="Y54" s="29">
        <f>C54-'2. Overall cum progress Sept14'!C54</f>
        <v>0</v>
      </c>
      <c r="Z54" s="29">
        <f>D54-'2. Overall cum progress Sept14'!D54</f>
        <v>3</v>
      </c>
      <c r="AA54" s="29">
        <f>E54-'2. Overall cum progress Sept14'!E54</f>
        <v>0</v>
      </c>
      <c r="AB54" s="29">
        <f>F54-'2. Overall cum progress Sept14'!F54</f>
        <v>1</v>
      </c>
      <c r="AC54" s="29">
        <f>G54-'2. Overall cum progress Sept14'!G54</f>
        <v>9</v>
      </c>
      <c r="AD54" s="29">
        <f>H54-'2. Overall cum progress Sept14'!H54</f>
        <v>3</v>
      </c>
      <c r="AE54" s="29">
        <f>I54-'2. Overall cum progress Sept14'!I54</f>
        <v>4</v>
      </c>
      <c r="AF54" s="29">
        <f>J54-'2. Overall cum progress Sept14'!J54</f>
        <v>0</v>
      </c>
      <c r="AG54" s="29">
        <f>K54-'2. Overall cum progress Sept14'!K54</f>
        <v>6</v>
      </c>
      <c r="AH54" s="29">
        <f>L54-'2. Overall cum progress Sept14'!L54</f>
        <v>0</v>
      </c>
      <c r="AI54" s="29">
        <f>M54-'2. Overall cum progress Sept14'!M54</f>
        <v>26</v>
      </c>
    </row>
    <row r="55" spans="1:35" s="24" customFormat="1" x14ac:dyDescent="0.3">
      <c r="A55" s="310"/>
      <c r="B55" s="221" t="s">
        <v>248</v>
      </c>
      <c r="C55" s="74">
        <v>0</v>
      </c>
      <c r="D55" s="74">
        <v>4</v>
      </c>
      <c r="E55" s="74">
        <v>10</v>
      </c>
      <c r="F55" s="74">
        <v>0</v>
      </c>
      <c r="G55" s="74">
        <v>32</v>
      </c>
      <c r="H55" s="65">
        <v>18</v>
      </c>
      <c r="I55" s="222">
        <v>1</v>
      </c>
      <c r="J55" s="74">
        <v>9</v>
      </c>
      <c r="K55" s="74">
        <v>14</v>
      </c>
      <c r="L55" s="74">
        <v>4</v>
      </c>
      <c r="M55" s="65">
        <v>92</v>
      </c>
      <c r="N55" s="39"/>
      <c r="O55" s="29"/>
      <c r="Y55" s="29">
        <f>C55-'2. Overall cum progress Sept14'!C55</f>
        <v>0</v>
      </c>
      <c r="Z55" s="29">
        <f>D55-'2. Overall cum progress Sept14'!D55</f>
        <v>4</v>
      </c>
      <c r="AA55" s="29">
        <f>E55-'2. Overall cum progress Sept14'!E55</f>
        <v>10</v>
      </c>
      <c r="AB55" s="29">
        <f>F55-'2. Overall cum progress Sept14'!F55</f>
        <v>0</v>
      </c>
      <c r="AC55" s="29">
        <f>G55-'2. Overall cum progress Sept14'!G55</f>
        <v>32</v>
      </c>
      <c r="AD55" s="29">
        <f>H55-'2. Overall cum progress Sept14'!H55</f>
        <v>18</v>
      </c>
      <c r="AE55" s="29">
        <f>I55-'2. Overall cum progress Sept14'!I55</f>
        <v>1</v>
      </c>
      <c r="AF55" s="29">
        <f>J55-'2. Overall cum progress Sept14'!J55</f>
        <v>9</v>
      </c>
      <c r="AG55" s="29">
        <f>K55-'2. Overall cum progress Sept14'!K55</f>
        <v>14</v>
      </c>
      <c r="AH55" s="29">
        <f>L55-'2. Overall cum progress Sept14'!L55</f>
        <v>4</v>
      </c>
      <c r="AI55" s="29">
        <f>M55-'2. Overall cum progress Sept14'!M55</f>
        <v>92</v>
      </c>
    </row>
    <row r="56" spans="1:35" s="24" customFormat="1" x14ac:dyDescent="0.3">
      <c r="A56" s="310"/>
      <c r="B56" s="221" t="s">
        <v>245</v>
      </c>
      <c r="C56" s="74">
        <v>0</v>
      </c>
      <c r="D56" s="74">
        <v>1</v>
      </c>
      <c r="E56" s="74">
        <v>0</v>
      </c>
      <c r="F56" s="74">
        <v>11</v>
      </c>
      <c r="G56" s="74">
        <v>96</v>
      </c>
      <c r="H56" s="65">
        <v>60</v>
      </c>
      <c r="I56" s="222" t="s">
        <v>259</v>
      </c>
      <c r="J56" s="74">
        <v>55</v>
      </c>
      <c r="K56" s="74">
        <v>38</v>
      </c>
      <c r="L56" s="74">
        <v>18</v>
      </c>
      <c r="M56" s="65">
        <v>279</v>
      </c>
      <c r="N56" s="39"/>
      <c r="O56" s="29"/>
      <c r="Y56" s="29">
        <f>C56-'2. Overall cum progress Sept14'!C56</f>
        <v>0</v>
      </c>
      <c r="Z56" s="29">
        <f>D56-'2. Overall cum progress Sept14'!D56</f>
        <v>1</v>
      </c>
      <c r="AA56" s="29">
        <f>E56-'2. Overall cum progress Sept14'!E56</f>
        <v>0</v>
      </c>
      <c r="AB56" s="29">
        <f>F56-'2. Overall cum progress Sept14'!F56</f>
        <v>11</v>
      </c>
      <c r="AC56" s="29">
        <f>G56-'2. Overall cum progress Sept14'!G56</f>
        <v>96</v>
      </c>
      <c r="AD56" s="29">
        <f>H56-'2. Overall cum progress Sept14'!H56</f>
        <v>60</v>
      </c>
      <c r="AE56" s="29" t="e">
        <f>I56-'2. Overall cum progress Sept14'!I56</f>
        <v>#VALUE!</v>
      </c>
      <c r="AF56" s="29">
        <f>J56-'2. Overall cum progress Sept14'!J56</f>
        <v>55</v>
      </c>
      <c r="AG56" s="29">
        <f>K56-'2. Overall cum progress Sept14'!K56</f>
        <v>38</v>
      </c>
      <c r="AH56" s="29">
        <f>L56-'2. Overall cum progress Sept14'!L56</f>
        <v>18</v>
      </c>
      <c r="AI56" s="29">
        <f>M56-'2. Overall cum progress Sept14'!M56</f>
        <v>279</v>
      </c>
    </row>
    <row r="57" spans="1:35" s="24" customFormat="1" x14ac:dyDescent="0.3">
      <c r="A57" s="310"/>
      <c r="B57" s="221" t="s">
        <v>246</v>
      </c>
      <c r="C57" s="74">
        <v>0</v>
      </c>
      <c r="D57" s="74">
        <v>0</v>
      </c>
      <c r="E57" s="74">
        <v>3</v>
      </c>
      <c r="F57" s="74">
        <v>2</v>
      </c>
      <c r="G57" s="74">
        <v>5</v>
      </c>
      <c r="H57" s="65">
        <v>2</v>
      </c>
      <c r="I57" s="222">
        <v>1</v>
      </c>
      <c r="J57" s="74">
        <v>10</v>
      </c>
      <c r="K57" s="74">
        <v>7</v>
      </c>
      <c r="L57" s="74">
        <v>0</v>
      </c>
      <c r="M57" s="65">
        <v>30</v>
      </c>
      <c r="N57" s="39"/>
      <c r="O57" s="29"/>
      <c r="Y57" s="29">
        <f>C57-'2. Overall cum progress Sept14'!C57</f>
        <v>0</v>
      </c>
      <c r="Z57" s="29">
        <f>D57-'2. Overall cum progress Sept14'!D57</f>
        <v>0</v>
      </c>
      <c r="AA57" s="29">
        <f>E57-'2. Overall cum progress Sept14'!E57</f>
        <v>3</v>
      </c>
      <c r="AB57" s="29">
        <f>F57-'2. Overall cum progress Sept14'!F57</f>
        <v>2</v>
      </c>
      <c r="AC57" s="29">
        <f>G57-'2. Overall cum progress Sept14'!G57</f>
        <v>5</v>
      </c>
      <c r="AD57" s="29">
        <f>H57-'2. Overall cum progress Sept14'!H57</f>
        <v>2</v>
      </c>
      <c r="AE57" s="29">
        <f>I57-'2. Overall cum progress Sept14'!I57</f>
        <v>1</v>
      </c>
      <c r="AF57" s="29">
        <f>J57-'2. Overall cum progress Sept14'!J57</f>
        <v>10</v>
      </c>
      <c r="AG57" s="29">
        <f>K57-'2. Overall cum progress Sept14'!K57</f>
        <v>7</v>
      </c>
      <c r="AH57" s="29">
        <f>L57-'2. Overall cum progress Sept14'!L57</f>
        <v>0</v>
      </c>
      <c r="AI57" s="29">
        <f>M57-'2. Overall cum progress Sept14'!M57</f>
        <v>30</v>
      </c>
    </row>
    <row r="58" spans="1:35" s="24" customFormat="1" x14ac:dyDescent="0.3">
      <c r="A58" s="310"/>
      <c r="B58" s="27" t="s">
        <v>179</v>
      </c>
      <c r="C58" s="66">
        <v>0</v>
      </c>
      <c r="D58" s="66">
        <v>9</v>
      </c>
      <c r="E58" s="66">
        <v>14</v>
      </c>
      <c r="F58" s="66">
        <v>15</v>
      </c>
      <c r="G58" s="66">
        <v>143</v>
      </c>
      <c r="H58" s="66">
        <v>84</v>
      </c>
      <c r="I58" s="66">
        <v>7</v>
      </c>
      <c r="J58" s="66">
        <v>75</v>
      </c>
      <c r="K58" s="66">
        <v>66</v>
      </c>
      <c r="L58" s="66">
        <v>23</v>
      </c>
      <c r="M58" s="66">
        <v>436</v>
      </c>
      <c r="N58" s="39"/>
      <c r="O58" s="29"/>
      <c r="Y58" s="29">
        <f>C58-'2. Overall cum progress Sept14'!C58</f>
        <v>0</v>
      </c>
      <c r="Z58" s="29">
        <f>D58-'2. Overall cum progress Sept14'!D58</f>
        <v>9</v>
      </c>
      <c r="AA58" s="29">
        <f>E58-'2. Overall cum progress Sept14'!E58</f>
        <v>14</v>
      </c>
      <c r="AB58" s="29">
        <f>F58-'2. Overall cum progress Sept14'!F58</f>
        <v>15</v>
      </c>
      <c r="AC58" s="29">
        <f>G58-'2. Overall cum progress Sept14'!G58</f>
        <v>143</v>
      </c>
      <c r="AD58" s="29">
        <f>H58-'2. Overall cum progress Sept14'!H58</f>
        <v>84</v>
      </c>
      <c r="AE58" s="29">
        <f>I58-'2. Overall cum progress Sept14'!I58</f>
        <v>7</v>
      </c>
      <c r="AF58" s="29">
        <f>J58-'2. Overall cum progress Sept14'!J58</f>
        <v>75</v>
      </c>
      <c r="AG58" s="29">
        <f>K58-'2. Overall cum progress Sept14'!K58</f>
        <v>66</v>
      </c>
      <c r="AH58" s="29">
        <f>L58-'2. Overall cum progress Sept14'!L58</f>
        <v>23</v>
      </c>
      <c r="AI58" s="29">
        <f>M58-'2. Overall cum progress Sept14'!M58</f>
        <v>436</v>
      </c>
    </row>
    <row r="59" spans="1:35" s="24" customFormat="1" x14ac:dyDescent="0.3">
      <c r="A59" s="311" t="s">
        <v>250</v>
      </c>
      <c r="B59" s="221" t="s">
        <v>251</v>
      </c>
      <c r="C59" s="74">
        <v>0</v>
      </c>
      <c r="D59" s="74">
        <v>188</v>
      </c>
      <c r="E59" s="74">
        <v>281</v>
      </c>
      <c r="F59" s="74">
        <v>48</v>
      </c>
      <c r="G59" s="74">
        <v>626</v>
      </c>
      <c r="H59" s="65">
        <v>151</v>
      </c>
      <c r="I59" s="222">
        <v>30</v>
      </c>
      <c r="J59" s="74">
        <v>358</v>
      </c>
      <c r="K59" s="74">
        <v>483</v>
      </c>
      <c r="L59" s="74">
        <v>89</v>
      </c>
      <c r="M59" s="65">
        <v>2254</v>
      </c>
      <c r="N59" s="39"/>
      <c r="O59" s="29"/>
      <c r="Y59" s="29">
        <f>C59-'2. Overall cum progress Sept14'!C59</f>
        <v>0</v>
      </c>
      <c r="Z59" s="29">
        <f>D59-'2. Overall cum progress Sept14'!D59</f>
        <v>188</v>
      </c>
      <c r="AA59" s="29">
        <f>E59-'2. Overall cum progress Sept14'!E59</f>
        <v>281</v>
      </c>
      <c r="AB59" s="29">
        <f>F59-'2. Overall cum progress Sept14'!F59</f>
        <v>48</v>
      </c>
      <c r="AC59" s="29">
        <f>G59-'2. Overall cum progress Sept14'!G59</f>
        <v>626</v>
      </c>
      <c r="AD59" s="29">
        <f>H59-'2. Overall cum progress Sept14'!H59</f>
        <v>151</v>
      </c>
      <c r="AE59" s="29">
        <f>I59-'2. Overall cum progress Sept14'!I59</f>
        <v>30</v>
      </c>
      <c r="AF59" s="29">
        <f>J59-'2. Overall cum progress Sept14'!J59</f>
        <v>358</v>
      </c>
      <c r="AG59" s="29">
        <f>K59-'2. Overall cum progress Sept14'!K59</f>
        <v>483</v>
      </c>
      <c r="AH59" s="29">
        <f>L59-'2. Overall cum progress Sept14'!L59</f>
        <v>89</v>
      </c>
      <c r="AI59" s="29">
        <f>M59-'2. Overall cum progress Sept14'!M59</f>
        <v>2254</v>
      </c>
    </row>
    <row r="60" spans="1:35" s="24" customFormat="1" x14ac:dyDescent="0.3">
      <c r="A60" s="311"/>
      <c r="B60" s="221" t="s">
        <v>252</v>
      </c>
      <c r="C60" s="74">
        <v>0</v>
      </c>
      <c r="D60" s="74">
        <v>39</v>
      </c>
      <c r="E60" s="74">
        <v>25</v>
      </c>
      <c r="F60" s="74">
        <v>29</v>
      </c>
      <c r="G60" s="74">
        <v>191</v>
      </c>
      <c r="H60" s="65">
        <v>69</v>
      </c>
      <c r="I60" s="222" t="s">
        <v>259</v>
      </c>
      <c r="J60" s="74">
        <v>68</v>
      </c>
      <c r="K60" s="74">
        <v>103</v>
      </c>
      <c r="L60" s="74">
        <v>13</v>
      </c>
      <c r="M60" s="65">
        <v>537</v>
      </c>
      <c r="N60" s="39"/>
      <c r="O60" s="29"/>
      <c r="Y60" s="29">
        <f>C60-'2. Overall cum progress Sept14'!C60</f>
        <v>0</v>
      </c>
      <c r="Z60" s="29">
        <f>D60-'2. Overall cum progress Sept14'!D60</f>
        <v>39</v>
      </c>
      <c r="AA60" s="29">
        <f>E60-'2. Overall cum progress Sept14'!E60</f>
        <v>25</v>
      </c>
      <c r="AB60" s="29">
        <f>F60-'2. Overall cum progress Sept14'!F60</f>
        <v>29</v>
      </c>
      <c r="AC60" s="29">
        <f>G60-'2. Overall cum progress Sept14'!G60</f>
        <v>191</v>
      </c>
      <c r="AD60" s="29">
        <f>H60-'2. Overall cum progress Sept14'!H60</f>
        <v>69</v>
      </c>
      <c r="AE60" s="29" t="e">
        <f>I60-'2. Overall cum progress Sept14'!I60</f>
        <v>#VALUE!</v>
      </c>
      <c r="AF60" s="29">
        <f>J60-'2. Overall cum progress Sept14'!J60</f>
        <v>68</v>
      </c>
      <c r="AG60" s="29">
        <f>K60-'2. Overall cum progress Sept14'!K60</f>
        <v>103</v>
      </c>
      <c r="AH60" s="29">
        <f>L60-'2. Overall cum progress Sept14'!L60</f>
        <v>13</v>
      </c>
      <c r="AI60" s="29">
        <f>M60-'2. Overall cum progress Sept14'!M60</f>
        <v>537</v>
      </c>
    </row>
    <row r="61" spans="1:35" s="24" customFormat="1" x14ac:dyDescent="0.3">
      <c r="A61" s="311"/>
      <c r="B61" s="27" t="s">
        <v>16</v>
      </c>
      <c r="C61" s="66">
        <v>0</v>
      </c>
      <c r="D61" s="66">
        <v>227</v>
      </c>
      <c r="E61" s="66">
        <v>306</v>
      </c>
      <c r="F61" s="66">
        <v>77</v>
      </c>
      <c r="G61" s="126">
        <v>817</v>
      </c>
      <c r="H61" s="66">
        <v>220</v>
      </c>
      <c r="I61" s="66">
        <v>30</v>
      </c>
      <c r="J61" s="66">
        <v>426</v>
      </c>
      <c r="K61" s="66">
        <v>586</v>
      </c>
      <c r="L61" s="66">
        <v>102</v>
      </c>
      <c r="M61" s="66">
        <v>2791</v>
      </c>
      <c r="N61" s="39"/>
      <c r="O61" s="29"/>
      <c r="Y61" s="29">
        <f>C61-'2. Overall cum progress Sept14'!C61</f>
        <v>0</v>
      </c>
      <c r="Z61" s="29">
        <f>D61-'2. Overall cum progress Sept14'!D61</f>
        <v>227</v>
      </c>
      <c r="AA61" s="29">
        <f>E61-'2. Overall cum progress Sept14'!E61</f>
        <v>306</v>
      </c>
      <c r="AB61" s="29">
        <f>F61-'2. Overall cum progress Sept14'!F61</f>
        <v>77</v>
      </c>
      <c r="AC61" s="29">
        <f>G61-'2. Overall cum progress Sept14'!G61</f>
        <v>817</v>
      </c>
      <c r="AD61" s="29">
        <f>H61-'2. Overall cum progress Sept14'!H61</f>
        <v>220</v>
      </c>
      <c r="AE61" s="29">
        <f>I61-'2. Overall cum progress Sept14'!I61</f>
        <v>30</v>
      </c>
      <c r="AF61" s="29">
        <f>J61-'2. Overall cum progress Sept14'!J61</f>
        <v>426</v>
      </c>
      <c r="AG61" s="29">
        <f>K61-'2. Overall cum progress Sept14'!K61</f>
        <v>586</v>
      </c>
      <c r="AH61" s="29">
        <f>L61-'2. Overall cum progress Sept14'!L61</f>
        <v>102</v>
      </c>
      <c r="AI61" s="29">
        <f>M61-'2. Overall cum progress Sept14'!M61</f>
        <v>2791</v>
      </c>
    </row>
    <row r="62" spans="1:35" x14ac:dyDescent="0.3">
      <c r="A62" s="35" t="s">
        <v>257</v>
      </c>
      <c r="E62" s="217"/>
      <c r="G62" s="56"/>
      <c r="H62" s="54"/>
      <c r="I62" s="218"/>
      <c r="K62" s="219"/>
      <c r="L62" s="220"/>
      <c r="Y62" s="29">
        <f>C62-'2. Overall cum progress Sept14'!C62</f>
        <v>0</v>
      </c>
      <c r="Z62" s="29">
        <f>D62-'2. Overall cum progress Sept14'!D62</f>
        <v>0</v>
      </c>
      <c r="AA62" s="29">
        <f>E62-'2. Overall cum progress Sept14'!E62</f>
        <v>0</v>
      </c>
      <c r="AB62" s="29">
        <f>F62-'2. Overall cum progress Sept14'!F62</f>
        <v>0</v>
      </c>
      <c r="AC62" s="29">
        <f>G62-'2. Overall cum progress Sept14'!G62</f>
        <v>0</v>
      </c>
      <c r="AD62" s="29">
        <f>H62-'2. Overall cum progress Sept14'!H62</f>
        <v>0</v>
      </c>
      <c r="AE62" s="29">
        <f>I62-'2. Overall cum progress Sept14'!I62</f>
        <v>0</v>
      </c>
      <c r="AF62" s="29">
        <f>J62-'2. Overall cum progress Sept14'!J62</f>
        <v>0</v>
      </c>
      <c r="AG62" s="29">
        <f>K62-'2. Overall cum progress Sept14'!K62</f>
        <v>0</v>
      </c>
      <c r="AH62" s="29">
        <f>L62-'2. Overall cum progress Sept14'!L62</f>
        <v>0</v>
      </c>
      <c r="AI62" s="29">
        <f>M62-'2. Overall cum progress Sept14'!M62</f>
        <v>0</v>
      </c>
    </row>
    <row r="63" spans="1:35" x14ac:dyDescent="0.3">
      <c r="A63" s="35" t="s">
        <v>258</v>
      </c>
      <c r="E63" s="42"/>
      <c r="G63" s="35"/>
      <c r="H63" s="54"/>
      <c r="Y63" s="29">
        <f>C63-'2. Overall cum progress Sept14'!C63</f>
        <v>0</v>
      </c>
      <c r="Z63" s="29">
        <f>D63-'2. Overall cum progress Sept14'!D63</f>
        <v>0</v>
      </c>
      <c r="AA63" s="29">
        <f>E63-'2. Overall cum progress Sept14'!E63</f>
        <v>0</v>
      </c>
      <c r="AB63" s="29">
        <f>F63-'2. Overall cum progress Sept14'!F63</f>
        <v>0</v>
      </c>
      <c r="AC63" s="29">
        <f>G63-'2. Overall cum progress Sept14'!G63</f>
        <v>0</v>
      </c>
      <c r="AD63" s="29">
        <f>H63-'2. Overall cum progress Sept14'!H63</f>
        <v>0</v>
      </c>
      <c r="AE63" s="29">
        <f>I63-'2. Overall cum progress Sept14'!I63</f>
        <v>0</v>
      </c>
      <c r="AF63" s="29">
        <f>J63-'2. Overall cum progress Sept14'!J63</f>
        <v>0</v>
      </c>
      <c r="AG63" s="29">
        <f>K63-'2. Overall cum progress Sept14'!K63</f>
        <v>0</v>
      </c>
      <c r="AH63" s="29">
        <f>L63-'2. Overall cum progress Sept14'!L63</f>
        <v>0</v>
      </c>
      <c r="AI63" s="29">
        <f>M63-'2. Overall cum progress Sept14'!M63</f>
        <v>0</v>
      </c>
    </row>
    <row r="64" spans="1:35" x14ac:dyDescent="0.3">
      <c r="A64" s="122" t="s">
        <v>206</v>
      </c>
      <c r="E64" s="42"/>
      <c r="Y64" s="29">
        <f>C64-'2. Overall cum progress Sept14'!C64</f>
        <v>0</v>
      </c>
      <c r="Z64" s="29">
        <f>D64-'2. Overall cum progress Sept14'!D64</f>
        <v>0</v>
      </c>
      <c r="AA64" s="29">
        <f>E64-'2. Overall cum progress Sept14'!E64</f>
        <v>0</v>
      </c>
      <c r="AB64" s="29">
        <f>F64-'2. Overall cum progress Sept14'!F64</f>
        <v>0</v>
      </c>
      <c r="AC64" s="29">
        <f>G64-'2. Overall cum progress Sept14'!G64</f>
        <v>0</v>
      </c>
      <c r="AD64" s="29">
        <f>H64-'2. Overall cum progress Sept14'!H64</f>
        <v>0</v>
      </c>
      <c r="AE64" s="29">
        <f>I64-'2. Overall cum progress Sept14'!I64</f>
        <v>0</v>
      </c>
      <c r="AF64" s="29">
        <f>J64-'2. Overall cum progress Sept14'!J64</f>
        <v>0</v>
      </c>
      <c r="AG64" s="29">
        <f>K64-'2. Overall cum progress Sept14'!K64</f>
        <v>0</v>
      </c>
      <c r="AH64" s="29">
        <f>L64-'2. Overall cum progress Sept14'!L64</f>
        <v>0</v>
      </c>
      <c r="AI64" s="29">
        <f>M64-'2. Overall cum progress Sept14'!M64</f>
        <v>0</v>
      </c>
    </row>
    <row r="65" spans="5:35" x14ac:dyDescent="0.3">
      <c r="E65" s="42"/>
      <c r="Y65" s="29">
        <f>C65-'2. Overall cum progress Sept14'!C65</f>
        <v>0</v>
      </c>
      <c r="Z65" s="29">
        <f>D65-'2. Overall cum progress Sept14'!D65</f>
        <v>0</v>
      </c>
      <c r="AA65" s="29">
        <f>E65-'2. Overall cum progress Sept14'!E65</f>
        <v>0</v>
      </c>
      <c r="AB65" s="29">
        <f>F65-'2. Overall cum progress Sept14'!F65</f>
        <v>0</v>
      </c>
      <c r="AC65" s="29">
        <f>G65-'2. Overall cum progress Sept14'!G65</f>
        <v>0</v>
      </c>
      <c r="AD65" s="29">
        <f>H65-'2. Overall cum progress Sept14'!H65</f>
        <v>0</v>
      </c>
      <c r="AE65" s="29">
        <f>I65-'2. Overall cum progress Sept14'!I65</f>
        <v>0</v>
      </c>
      <c r="AF65" s="29">
        <f>J65-'2. Overall cum progress Sept14'!J65</f>
        <v>0</v>
      </c>
      <c r="AG65" s="29">
        <f>K65-'2. Overall cum progress Sept14'!K65</f>
        <v>0</v>
      </c>
      <c r="AH65" s="29">
        <f>L65-'2. Overall cum progress Sept14'!L65</f>
        <v>0</v>
      </c>
      <c r="AI65" s="29">
        <f>M65-'2. Overall cum progress Sept14'!M65</f>
        <v>0</v>
      </c>
    </row>
    <row r="66" spans="5:35" x14ac:dyDescent="0.3">
      <c r="E66" s="65"/>
    </row>
  </sheetData>
  <mergeCells count="26">
    <mergeCell ref="A53:A58"/>
    <mergeCell ref="A59:A61"/>
    <mergeCell ref="A41:B41"/>
    <mergeCell ref="A42:B42"/>
    <mergeCell ref="A43:B43"/>
    <mergeCell ref="A44:A46"/>
    <mergeCell ref="A47:A49"/>
    <mergeCell ref="A50:A52"/>
    <mergeCell ref="A40:B40"/>
    <mergeCell ref="A12:A14"/>
    <mergeCell ref="A15:A17"/>
    <mergeCell ref="A18:A20"/>
    <mergeCell ref="A21:A24"/>
    <mergeCell ref="A25:A27"/>
    <mergeCell ref="A28:A30"/>
    <mergeCell ref="A31:A33"/>
    <mergeCell ref="A34:A36"/>
    <mergeCell ref="A37:B37"/>
    <mergeCell ref="A38:B38"/>
    <mergeCell ref="A39:B39"/>
    <mergeCell ref="A8:A11"/>
    <mergeCell ref="A2:B2"/>
    <mergeCell ref="A4:B4"/>
    <mergeCell ref="A5:B5"/>
    <mergeCell ref="A6:B6"/>
    <mergeCell ref="A7:B7"/>
  </mergeCells>
  <printOptions horizontalCentered="1" verticalCentered="1"/>
  <pageMargins left="0.2" right="0.21" top="0.2" bottom="0.16" header="0.17" footer="0.16"/>
  <pageSetup paperSize="9"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I57"/>
  <sheetViews>
    <sheetView view="pageBreakPreview" zoomScale="80" zoomScaleSheetLayoutView="8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J6" sqref="J6"/>
    </sheetView>
  </sheetViews>
  <sheetFormatPr defaultColWidth="9.109375" defaultRowHeight="13.8" x14ac:dyDescent="0.3"/>
  <cols>
    <col min="1" max="1" width="30" style="35" customWidth="1"/>
    <col min="2" max="2" width="21.6640625" style="35" customWidth="1"/>
    <col min="3" max="3" width="9.6640625" style="35" customWidth="1"/>
    <col min="4" max="4" width="10.6640625" style="21" customWidth="1"/>
    <col min="5" max="5" width="10.6640625" style="68" bestFit="1" customWidth="1"/>
    <col min="6" max="6" width="12.6640625" style="21" customWidth="1"/>
    <col min="7" max="7" width="12.109375" style="21" bestFit="1" customWidth="1"/>
    <col min="8" max="8" width="14.6640625" style="21" customWidth="1"/>
    <col min="9" max="9" width="9.6640625" style="21" customWidth="1"/>
    <col min="10" max="10" width="10.6640625" style="21" customWidth="1"/>
    <col min="11" max="11" width="12.109375" style="21" bestFit="1" customWidth="1"/>
    <col min="12" max="12" width="10.6640625" style="21" bestFit="1" customWidth="1"/>
    <col min="13" max="13" width="12.109375" style="21" bestFit="1" customWidth="1"/>
    <col min="14" max="14" width="10" style="21" bestFit="1" customWidth="1"/>
    <col min="15" max="15" width="13.109375" style="21" bestFit="1" customWidth="1"/>
    <col min="16" max="16" width="12.44140625" style="21" bestFit="1" customWidth="1"/>
    <col min="17" max="17" width="9.109375" style="21"/>
    <col min="18" max="19" width="10.88671875" style="21" bestFit="1" customWidth="1"/>
    <col min="20" max="24" width="9.109375" style="21"/>
    <col min="25" max="26" width="9.33203125" style="21" bestFit="1" customWidth="1"/>
    <col min="27" max="28" width="9.88671875" style="21" bestFit="1" customWidth="1"/>
    <col min="29" max="29" width="12.44140625" style="21" bestFit="1" customWidth="1"/>
    <col min="30" max="30" width="10.88671875" style="21" bestFit="1" customWidth="1"/>
    <col min="31" max="31" width="9.33203125" style="21" bestFit="1" customWidth="1"/>
    <col min="32" max="32" width="12.44140625" style="21" bestFit="1" customWidth="1"/>
    <col min="33" max="34" width="10.88671875" style="21" bestFit="1" customWidth="1"/>
    <col min="35" max="35" width="12.44140625" style="21" bestFit="1" customWidth="1"/>
    <col min="36" max="36" width="9.109375" style="21"/>
    <col min="37" max="37" width="10.88671875" style="21" bestFit="1" customWidth="1"/>
    <col min="38" max="16384" width="9.109375" style="21"/>
  </cols>
  <sheetData>
    <row r="1" spans="1:35" ht="14.4" thickBot="1" x14ac:dyDescent="0.35">
      <c r="A1" s="205" t="s">
        <v>243</v>
      </c>
      <c r="B1" s="206"/>
      <c r="C1" s="206"/>
      <c r="D1" s="207"/>
      <c r="E1" s="208"/>
      <c r="F1" s="207"/>
      <c r="G1" s="209"/>
      <c r="H1" s="209"/>
      <c r="I1" s="207"/>
      <c r="J1" s="207"/>
      <c r="K1" s="207"/>
      <c r="L1" s="207"/>
      <c r="M1" s="206"/>
      <c r="AD1" s="21" t="s">
        <v>242</v>
      </c>
    </row>
    <row r="2" spans="1:35" s="37" customFormat="1" ht="31.5" customHeight="1" x14ac:dyDescent="0.25">
      <c r="A2" s="335" t="s">
        <v>0</v>
      </c>
      <c r="B2" s="336"/>
      <c r="C2" s="172" t="s">
        <v>207</v>
      </c>
      <c r="D2" s="172" t="s">
        <v>2</v>
      </c>
      <c r="E2" s="172" t="s">
        <v>3</v>
      </c>
      <c r="F2" s="172" t="s">
        <v>4</v>
      </c>
      <c r="G2" s="173" t="s">
        <v>5</v>
      </c>
      <c r="H2" s="172" t="s">
        <v>6</v>
      </c>
      <c r="I2" s="172" t="s">
        <v>7</v>
      </c>
      <c r="J2" s="172" t="s">
        <v>8</v>
      </c>
      <c r="K2" s="172" t="s">
        <v>9</v>
      </c>
      <c r="L2" s="172" t="s">
        <v>10</v>
      </c>
      <c r="M2" s="174" t="s">
        <v>16</v>
      </c>
    </row>
    <row r="3" spans="1:35" ht="15.75" customHeight="1" x14ac:dyDescent="0.3">
      <c r="A3" s="175"/>
      <c r="B3" s="176"/>
      <c r="C3" s="176"/>
      <c r="D3" s="177"/>
      <c r="E3" s="177"/>
      <c r="F3" s="177"/>
      <c r="G3" s="177"/>
      <c r="H3" s="177"/>
      <c r="I3" s="177"/>
      <c r="J3" s="177"/>
      <c r="K3" s="177"/>
      <c r="L3" s="177"/>
      <c r="M3" s="177"/>
      <c r="Y3" s="24" t="str">
        <f t="shared" ref="Y3:AI3" si="0">C2</f>
        <v>AJKRSP+</v>
      </c>
      <c r="Z3" s="24" t="str">
        <f t="shared" si="0"/>
        <v>AKRSP</v>
      </c>
      <c r="AA3" s="24" t="str">
        <f t="shared" si="0"/>
        <v>BRSP</v>
      </c>
      <c r="AB3" s="24" t="str">
        <f t="shared" si="0"/>
        <v>GBTI</v>
      </c>
      <c r="AC3" s="24" t="str">
        <f t="shared" si="0"/>
        <v>NRSP</v>
      </c>
      <c r="AD3" s="24" t="str">
        <f t="shared" si="0"/>
        <v>PRSP</v>
      </c>
      <c r="AE3" s="24" t="str">
        <f t="shared" si="0"/>
        <v>SGA</v>
      </c>
      <c r="AF3" s="24" t="str">
        <f t="shared" si="0"/>
        <v>SRSO</v>
      </c>
      <c r="AG3" s="24" t="str">
        <f t="shared" si="0"/>
        <v>SRSP</v>
      </c>
      <c r="AH3" s="24" t="str">
        <f t="shared" si="0"/>
        <v>TRDP</v>
      </c>
      <c r="AI3" s="24" t="str">
        <f t="shared" si="0"/>
        <v xml:space="preserve">Total </v>
      </c>
    </row>
    <row r="4" spans="1:35" s="24" customFormat="1" ht="19.5" customHeight="1" x14ac:dyDescent="0.3">
      <c r="A4" s="337" t="s">
        <v>175</v>
      </c>
      <c r="B4" s="337"/>
      <c r="C4" s="178">
        <v>8</v>
      </c>
      <c r="D4" s="178">
        <v>7</v>
      </c>
      <c r="E4" s="178">
        <v>14</v>
      </c>
      <c r="F4" s="178">
        <v>3</v>
      </c>
      <c r="G4" s="178">
        <v>56</v>
      </c>
      <c r="H4" s="178">
        <v>21</v>
      </c>
      <c r="I4" s="178">
        <v>1</v>
      </c>
      <c r="J4" s="178">
        <v>9</v>
      </c>
      <c r="K4" s="178">
        <v>25</v>
      </c>
      <c r="L4" s="178">
        <v>4</v>
      </c>
      <c r="M4" s="178">
        <v>120</v>
      </c>
      <c r="N4" s="39"/>
      <c r="O4" s="29"/>
      <c r="Y4" s="29" t="e">
        <f>C4-'2. Overall cum progress June Rf'!C4</f>
        <v>#REF!</v>
      </c>
      <c r="Z4" s="29" t="e">
        <f>D4-'2. Overall cum progress June Rf'!D4</f>
        <v>#REF!</v>
      </c>
      <c r="AA4" s="29" t="e">
        <f>E4-'2. Overall cum progress June Rf'!E4</f>
        <v>#REF!</v>
      </c>
      <c r="AB4" s="29" t="e">
        <f>F4-'2. Overall cum progress June Rf'!F4</f>
        <v>#REF!</v>
      </c>
      <c r="AC4" s="29" t="e">
        <f>G4-'2. Overall cum progress June Rf'!G4</f>
        <v>#REF!</v>
      </c>
      <c r="AD4" s="29" t="e">
        <f>H4-'2. Overall cum progress June Rf'!H4</f>
        <v>#REF!</v>
      </c>
      <c r="AE4" s="29" t="e">
        <f>I4-'2. Overall cum progress June Rf'!I4</f>
        <v>#REF!</v>
      </c>
      <c r="AF4" s="29" t="e">
        <f>J4-'2. Overall cum progress June Rf'!J4</f>
        <v>#REF!</v>
      </c>
      <c r="AG4" s="29" t="e">
        <f>K4-'2. Overall cum progress June Rf'!K4</f>
        <v>#REF!</v>
      </c>
      <c r="AH4" s="29" t="e">
        <f>L4-'2. Overall cum progress June Rf'!L4</f>
        <v>#REF!</v>
      </c>
      <c r="AI4" s="29" t="e">
        <f>M4-'2. Overall cum progress June Rf'!M4</f>
        <v>#REF!</v>
      </c>
    </row>
    <row r="5" spans="1:35" s="24" customFormat="1" x14ac:dyDescent="0.3">
      <c r="A5" s="338" t="s">
        <v>11</v>
      </c>
      <c r="B5" s="337"/>
      <c r="C5" s="178">
        <v>0</v>
      </c>
      <c r="D5" s="179">
        <v>0</v>
      </c>
      <c r="E5" s="179">
        <v>0</v>
      </c>
      <c r="F5" s="179">
        <v>0</v>
      </c>
      <c r="G5" s="179">
        <v>0</v>
      </c>
      <c r="H5" s="179">
        <v>0</v>
      </c>
      <c r="I5" s="179">
        <v>0</v>
      </c>
      <c r="J5" s="179">
        <v>0</v>
      </c>
      <c r="K5" s="179">
        <v>0</v>
      </c>
      <c r="L5" s="179">
        <v>0</v>
      </c>
      <c r="M5" s="178">
        <v>0</v>
      </c>
      <c r="N5" s="39" t="e">
        <f>M5-'1.RSP Districts '!#REF!</f>
        <v>#REF!</v>
      </c>
      <c r="O5" s="29"/>
      <c r="Y5" s="29" t="e">
        <f>C5-'2. Overall cum progress June Rf'!C5</f>
        <v>#REF!</v>
      </c>
      <c r="Z5" s="29" t="e">
        <f>D5-'2. Overall cum progress June Rf'!D5</f>
        <v>#REF!</v>
      </c>
      <c r="AA5" s="29" t="e">
        <f>E5-'2. Overall cum progress June Rf'!E5</f>
        <v>#REF!</v>
      </c>
      <c r="AB5" s="29" t="e">
        <f>F5-'2. Overall cum progress June Rf'!F5</f>
        <v>#REF!</v>
      </c>
      <c r="AC5" s="29" t="e">
        <f>G5-'2. Overall cum progress June Rf'!G5</f>
        <v>#REF!</v>
      </c>
      <c r="AD5" s="29" t="e">
        <f>H5-'2. Overall cum progress June Rf'!H5</f>
        <v>#REF!</v>
      </c>
      <c r="AE5" s="29" t="e">
        <f>I5-'2. Overall cum progress June Rf'!I5</f>
        <v>#REF!</v>
      </c>
      <c r="AF5" s="29" t="e">
        <f>J5-'2. Overall cum progress June Rf'!J5</f>
        <v>#REF!</v>
      </c>
      <c r="AG5" s="29" t="e">
        <f>K5-'2. Overall cum progress June Rf'!K5</f>
        <v>#REF!</v>
      </c>
      <c r="AH5" s="29" t="e">
        <f>L5-'2. Overall cum progress June Rf'!L5</f>
        <v>#REF!</v>
      </c>
      <c r="AI5" s="29" t="e">
        <f>M5-'2. Overall cum progress June Rf'!M5</f>
        <v>#REF!</v>
      </c>
    </row>
    <row r="6" spans="1:35" s="24" customFormat="1" x14ac:dyDescent="0.3">
      <c r="A6" s="338" t="s">
        <v>214</v>
      </c>
      <c r="B6" s="337"/>
      <c r="C6" s="178">
        <v>0</v>
      </c>
      <c r="D6" s="178">
        <v>0</v>
      </c>
      <c r="E6" s="178">
        <v>0</v>
      </c>
      <c r="F6" s="178">
        <v>0</v>
      </c>
      <c r="G6" s="180">
        <v>0</v>
      </c>
      <c r="H6" s="178">
        <v>0</v>
      </c>
      <c r="I6" s="178">
        <v>0</v>
      </c>
      <c r="J6" s="178">
        <v>0</v>
      </c>
      <c r="K6" s="178">
        <v>0</v>
      </c>
      <c r="L6" s="178">
        <v>0</v>
      </c>
      <c r="M6" s="178">
        <v>0</v>
      </c>
      <c r="N6" s="40">
        <f>M6/1000000</f>
        <v>0</v>
      </c>
      <c r="O6" s="28">
        <f>N6*6.5</f>
        <v>0</v>
      </c>
      <c r="P6" s="24">
        <f>200+90+160+54</f>
        <v>504</v>
      </c>
      <c r="Y6" s="29" t="e">
        <f>C6-'2. Overall cum progress June Rf'!C6</f>
        <v>#REF!</v>
      </c>
      <c r="Z6" s="29" t="e">
        <f>D6-'2. Overall cum progress June Rf'!D6</f>
        <v>#REF!</v>
      </c>
      <c r="AA6" s="29" t="e">
        <f>E6-'2. Overall cum progress June Rf'!E6</f>
        <v>#REF!</v>
      </c>
      <c r="AB6" s="29" t="e">
        <f>F6-'2. Overall cum progress June Rf'!F6</f>
        <v>#REF!</v>
      </c>
      <c r="AC6" s="29" t="e">
        <f>G6-'2. Overall cum progress June Rf'!G6</f>
        <v>#REF!</v>
      </c>
      <c r="AD6" s="29" t="e">
        <f>H6-'2. Overall cum progress June Rf'!H6</f>
        <v>#REF!</v>
      </c>
      <c r="AE6" s="29" t="e">
        <f>I6-'2. Overall cum progress June Rf'!I6</f>
        <v>#REF!</v>
      </c>
      <c r="AF6" s="29" t="e">
        <f>J6-'2. Overall cum progress June Rf'!J6</f>
        <v>#REF!</v>
      </c>
      <c r="AG6" s="29" t="e">
        <f>K6-'2. Overall cum progress June Rf'!K6</f>
        <v>#REF!</v>
      </c>
      <c r="AH6" s="29" t="e">
        <f>L6-'2. Overall cum progress June Rf'!L6</f>
        <v>#REF!</v>
      </c>
      <c r="AI6" s="29" t="e">
        <f>M6-'2. Overall cum progress June Rf'!M6</f>
        <v>#REF!</v>
      </c>
    </row>
    <row r="7" spans="1:35" s="24" customFormat="1" x14ac:dyDescent="0.3">
      <c r="A7" s="338" t="s">
        <v>12</v>
      </c>
      <c r="B7" s="337"/>
      <c r="C7" s="181">
        <v>0</v>
      </c>
      <c r="D7" s="181">
        <v>59</v>
      </c>
      <c r="E7" s="181">
        <v>48</v>
      </c>
      <c r="F7" s="181">
        <v>8</v>
      </c>
      <c r="G7" s="181">
        <v>627</v>
      </c>
      <c r="H7" s="178">
        <v>48</v>
      </c>
      <c r="I7" s="182">
        <v>1</v>
      </c>
      <c r="J7" s="181">
        <v>128</v>
      </c>
      <c r="K7" s="181">
        <v>117</v>
      </c>
      <c r="L7" s="181">
        <v>52</v>
      </c>
      <c r="M7" s="178">
        <v>1088</v>
      </c>
      <c r="N7" s="39"/>
      <c r="O7" s="29"/>
      <c r="P7" s="24">
        <f>266298-265794</f>
        <v>504</v>
      </c>
      <c r="Y7" s="29">
        <f>C7-'2. Overall cum progress June Rf'!C7</f>
        <v>0</v>
      </c>
      <c r="Z7" s="29">
        <f>D7-'2. Overall cum progress June Rf'!D7</f>
        <v>0</v>
      </c>
      <c r="AA7" s="29">
        <f>E7-'2. Overall cum progress June Rf'!E7</f>
        <v>2</v>
      </c>
      <c r="AB7" s="29">
        <f>F7-'2. Overall cum progress June Rf'!F7</f>
        <v>0</v>
      </c>
      <c r="AC7" s="29">
        <f>G7-'2. Overall cum progress June Rf'!G7</f>
        <v>-6</v>
      </c>
      <c r="AD7" s="29">
        <f>H7-'2. Overall cum progress June Rf'!H7</f>
        <v>0</v>
      </c>
      <c r="AE7" s="29">
        <f>I7-'2. Overall cum progress June Rf'!I7</f>
        <v>0</v>
      </c>
      <c r="AF7" s="29">
        <f>J7-'2. Overall cum progress June Rf'!J7</f>
        <v>3</v>
      </c>
      <c r="AG7" s="29">
        <f>K7-'2. Overall cum progress June Rf'!K7</f>
        <v>7</v>
      </c>
      <c r="AH7" s="29">
        <f>L7-'2. Overall cum progress June Rf'!L7</f>
        <v>11</v>
      </c>
      <c r="AI7" s="29">
        <f>M7-'2. Overall cum progress June Rf'!M7</f>
        <v>17</v>
      </c>
    </row>
    <row r="8" spans="1:35" s="24" customFormat="1" x14ac:dyDescent="0.3">
      <c r="A8" s="320" t="s">
        <v>215</v>
      </c>
      <c r="B8" s="183" t="s">
        <v>13</v>
      </c>
      <c r="C8" s="178">
        <v>1577</v>
      </c>
      <c r="D8" s="178">
        <v>2171</v>
      </c>
      <c r="E8" s="181">
        <v>3664</v>
      </c>
      <c r="F8" s="181">
        <v>1747</v>
      </c>
      <c r="G8" s="184">
        <v>77650</v>
      </c>
      <c r="H8" s="178">
        <v>31984</v>
      </c>
      <c r="I8" s="182">
        <v>410</v>
      </c>
      <c r="J8" s="181">
        <v>32953</v>
      </c>
      <c r="K8" s="181">
        <v>10619</v>
      </c>
      <c r="L8" s="181">
        <v>8642</v>
      </c>
      <c r="M8" s="178">
        <v>171417</v>
      </c>
      <c r="N8" s="40">
        <f>M8/M11%</f>
        <v>48.385976797357948</v>
      </c>
      <c r="O8" s="29"/>
      <c r="P8" s="24" t="s">
        <v>184</v>
      </c>
      <c r="Y8" s="29">
        <f>C8-'2. Overall cum progress June Rf'!C8</f>
        <v>0</v>
      </c>
      <c r="Z8" s="29">
        <f>D8-'2. Overall cum progress June Rf'!D8</f>
        <v>0</v>
      </c>
      <c r="AA8" s="29">
        <f>E8-'2. Overall cum progress June Rf'!E8</f>
        <v>28</v>
      </c>
      <c r="AB8" s="29">
        <f>F8-'2. Overall cum progress June Rf'!F8</f>
        <v>22</v>
      </c>
      <c r="AC8" s="29">
        <f>G8-'2. Overall cum progress June Rf'!G8</f>
        <v>553</v>
      </c>
      <c r="AD8" s="29">
        <f>H8-'2. Overall cum progress June Rf'!H8</f>
        <v>647</v>
      </c>
      <c r="AE8" s="29">
        <f>I8-'2. Overall cum progress June Rf'!I8</f>
        <v>0</v>
      </c>
      <c r="AF8" s="29">
        <f>J8-'2. Overall cum progress June Rf'!J8</f>
        <v>71</v>
      </c>
      <c r="AG8" s="29">
        <f>K8-'2. Overall cum progress June Rf'!K8</f>
        <v>433</v>
      </c>
      <c r="AH8" s="29">
        <f>L8-'2. Overall cum progress June Rf'!L8</f>
        <v>0</v>
      </c>
      <c r="AI8" s="29">
        <f>M8-'2. Overall cum progress June Rf'!M8</f>
        <v>1754</v>
      </c>
    </row>
    <row r="9" spans="1:35" s="24" customFormat="1" x14ac:dyDescent="0.3">
      <c r="A9" s="320"/>
      <c r="B9" s="185" t="s">
        <v>14</v>
      </c>
      <c r="C9" s="178">
        <v>2138</v>
      </c>
      <c r="D9" s="178">
        <v>2893</v>
      </c>
      <c r="E9" s="181">
        <v>8435</v>
      </c>
      <c r="F9" s="181">
        <v>1420</v>
      </c>
      <c r="G9" s="184">
        <v>76230</v>
      </c>
      <c r="H9" s="178">
        <v>44524</v>
      </c>
      <c r="I9" s="182">
        <v>450</v>
      </c>
      <c r="J9" s="181">
        <v>4159</v>
      </c>
      <c r="K9" s="181">
        <v>22067</v>
      </c>
      <c r="L9" s="181">
        <v>5833</v>
      </c>
      <c r="M9" s="178">
        <v>168149</v>
      </c>
      <c r="N9" s="39"/>
      <c r="O9" s="29"/>
      <c r="P9" s="24">
        <v>19</v>
      </c>
      <c r="Q9" s="24">
        <f>P9*18</f>
        <v>342</v>
      </c>
      <c r="Y9" s="29">
        <f>C9-'2. Overall cum progress June Rf'!C9</f>
        <v>0</v>
      </c>
      <c r="Z9" s="29">
        <f>D9-'2. Overall cum progress June Rf'!D9</f>
        <v>0</v>
      </c>
      <c r="AA9" s="29">
        <f>E9-'2. Overall cum progress June Rf'!E9</f>
        <v>125</v>
      </c>
      <c r="AB9" s="29">
        <f>F9-'2. Overall cum progress June Rf'!F9</f>
        <v>0</v>
      </c>
      <c r="AC9" s="29">
        <f>G9-'2. Overall cum progress June Rf'!G9</f>
        <v>639</v>
      </c>
      <c r="AD9" s="29">
        <f>H9-'2. Overall cum progress June Rf'!H9</f>
        <v>658</v>
      </c>
      <c r="AE9" s="29">
        <f>I9-'2. Overall cum progress June Rf'!I9</f>
        <v>0</v>
      </c>
      <c r="AF9" s="29">
        <f>J9-'2. Overall cum progress June Rf'!J9</f>
        <v>0</v>
      </c>
      <c r="AG9" s="29">
        <f>K9-'2. Overall cum progress June Rf'!K9</f>
        <v>433</v>
      </c>
      <c r="AH9" s="29">
        <f>L9-'2. Overall cum progress June Rf'!L9</f>
        <v>0</v>
      </c>
      <c r="AI9" s="29">
        <f>M9-'2. Overall cum progress June Rf'!M9</f>
        <v>1855</v>
      </c>
    </row>
    <row r="10" spans="1:35" s="24" customFormat="1" x14ac:dyDescent="0.3">
      <c r="A10" s="320"/>
      <c r="B10" s="185" t="s">
        <v>15</v>
      </c>
      <c r="C10" s="178">
        <v>1035</v>
      </c>
      <c r="D10" s="178">
        <v>0</v>
      </c>
      <c r="E10" s="181"/>
      <c r="F10" s="181">
        <v>0</v>
      </c>
      <c r="G10" s="184">
        <v>11645</v>
      </c>
      <c r="H10" s="178">
        <v>0</v>
      </c>
      <c r="I10" s="182">
        <v>0</v>
      </c>
      <c r="J10" s="181">
        <v>40</v>
      </c>
      <c r="K10" s="181">
        <v>0</v>
      </c>
      <c r="L10" s="181">
        <v>1984</v>
      </c>
      <c r="M10" s="178">
        <v>14704</v>
      </c>
      <c r="N10" s="39" t="e">
        <f>(M11-N11)/N11%</f>
        <v>#DIV/0!</v>
      </c>
      <c r="O10" s="29"/>
      <c r="P10" s="24">
        <v>6</v>
      </c>
      <c r="Q10" s="24">
        <v>120</v>
      </c>
      <c r="Y10" s="29">
        <f>C10-'2. Overall cum progress June Rf'!C10</f>
        <v>0</v>
      </c>
      <c r="Z10" s="29">
        <f>D10-'2. Overall cum progress June Rf'!D10</f>
        <v>0</v>
      </c>
      <c r="AA10" s="29">
        <f>E10-'2. Overall cum progress June Rf'!E10</f>
        <v>-54</v>
      </c>
      <c r="AB10" s="29">
        <f>F10-'2. Overall cum progress June Rf'!F10</f>
        <v>0</v>
      </c>
      <c r="AC10" s="29">
        <f>G10-'2. Overall cum progress June Rf'!G10</f>
        <v>837</v>
      </c>
      <c r="AD10" s="29">
        <f>H10-'2. Overall cum progress June Rf'!H10</f>
        <v>0</v>
      </c>
      <c r="AE10" s="29">
        <f>I10-'2. Overall cum progress June Rf'!I10</f>
        <v>0</v>
      </c>
      <c r="AF10" s="29">
        <f>J10-'2. Overall cum progress June Rf'!J10</f>
        <v>0</v>
      </c>
      <c r="AG10" s="29">
        <f>K10-'2. Overall cum progress June Rf'!K10</f>
        <v>-102</v>
      </c>
      <c r="AH10" s="29">
        <f>L10-'2. Overall cum progress June Rf'!L10</f>
        <v>13</v>
      </c>
      <c r="AI10" s="29">
        <f>M10-'2. Overall cum progress June Rf'!M10</f>
        <v>694</v>
      </c>
    </row>
    <row r="11" spans="1:35" s="24" customFormat="1" x14ac:dyDescent="0.3">
      <c r="A11" s="320"/>
      <c r="B11" s="186" t="s">
        <v>16</v>
      </c>
      <c r="C11" s="187">
        <v>4750</v>
      </c>
      <c r="D11" s="187">
        <v>5064</v>
      </c>
      <c r="E11" s="187">
        <v>12099</v>
      </c>
      <c r="F11" s="187">
        <v>3167</v>
      </c>
      <c r="G11" s="188">
        <v>165525</v>
      </c>
      <c r="H11" s="187">
        <v>76508</v>
      </c>
      <c r="I11" s="187">
        <v>860</v>
      </c>
      <c r="J11" s="187">
        <v>37152</v>
      </c>
      <c r="K11" s="178">
        <v>32686</v>
      </c>
      <c r="L11" s="189">
        <v>16459</v>
      </c>
      <c r="M11" s="187">
        <v>354270</v>
      </c>
      <c r="N11" s="39"/>
      <c r="O11" s="29">
        <f>L11-16178</f>
        <v>281</v>
      </c>
      <c r="P11" s="24">
        <v>2</v>
      </c>
      <c r="Q11" s="24">
        <v>40</v>
      </c>
      <c r="Y11" s="29">
        <f>C11-'2. Overall cum progress June Rf'!C11</f>
        <v>0</v>
      </c>
      <c r="Z11" s="29">
        <f>D11-'2. Overall cum progress June Rf'!D11</f>
        <v>0</v>
      </c>
      <c r="AA11" s="29">
        <f>E11-'2. Overall cum progress June Rf'!E11</f>
        <v>99</v>
      </c>
      <c r="AB11" s="29">
        <f>F11-'2. Overall cum progress June Rf'!F11</f>
        <v>22</v>
      </c>
      <c r="AC11" s="29">
        <f>G11-'2. Overall cum progress June Rf'!G11</f>
        <v>2029</v>
      </c>
      <c r="AD11" s="29">
        <f>H11-'2. Overall cum progress June Rf'!H11</f>
        <v>1305</v>
      </c>
      <c r="AE11" s="29">
        <f>I11-'2. Overall cum progress June Rf'!I11</f>
        <v>0</v>
      </c>
      <c r="AF11" s="29">
        <f>J11-'2. Overall cum progress June Rf'!J11</f>
        <v>71</v>
      </c>
      <c r="AG11" s="29">
        <f>K11-'2. Overall cum progress June Rf'!K11</f>
        <v>764</v>
      </c>
      <c r="AH11" s="29">
        <f>L11-'2. Overall cum progress June Rf'!L11</f>
        <v>13</v>
      </c>
      <c r="AI11" s="29">
        <f>M11-'2. Overall cum progress June Rf'!M11</f>
        <v>4303</v>
      </c>
    </row>
    <row r="12" spans="1:35" s="24" customFormat="1" x14ac:dyDescent="0.3">
      <c r="A12" s="339" t="s">
        <v>229</v>
      </c>
      <c r="B12" s="183" t="s">
        <v>17</v>
      </c>
      <c r="C12" s="178">
        <v>44063</v>
      </c>
      <c r="D12" s="178">
        <v>84455</v>
      </c>
      <c r="E12" s="181">
        <v>60820</v>
      </c>
      <c r="F12" s="181">
        <v>29032</v>
      </c>
      <c r="G12" s="190">
        <v>1374427</v>
      </c>
      <c r="H12" s="178">
        <v>531097</v>
      </c>
      <c r="I12" s="182">
        <v>10845</v>
      </c>
      <c r="J12" s="181">
        <v>554572</v>
      </c>
      <c r="K12" s="181">
        <v>241848</v>
      </c>
      <c r="L12" s="181">
        <v>178638</v>
      </c>
      <c r="M12" s="178">
        <v>3109797</v>
      </c>
      <c r="N12" s="52">
        <f>M12/M14%</f>
        <v>51.053159165576041</v>
      </c>
      <c r="O12" s="29"/>
      <c r="Q12" s="24">
        <f>SUM(Q9:Q11)</f>
        <v>502</v>
      </c>
      <c r="Y12" s="29">
        <f>C12-'2. Overall cum progress June Rf'!C12</f>
        <v>0</v>
      </c>
      <c r="Z12" s="29">
        <f>D12-'2. Overall cum progress June Rf'!D12</f>
        <v>0</v>
      </c>
      <c r="AA12" s="29">
        <f>E12-'2. Overall cum progress June Rf'!E12</f>
        <v>448</v>
      </c>
      <c r="AB12" s="29">
        <f>F12-'2. Overall cum progress June Rf'!F12</f>
        <v>330</v>
      </c>
      <c r="AC12" s="29">
        <f>G12-'2. Overall cum progress June Rf'!G12</f>
        <v>6372</v>
      </c>
      <c r="AD12" s="29">
        <f>H12-'2. Overall cum progress June Rf'!H12</f>
        <v>9924</v>
      </c>
      <c r="AE12" s="29">
        <f>I12-'2. Overall cum progress June Rf'!I12</f>
        <v>0</v>
      </c>
      <c r="AF12" s="29">
        <f>J12-'2. Overall cum progress June Rf'!J12</f>
        <v>1250</v>
      </c>
      <c r="AG12" s="29">
        <f>K12-'2. Overall cum progress June Rf'!K12</f>
        <v>-2712</v>
      </c>
      <c r="AH12" s="29">
        <f>L12-'2. Overall cum progress June Rf'!L12</f>
        <v>104</v>
      </c>
      <c r="AI12" s="29">
        <f>M12-'2. Overall cum progress June Rf'!M12</f>
        <v>15716</v>
      </c>
    </row>
    <row r="13" spans="1:35" s="24" customFormat="1" x14ac:dyDescent="0.3">
      <c r="A13" s="339"/>
      <c r="B13" s="185" t="s">
        <v>18</v>
      </c>
      <c r="C13" s="178">
        <v>58257</v>
      </c>
      <c r="D13" s="178">
        <v>121509</v>
      </c>
      <c r="E13" s="181">
        <v>137607</v>
      </c>
      <c r="F13" s="181">
        <v>26262</v>
      </c>
      <c r="G13" s="190">
        <v>1131443</v>
      </c>
      <c r="H13" s="178">
        <v>766162</v>
      </c>
      <c r="I13" s="182">
        <v>11348</v>
      </c>
      <c r="J13" s="181">
        <v>38662</v>
      </c>
      <c r="K13" s="181">
        <v>548427</v>
      </c>
      <c r="L13" s="181">
        <v>141818</v>
      </c>
      <c r="M13" s="178">
        <v>2981495</v>
      </c>
      <c r="N13" s="39"/>
      <c r="O13" s="29"/>
      <c r="Y13" s="29">
        <f>C13-'2. Overall cum progress June Rf'!C13</f>
        <v>0</v>
      </c>
      <c r="Z13" s="29">
        <f>D13-'2. Overall cum progress June Rf'!D13</f>
        <v>0</v>
      </c>
      <c r="AA13" s="29">
        <f>E13-'2. Overall cum progress June Rf'!E13</f>
        <v>1168</v>
      </c>
      <c r="AB13" s="29">
        <f>F13-'2. Overall cum progress June Rf'!F13</f>
        <v>0</v>
      </c>
      <c r="AC13" s="29">
        <f>G13-'2. Overall cum progress June Rf'!G13</f>
        <v>22633</v>
      </c>
      <c r="AD13" s="29">
        <f>H13-'2. Overall cum progress June Rf'!H13</f>
        <v>9797</v>
      </c>
      <c r="AE13" s="29">
        <f>I13-'2. Overall cum progress June Rf'!I13</f>
        <v>0</v>
      </c>
      <c r="AF13" s="29">
        <f>J13-'2. Overall cum progress June Rf'!J13</f>
        <v>0</v>
      </c>
      <c r="AG13" s="29">
        <f>K13-'2. Overall cum progress June Rf'!K13</f>
        <v>16925</v>
      </c>
      <c r="AH13" s="29">
        <f>L13-'2. Overall cum progress June Rf'!L13</f>
        <v>156</v>
      </c>
      <c r="AI13" s="29">
        <f>M13-'2. Overall cum progress June Rf'!M13</f>
        <v>50679</v>
      </c>
    </row>
    <row r="14" spans="1:35" s="24" customFormat="1" x14ac:dyDescent="0.3">
      <c r="A14" s="339"/>
      <c r="B14" s="191" t="s">
        <v>16</v>
      </c>
      <c r="C14" s="187">
        <v>102320</v>
      </c>
      <c r="D14" s="187">
        <v>205964</v>
      </c>
      <c r="E14" s="187">
        <v>198427</v>
      </c>
      <c r="F14" s="187">
        <v>55294</v>
      </c>
      <c r="G14" s="192">
        <v>2505870</v>
      </c>
      <c r="H14" s="187">
        <v>1297259</v>
      </c>
      <c r="I14" s="187">
        <v>22193</v>
      </c>
      <c r="J14" s="187">
        <v>593234</v>
      </c>
      <c r="K14" s="178">
        <v>790275</v>
      </c>
      <c r="L14" s="187">
        <v>320456</v>
      </c>
      <c r="M14" s="187">
        <v>6091292</v>
      </c>
      <c r="N14" s="40">
        <f>M14/1000000</f>
        <v>6.0912920000000002</v>
      </c>
      <c r="O14" s="29">
        <f>L14-314221</f>
        <v>6235</v>
      </c>
      <c r="U14" s="24">
        <f>E12/E8</f>
        <v>16.599344978165938</v>
      </c>
      <c r="Y14" s="29">
        <f>C14-'2. Overall cum progress June Rf'!C14</f>
        <v>0</v>
      </c>
      <c r="Z14" s="29">
        <f>D14-'2. Overall cum progress June Rf'!D14</f>
        <v>0</v>
      </c>
      <c r="AA14" s="29">
        <f>E14-'2. Overall cum progress June Rf'!E14</f>
        <v>1616</v>
      </c>
      <c r="AB14" s="29">
        <f>F14-'2. Overall cum progress June Rf'!F14</f>
        <v>330</v>
      </c>
      <c r="AC14" s="29">
        <f>G14-'2. Overall cum progress June Rf'!G14</f>
        <v>29005</v>
      </c>
      <c r="AD14" s="29">
        <f>H14-'2. Overall cum progress June Rf'!H14</f>
        <v>19721</v>
      </c>
      <c r="AE14" s="29">
        <f>I14-'2. Overall cum progress June Rf'!I14</f>
        <v>0</v>
      </c>
      <c r="AF14" s="29">
        <f>J14-'2. Overall cum progress June Rf'!J14</f>
        <v>1250</v>
      </c>
      <c r="AG14" s="29">
        <f>K14-'2. Overall cum progress June Rf'!K14</f>
        <v>14213</v>
      </c>
      <c r="AH14" s="29">
        <f>L14-'2. Overall cum progress June Rf'!L14</f>
        <v>260</v>
      </c>
      <c r="AI14" s="29">
        <f>M14-'2. Overall cum progress June Rf'!M14</f>
        <v>66395</v>
      </c>
    </row>
    <row r="15" spans="1:35" s="28" customFormat="1" x14ac:dyDescent="0.3">
      <c r="A15" s="340" t="s">
        <v>176</v>
      </c>
      <c r="B15" s="193" t="s">
        <v>17</v>
      </c>
      <c r="C15" s="178">
        <v>24.064</v>
      </c>
      <c r="D15" s="178">
        <v>129.43899999999999</v>
      </c>
      <c r="E15" s="181">
        <v>5.45</v>
      </c>
      <c r="F15" s="181">
        <v>4.3</v>
      </c>
      <c r="G15" s="190">
        <v>231.26539175000002</v>
      </c>
      <c r="H15" s="178">
        <v>81.551000000000002</v>
      </c>
      <c r="I15" s="182">
        <v>0</v>
      </c>
      <c r="J15" s="181">
        <v>110</v>
      </c>
      <c r="K15" s="181">
        <v>40.176000000000002</v>
      </c>
      <c r="L15" s="181">
        <v>82.720210000000009</v>
      </c>
      <c r="M15" s="178">
        <v>708.96560175000013</v>
      </c>
      <c r="N15" s="39"/>
      <c r="O15" s="29"/>
      <c r="P15" s="28">
        <v>742335</v>
      </c>
      <c r="R15" s="24"/>
      <c r="U15" s="28">
        <f>E13/E9</f>
        <v>16.313811499703615</v>
      </c>
      <c r="Y15" s="29">
        <f>C15-'2. Overall cum progress June Rf'!C15</f>
        <v>0</v>
      </c>
      <c r="Z15" s="29">
        <f>D15-'2. Overall cum progress June Rf'!D15</f>
        <v>0</v>
      </c>
      <c r="AA15" s="29">
        <f>E15-'2. Overall cum progress June Rf'!E15</f>
        <v>0</v>
      </c>
      <c r="AB15" s="29">
        <f>F15-'2. Overall cum progress June Rf'!F15</f>
        <v>0</v>
      </c>
      <c r="AC15" s="29">
        <f>G15-'2. Overall cum progress June Rf'!G15</f>
        <v>-8.2346082499999795</v>
      </c>
      <c r="AD15" s="29">
        <f>H15-'2. Overall cum progress June Rf'!H15</f>
        <v>0</v>
      </c>
      <c r="AE15" s="29">
        <f>I15-'2. Overall cum progress June Rf'!I15</f>
        <v>0</v>
      </c>
      <c r="AF15" s="29">
        <f>J15-'2. Overall cum progress June Rf'!J15</f>
        <v>0</v>
      </c>
      <c r="AG15" s="29">
        <f>K15-'2. Overall cum progress June Rf'!K15</f>
        <v>1.6660000000000039</v>
      </c>
      <c r="AH15" s="29">
        <f>L15-'2. Overall cum progress June Rf'!L15</f>
        <v>0.18000000000002103</v>
      </c>
      <c r="AI15" s="29">
        <f>M15-'2. Overall cum progress June Rf'!M15</f>
        <v>-6.3886082499998338</v>
      </c>
    </row>
    <row r="16" spans="1:35" s="28" customFormat="1" x14ac:dyDescent="0.3">
      <c r="A16" s="340"/>
      <c r="B16" s="194" t="s">
        <v>18</v>
      </c>
      <c r="C16" s="178">
        <v>11.851000000000001</v>
      </c>
      <c r="D16" s="178">
        <v>371.08199999999999</v>
      </c>
      <c r="E16" s="181">
        <v>8.7799999999999994</v>
      </c>
      <c r="F16" s="181">
        <v>5.0999999999999996</v>
      </c>
      <c r="G16" s="190">
        <v>1242.18894925</v>
      </c>
      <c r="H16" s="178">
        <v>81.003</v>
      </c>
      <c r="I16" s="182">
        <v>1</v>
      </c>
      <c r="J16" s="181">
        <v>7</v>
      </c>
      <c r="K16" s="181">
        <v>103.69199999999999</v>
      </c>
      <c r="L16" s="181">
        <v>120.82577499999999</v>
      </c>
      <c r="M16" s="178">
        <v>1952.52272425</v>
      </c>
      <c r="N16" s="39"/>
      <c r="O16" s="29"/>
      <c r="P16" s="28">
        <f>P15/1000000</f>
        <v>0.74233499999999997</v>
      </c>
      <c r="R16" s="24"/>
      <c r="Y16" s="29">
        <f>C16-'2. Overall cum progress June Rf'!C16</f>
        <v>0</v>
      </c>
      <c r="Z16" s="29">
        <f>D16-'2. Overall cum progress June Rf'!D16</f>
        <v>0</v>
      </c>
      <c r="AA16" s="29">
        <f>E16-'2. Overall cum progress June Rf'!E16</f>
        <v>0</v>
      </c>
      <c r="AB16" s="29">
        <f>F16-'2. Overall cum progress June Rf'!F16</f>
        <v>0</v>
      </c>
      <c r="AC16" s="29">
        <f>G16-'2. Overall cum progress June Rf'!G16</f>
        <v>39.598949250000032</v>
      </c>
      <c r="AD16" s="29">
        <f>H16-'2. Overall cum progress June Rf'!H16</f>
        <v>0</v>
      </c>
      <c r="AE16" s="29">
        <f>I16-'2. Overall cum progress June Rf'!I16</f>
        <v>0</v>
      </c>
      <c r="AF16" s="29">
        <f>J16-'2. Overall cum progress June Rf'!J16</f>
        <v>0</v>
      </c>
      <c r="AG16" s="29">
        <f>K16-'2. Overall cum progress June Rf'!K16</f>
        <v>0.82199999999998852</v>
      </c>
      <c r="AH16" s="29">
        <f>L16-'2. Overall cum progress June Rf'!L16</f>
        <v>0.37999999999999545</v>
      </c>
      <c r="AI16" s="29">
        <f>M16-'2. Overall cum progress June Rf'!M16</f>
        <v>40.800949250000258</v>
      </c>
    </row>
    <row r="17" spans="1:35" s="28" customFormat="1" x14ac:dyDescent="0.3">
      <c r="A17" s="340"/>
      <c r="B17" s="191" t="s">
        <v>16</v>
      </c>
      <c r="C17" s="187">
        <v>35.914999999999999</v>
      </c>
      <c r="D17" s="187">
        <v>500.52099999999996</v>
      </c>
      <c r="E17" s="187">
        <v>14.23</v>
      </c>
      <c r="F17" s="187">
        <v>9.3999999999999986</v>
      </c>
      <c r="G17" s="187">
        <v>1473.4543409999999</v>
      </c>
      <c r="H17" s="187">
        <v>162.554</v>
      </c>
      <c r="I17" s="187">
        <v>1</v>
      </c>
      <c r="J17" s="187">
        <v>117</v>
      </c>
      <c r="K17" s="195">
        <v>143.86799999999999</v>
      </c>
      <c r="L17" s="196">
        <v>203.545985</v>
      </c>
      <c r="M17" s="187">
        <v>2661.4883260000001</v>
      </c>
      <c r="N17" s="39"/>
      <c r="O17" s="29"/>
      <c r="R17" s="24"/>
      <c r="Y17" s="29">
        <f>C17-'2. Overall cum progress June Rf'!C17</f>
        <v>0</v>
      </c>
      <c r="Z17" s="29">
        <f>D17-'2. Overall cum progress June Rf'!D17</f>
        <v>0</v>
      </c>
      <c r="AA17" s="29">
        <f>E17-'2. Overall cum progress June Rf'!E17</f>
        <v>0</v>
      </c>
      <c r="AB17" s="29">
        <f>F17-'2. Overall cum progress June Rf'!F17</f>
        <v>0</v>
      </c>
      <c r="AC17" s="29">
        <f>G17-'2. Overall cum progress June Rf'!G17</f>
        <v>31.364340999999968</v>
      </c>
      <c r="AD17" s="29">
        <f>H17-'2. Overall cum progress June Rf'!H17</f>
        <v>0</v>
      </c>
      <c r="AE17" s="29">
        <f>I17-'2. Overall cum progress June Rf'!I17</f>
        <v>0</v>
      </c>
      <c r="AF17" s="29">
        <f>J17-'2. Overall cum progress June Rf'!J17</f>
        <v>0</v>
      </c>
      <c r="AG17" s="29">
        <f>K17-'2. Overall cum progress June Rf'!K17</f>
        <v>2.4879999999999995</v>
      </c>
      <c r="AH17" s="29">
        <f>L17-'2. Overall cum progress June Rf'!L17</f>
        <v>0.5600000000000307</v>
      </c>
      <c r="AI17" s="29">
        <f>M17-'2. Overall cum progress June Rf'!M17</f>
        <v>34.412341000000652</v>
      </c>
    </row>
    <row r="18" spans="1:35" s="24" customFormat="1" x14ac:dyDescent="0.3">
      <c r="A18" s="320" t="s">
        <v>19</v>
      </c>
      <c r="B18" s="183" t="s">
        <v>17</v>
      </c>
      <c r="C18" s="178">
        <v>10954</v>
      </c>
      <c r="D18" s="178">
        <v>58754</v>
      </c>
      <c r="E18" s="181">
        <v>51036</v>
      </c>
      <c r="F18" s="181">
        <v>12724</v>
      </c>
      <c r="G18" s="190">
        <v>1417420</v>
      </c>
      <c r="H18" s="178">
        <v>148234</v>
      </c>
      <c r="I18" s="182">
        <v>4830</v>
      </c>
      <c r="J18" s="181">
        <v>233086</v>
      </c>
      <c r="K18" s="181">
        <v>76160</v>
      </c>
      <c r="L18" s="181">
        <v>103801</v>
      </c>
      <c r="M18" s="178">
        <v>2116999</v>
      </c>
      <c r="N18" s="28">
        <f>M18/1000000</f>
        <v>2.1169989999999999</v>
      </c>
      <c r="O18" s="28">
        <f>M18/M20%</f>
        <v>52.991253810703739</v>
      </c>
      <c r="Y18" s="29">
        <f>C18-'2. Overall cum progress June Rf'!C18</f>
        <v>0</v>
      </c>
      <c r="Z18" s="29">
        <f>D18-'2. Overall cum progress June Rf'!D18</f>
        <v>0</v>
      </c>
      <c r="AA18" s="29">
        <f>E18-'2. Overall cum progress June Rf'!E18</f>
        <v>346</v>
      </c>
      <c r="AB18" s="29">
        <f>F18-'2. Overall cum progress June Rf'!F18</f>
        <v>67</v>
      </c>
      <c r="AC18" s="29">
        <f>G18-'2. Overall cum progress June Rf'!G18</f>
        <v>27667</v>
      </c>
      <c r="AD18" s="29">
        <f>H18-'2. Overall cum progress June Rf'!H18</f>
        <v>1688</v>
      </c>
      <c r="AE18" s="29">
        <f>I18-'2. Overall cum progress June Rf'!I18</f>
        <v>0</v>
      </c>
      <c r="AF18" s="29">
        <f>J18-'2. Overall cum progress June Rf'!J18</f>
        <v>1054</v>
      </c>
      <c r="AG18" s="29">
        <f>K18-'2. Overall cum progress June Rf'!K18</f>
        <v>3884</v>
      </c>
      <c r="AH18" s="29">
        <f>L18-'2. Overall cum progress June Rf'!L18</f>
        <v>1020</v>
      </c>
      <c r="AI18" s="29">
        <f>M18-'2. Overall cum progress June Rf'!M18</f>
        <v>35726</v>
      </c>
    </row>
    <row r="19" spans="1:35" s="24" customFormat="1" x14ac:dyDescent="0.3">
      <c r="A19" s="320"/>
      <c r="B19" s="185" t="s">
        <v>18</v>
      </c>
      <c r="C19" s="178">
        <v>6385</v>
      </c>
      <c r="D19" s="178">
        <v>27804</v>
      </c>
      <c r="E19" s="181">
        <v>117747</v>
      </c>
      <c r="F19" s="181">
        <v>4641</v>
      </c>
      <c r="G19" s="190">
        <v>1171410</v>
      </c>
      <c r="H19" s="178">
        <v>333411</v>
      </c>
      <c r="I19" s="182">
        <v>4825</v>
      </c>
      <c r="J19" s="181">
        <v>13632</v>
      </c>
      <c r="K19" s="181">
        <v>101815</v>
      </c>
      <c r="L19" s="181">
        <v>96328</v>
      </c>
      <c r="M19" s="178">
        <v>1877998</v>
      </c>
      <c r="N19" s="39"/>
      <c r="O19" s="29"/>
      <c r="Y19" s="29">
        <f>C19-'2. Overall cum progress June Rf'!C19</f>
        <v>0</v>
      </c>
      <c r="Z19" s="29">
        <f>D19-'2. Overall cum progress June Rf'!D19</f>
        <v>0</v>
      </c>
      <c r="AA19" s="29">
        <f>E19-'2. Overall cum progress June Rf'!E19</f>
        <v>838</v>
      </c>
      <c r="AB19" s="29">
        <f>F19-'2. Overall cum progress June Rf'!F19</f>
        <v>30</v>
      </c>
      <c r="AC19" s="29">
        <f>G19-'2. Overall cum progress June Rf'!G19</f>
        <v>17782</v>
      </c>
      <c r="AD19" s="29">
        <f>H19-'2. Overall cum progress June Rf'!H19</f>
        <v>1721</v>
      </c>
      <c r="AE19" s="29">
        <f>I19-'2. Overall cum progress June Rf'!I19</f>
        <v>0</v>
      </c>
      <c r="AF19" s="29">
        <f>J19-'2. Overall cum progress June Rf'!J19</f>
        <v>0</v>
      </c>
      <c r="AG19" s="29">
        <f>K19-'2. Overall cum progress June Rf'!K19</f>
        <v>3667</v>
      </c>
      <c r="AH19" s="29">
        <f>L19-'2. Overall cum progress June Rf'!L19</f>
        <v>958</v>
      </c>
      <c r="AI19" s="29">
        <f>M19-'2. Overall cum progress June Rf'!M19</f>
        <v>24996</v>
      </c>
    </row>
    <row r="20" spans="1:35" s="24" customFormat="1" x14ac:dyDescent="0.3">
      <c r="A20" s="320"/>
      <c r="B20" s="186" t="s">
        <v>16</v>
      </c>
      <c r="C20" s="187">
        <v>17339</v>
      </c>
      <c r="D20" s="187">
        <v>86558</v>
      </c>
      <c r="E20" s="187">
        <v>168783</v>
      </c>
      <c r="F20" s="187">
        <v>17365</v>
      </c>
      <c r="G20" s="187">
        <v>2588830</v>
      </c>
      <c r="H20" s="187">
        <v>481645</v>
      </c>
      <c r="I20" s="187">
        <v>9655</v>
      </c>
      <c r="J20" s="187">
        <v>246718</v>
      </c>
      <c r="K20" s="187">
        <v>177975</v>
      </c>
      <c r="L20" s="187">
        <v>200129</v>
      </c>
      <c r="M20" s="187">
        <v>3994997</v>
      </c>
      <c r="N20" s="28">
        <f>M20/1000000</f>
        <v>3.9949970000000001</v>
      </c>
      <c r="O20" s="29"/>
      <c r="Y20" s="29">
        <f>C20-'2. Overall cum progress June Rf'!C20</f>
        <v>0</v>
      </c>
      <c r="Z20" s="29">
        <f>D20-'2. Overall cum progress June Rf'!D20</f>
        <v>0</v>
      </c>
      <c r="AA20" s="29">
        <f>E20-'2. Overall cum progress June Rf'!E20</f>
        <v>1184</v>
      </c>
      <c r="AB20" s="29">
        <f>F20-'2. Overall cum progress June Rf'!F20</f>
        <v>97</v>
      </c>
      <c r="AC20" s="29">
        <f>G20-'2. Overall cum progress June Rf'!G20</f>
        <v>45449</v>
      </c>
      <c r="AD20" s="29">
        <f>H20-'2. Overall cum progress June Rf'!H20</f>
        <v>3409</v>
      </c>
      <c r="AE20" s="29">
        <f>I20-'2. Overall cum progress June Rf'!I20</f>
        <v>0</v>
      </c>
      <c r="AF20" s="29">
        <f>J20-'2. Overall cum progress June Rf'!J20</f>
        <v>1054</v>
      </c>
      <c r="AG20" s="29">
        <f>K20-'2. Overall cum progress June Rf'!K20</f>
        <v>7551</v>
      </c>
      <c r="AH20" s="29">
        <f>L20-'2. Overall cum progress June Rf'!L20</f>
        <v>1978</v>
      </c>
      <c r="AI20" s="29">
        <f>M20-'2. Overall cum progress June Rf'!M20</f>
        <v>60722</v>
      </c>
    </row>
    <row r="21" spans="1:35" s="24" customFormat="1" x14ac:dyDescent="0.3">
      <c r="A21" s="341" t="s">
        <v>172</v>
      </c>
      <c r="B21" s="185" t="s">
        <v>222</v>
      </c>
      <c r="C21" s="178">
        <v>6</v>
      </c>
      <c r="D21" s="178">
        <v>12</v>
      </c>
      <c r="E21" s="181">
        <v>2</v>
      </c>
      <c r="F21" s="181">
        <v>1</v>
      </c>
      <c r="G21" s="190">
        <v>246</v>
      </c>
      <c r="H21" s="178">
        <v>2</v>
      </c>
      <c r="I21" s="182">
        <v>0</v>
      </c>
      <c r="J21" s="181">
        <v>40</v>
      </c>
      <c r="K21" s="181">
        <v>0</v>
      </c>
      <c r="L21" s="181">
        <v>8</v>
      </c>
      <c r="M21" s="178">
        <v>317</v>
      </c>
      <c r="N21" s="39"/>
      <c r="O21" s="29"/>
      <c r="Y21" s="29">
        <f>C21-'2. Overall cum progress June Rf'!C21</f>
        <v>0</v>
      </c>
      <c r="Z21" s="29">
        <f>D21-'2. Overall cum progress June Rf'!D21</f>
        <v>0</v>
      </c>
      <c r="AA21" s="29">
        <f>E21-'2. Overall cum progress June Rf'!E21</f>
        <v>0</v>
      </c>
      <c r="AB21" s="29">
        <f>F21-'2. Overall cum progress June Rf'!F21</f>
        <v>0</v>
      </c>
      <c r="AC21" s="29">
        <f>G21-'2. Overall cum progress June Rf'!G21</f>
        <v>35</v>
      </c>
      <c r="AD21" s="29">
        <f>H21-'2. Overall cum progress June Rf'!H21</f>
        <v>0</v>
      </c>
      <c r="AE21" s="29">
        <f>I21-'2. Overall cum progress June Rf'!I21</f>
        <v>0</v>
      </c>
      <c r="AF21" s="29">
        <f>J21-'2. Overall cum progress June Rf'!J21</f>
        <v>5</v>
      </c>
      <c r="AG21" s="29">
        <f>K21-'2. Overall cum progress June Rf'!K21</f>
        <v>0</v>
      </c>
      <c r="AH21" s="29">
        <f>L21-'2. Overall cum progress June Rf'!L21</f>
        <v>0</v>
      </c>
      <c r="AI21" s="29">
        <f>M21-'2. Overall cum progress June Rf'!M21</f>
        <v>40</v>
      </c>
    </row>
    <row r="22" spans="1:35" s="24" customFormat="1" x14ac:dyDescent="0.3">
      <c r="A22" s="342"/>
      <c r="B22" s="185" t="s">
        <v>223</v>
      </c>
      <c r="C22" s="178">
        <v>0</v>
      </c>
      <c r="D22" s="178">
        <v>0</v>
      </c>
      <c r="E22" s="181">
        <v>0</v>
      </c>
      <c r="F22" s="181">
        <v>10</v>
      </c>
      <c r="G22" s="190">
        <v>74</v>
      </c>
      <c r="H22" s="178">
        <v>33</v>
      </c>
      <c r="I22" s="182">
        <v>0</v>
      </c>
      <c r="J22" s="181">
        <v>3715</v>
      </c>
      <c r="K22" s="181">
        <v>326</v>
      </c>
      <c r="L22" s="181">
        <v>1307</v>
      </c>
      <c r="M22" s="178">
        <v>5465</v>
      </c>
      <c r="N22" s="39"/>
      <c r="O22" s="29"/>
      <c r="Y22" s="29">
        <f>C22-'2. Overall cum progress June Rf'!C22</f>
        <v>0</v>
      </c>
      <c r="Z22" s="29">
        <f>D22-'2. Overall cum progress June Rf'!D22</f>
        <v>0</v>
      </c>
      <c r="AA22" s="29">
        <f>E22-'2. Overall cum progress June Rf'!E22</f>
        <v>0</v>
      </c>
      <c r="AB22" s="29">
        <f>F22-'2. Overall cum progress June Rf'!F22</f>
        <v>0</v>
      </c>
      <c r="AC22" s="29">
        <f>G22-'2. Overall cum progress June Rf'!G22</f>
        <v>0</v>
      </c>
      <c r="AD22" s="29">
        <f>H22-'2. Overall cum progress June Rf'!H22</f>
        <v>0</v>
      </c>
      <c r="AE22" s="29">
        <f>I22-'2. Overall cum progress June Rf'!I22</f>
        <v>0</v>
      </c>
      <c r="AF22" s="29">
        <f>J22-'2. Overall cum progress June Rf'!J22</f>
        <v>67</v>
      </c>
      <c r="AG22" s="29">
        <f>K22-'2. Overall cum progress June Rf'!K22</f>
        <v>0</v>
      </c>
      <c r="AH22" s="29">
        <f>L22-'2. Overall cum progress June Rf'!L22</f>
        <v>0</v>
      </c>
      <c r="AI22" s="29">
        <f>M22-'2. Overall cum progress June Rf'!M22</f>
        <v>67</v>
      </c>
    </row>
    <row r="23" spans="1:35" s="24" customFormat="1" x14ac:dyDescent="0.3">
      <c r="A23" s="342"/>
      <c r="B23" s="185" t="s">
        <v>224</v>
      </c>
      <c r="C23" s="178">
        <v>1094</v>
      </c>
      <c r="D23" s="178">
        <v>2055</v>
      </c>
      <c r="E23" s="181">
        <v>20</v>
      </c>
      <c r="F23" s="181">
        <v>42</v>
      </c>
      <c r="G23" s="197">
        <v>41719</v>
      </c>
      <c r="H23" s="178">
        <v>3254</v>
      </c>
      <c r="I23" s="182">
        <v>0</v>
      </c>
      <c r="J23" s="181">
        <v>101383</v>
      </c>
      <c r="K23" s="181">
        <v>36982</v>
      </c>
      <c r="L23" s="181">
        <v>17239</v>
      </c>
      <c r="M23" s="178">
        <v>203788</v>
      </c>
      <c r="N23" s="39"/>
      <c r="O23" s="29"/>
      <c r="Y23" s="29">
        <f>C23-'2. Overall cum progress June Rf'!C23</f>
        <v>0</v>
      </c>
      <c r="Z23" s="29">
        <f>D23-'2. Overall cum progress June Rf'!D23</f>
        <v>0</v>
      </c>
      <c r="AA23" s="29">
        <f>E23-'2. Overall cum progress June Rf'!E23</f>
        <v>0</v>
      </c>
      <c r="AB23" s="29">
        <f>F23-'2. Overall cum progress June Rf'!F23</f>
        <v>0</v>
      </c>
      <c r="AC23" s="29">
        <f>G23-'2. Overall cum progress June Rf'!G23</f>
        <v>5069</v>
      </c>
      <c r="AD23" s="29">
        <f>H23-'2. Overall cum progress June Rf'!H23</f>
        <v>132</v>
      </c>
      <c r="AE23" s="29">
        <f>I23-'2. Overall cum progress June Rf'!I23</f>
        <v>0</v>
      </c>
      <c r="AF23" s="29">
        <f>J23-'2. Overall cum progress June Rf'!J23</f>
        <v>679</v>
      </c>
      <c r="AG23" s="29">
        <f>K23-'2. Overall cum progress June Rf'!K23</f>
        <v>0</v>
      </c>
      <c r="AH23" s="29">
        <f>L23-'2. Overall cum progress June Rf'!L23</f>
        <v>0</v>
      </c>
      <c r="AI23" s="29">
        <f>M23-'2. Overall cum progress June Rf'!M23</f>
        <v>5880</v>
      </c>
    </row>
    <row r="24" spans="1:35" s="24" customFormat="1" ht="27.6" x14ac:dyDescent="0.3">
      <c r="A24" s="343"/>
      <c r="B24" s="185" t="s">
        <v>173</v>
      </c>
      <c r="C24" s="178">
        <v>16</v>
      </c>
      <c r="D24" s="178">
        <v>16.106083000000002</v>
      </c>
      <c r="E24" s="181">
        <v>1</v>
      </c>
      <c r="F24" s="181">
        <v>0.6</v>
      </c>
      <c r="G24" s="197">
        <v>582</v>
      </c>
      <c r="H24" s="178">
        <v>40.870000000000005</v>
      </c>
      <c r="I24" s="182">
        <v>0</v>
      </c>
      <c r="J24" s="181">
        <v>1059</v>
      </c>
      <c r="K24" s="181">
        <v>402</v>
      </c>
      <c r="L24" s="181">
        <v>230.023</v>
      </c>
      <c r="M24" s="198">
        <v>2347.5990830000001</v>
      </c>
      <c r="N24" s="40">
        <f>M24/90</f>
        <v>26.084434255555557</v>
      </c>
      <c r="O24" s="53">
        <f>M24/85</f>
        <v>27.61881274117647</v>
      </c>
      <c r="Y24" s="29">
        <f>C24-'2. Overall cum progress June Rf'!C24</f>
        <v>0</v>
      </c>
      <c r="Z24" s="29">
        <f>D24-'2. Overall cum progress June Rf'!D24</f>
        <v>0</v>
      </c>
      <c r="AA24" s="29">
        <f>E24-'2. Overall cum progress June Rf'!E24</f>
        <v>0</v>
      </c>
      <c r="AB24" s="29">
        <f>F24-'2. Overall cum progress June Rf'!F24</f>
        <v>0</v>
      </c>
      <c r="AC24" s="29">
        <f>G24-'2. Overall cum progress June Rf'!G24</f>
        <v>184.63350000000003</v>
      </c>
      <c r="AD24" s="29">
        <f>H24-'2. Overall cum progress June Rf'!H24</f>
        <v>2.6200000000000045</v>
      </c>
      <c r="AE24" s="29">
        <f>I24-'2. Overall cum progress June Rf'!I24</f>
        <v>0</v>
      </c>
      <c r="AF24" s="29">
        <f>J24-'2. Overall cum progress June Rf'!J24</f>
        <v>12</v>
      </c>
      <c r="AG24" s="29">
        <f>K24-'2. Overall cum progress June Rf'!K24</f>
        <v>0</v>
      </c>
      <c r="AH24" s="29">
        <f>L24-'2. Overall cum progress June Rf'!L24</f>
        <v>0</v>
      </c>
      <c r="AI24" s="29">
        <f>M24-'2. Overall cum progress June Rf'!M24</f>
        <v>199.25350000000026</v>
      </c>
    </row>
    <row r="25" spans="1:35" s="28" customFormat="1" x14ac:dyDescent="0.3">
      <c r="A25" s="322" t="s">
        <v>20</v>
      </c>
      <c r="B25" s="193" t="s">
        <v>17</v>
      </c>
      <c r="C25" s="178">
        <v>79.263000000000005</v>
      </c>
      <c r="D25" s="178">
        <v>195</v>
      </c>
      <c r="E25" s="181">
        <v>9</v>
      </c>
      <c r="F25" s="181">
        <v>470</v>
      </c>
      <c r="G25" s="197">
        <v>40410.936710000002</v>
      </c>
      <c r="H25" s="178">
        <v>5155.9799999999996</v>
      </c>
      <c r="I25" s="182">
        <v>0</v>
      </c>
      <c r="J25" s="181">
        <v>5193</v>
      </c>
      <c r="K25" s="181">
        <v>385</v>
      </c>
      <c r="L25" s="181">
        <v>3776.9070000000002</v>
      </c>
      <c r="M25" s="178">
        <v>55675.086709999996</v>
      </c>
      <c r="N25" s="52">
        <f>M25/1000</f>
        <v>55.675086709999995</v>
      </c>
      <c r="O25" s="53">
        <f>M25/85</f>
        <v>655.00102011764704</v>
      </c>
      <c r="R25" s="24"/>
      <c r="Y25" s="29">
        <f>C25-'2. Overall cum progress June Rf'!C25</f>
        <v>0</v>
      </c>
      <c r="Z25" s="29">
        <f>D25-'2. Overall cum progress June Rf'!D25</f>
        <v>0</v>
      </c>
      <c r="AA25" s="29">
        <f>E25-'2. Overall cum progress June Rf'!E25</f>
        <v>0</v>
      </c>
      <c r="AB25" s="29">
        <f>F25-'2. Overall cum progress June Rf'!F25</f>
        <v>34</v>
      </c>
      <c r="AC25" s="29">
        <f>G25-'2. Overall cum progress June Rf'!G25</f>
        <v>2645.7655000000013</v>
      </c>
      <c r="AD25" s="29">
        <f>H25-'2. Overall cum progress June Rf'!H25</f>
        <v>177.40999999999985</v>
      </c>
      <c r="AE25" s="29">
        <f>I25-'2. Overall cum progress June Rf'!I25</f>
        <v>0</v>
      </c>
      <c r="AF25" s="29">
        <f>J25-'2. Overall cum progress June Rf'!J25</f>
        <v>83</v>
      </c>
      <c r="AG25" s="29">
        <f>K25-'2. Overall cum progress June Rf'!K25</f>
        <v>0</v>
      </c>
      <c r="AH25" s="29">
        <f>L25-'2. Overall cum progress June Rf'!L25</f>
        <v>178.44000000000051</v>
      </c>
      <c r="AI25" s="29">
        <f>M25-'2. Overall cum progress June Rf'!M25</f>
        <v>3118.6154999999999</v>
      </c>
    </row>
    <row r="26" spans="1:35" s="28" customFormat="1" x14ac:dyDescent="0.3">
      <c r="A26" s="322"/>
      <c r="B26" s="194" t="s">
        <v>18</v>
      </c>
      <c r="C26" s="178">
        <v>58.572000000000003</v>
      </c>
      <c r="D26" s="178">
        <v>833</v>
      </c>
      <c r="E26" s="181">
        <v>16</v>
      </c>
      <c r="F26" s="181">
        <v>92</v>
      </c>
      <c r="G26" s="197">
        <v>47466.355201999999</v>
      </c>
      <c r="H26" s="178">
        <v>6806.4699999999993</v>
      </c>
      <c r="I26" s="182">
        <v>0</v>
      </c>
      <c r="J26" s="181">
        <v>730</v>
      </c>
      <c r="K26" s="181">
        <v>282</v>
      </c>
      <c r="L26" s="181">
        <v>3924.3429999999998</v>
      </c>
      <c r="M26" s="178">
        <v>60208.740202000001</v>
      </c>
      <c r="N26" s="39"/>
      <c r="O26" s="53"/>
      <c r="R26" s="24"/>
      <c r="Y26" s="29">
        <f>C26-'2. Overall cum progress June Rf'!C26</f>
        <v>0</v>
      </c>
      <c r="Z26" s="29">
        <f>D26-'2. Overall cum progress June Rf'!D26</f>
        <v>0</v>
      </c>
      <c r="AA26" s="29">
        <f>E26-'2. Overall cum progress June Rf'!E26</f>
        <v>0</v>
      </c>
      <c r="AB26" s="29">
        <f>F26-'2. Overall cum progress June Rf'!F26</f>
        <v>2</v>
      </c>
      <c r="AC26" s="29">
        <f>G26-'2. Overall cum progress June Rf'!G26</f>
        <v>688.07299999999668</v>
      </c>
      <c r="AD26" s="29">
        <f>H26-'2. Overall cum progress June Rf'!H26</f>
        <v>206.97999999999956</v>
      </c>
      <c r="AE26" s="29">
        <f>I26-'2. Overall cum progress June Rf'!I26</f>
        <v>0</v>
      </c>
      <c r="AF26" s="29">
        <f>J26-'2. Overall cum progress June Rf'!J26</f>
        <v>59</v>
      </c>
      <c r="AG26" s="29">
        <f>K26-'2. Overall cum progress June Rf'!K26</f>
        <v>0</v>
      </c>
      <c r="AH26" s="29">
        <f>L26-'2. Overall cum progress June Rf'!L26</f>
        <v>142.4399999999996</v>
      </c>
      <c r="AI26" s="29">
        <f>M26-'2. Overall cum progress June Rf'!M26</f>
        <v>1098.4930000000022</v>
      </c>
    </row>
    <row r="27" spans="1:35" s="28" customFormat="1" x14ac:dyDescent="0.3">
      <c r="A27" s="322"/>
      <c r="B27" s="199" t="s">
        <v>16</v>
      </c>
      <c r="C27" s="187">
        <v>137.83500000000001</v>
      </c>
      <c r="D27" s="187">
        <v>1028</v>
      </c>
      <c r="E27" s="187">
        <v>25</v>
      </c>
      <c r="F27" s="187">
        <v>562</v>
      </c>
      <c r="G27" s="187">
        <v>87877.291912000001</v>
      </c>
      <c r="H27" s="187">
        <v>11962.449999999999</v>
      </c>
      <c r="I27" s="187">
        <v>0</v>
      </c>
      <c r="J27" s="187">
        <v>5923</v>
      </c>
      <c r="K27" s="187">
        <v>667</v>
      </c>
      <c r="L27" s="187">
        <v>7701.25</v>
      </c>
      <c r="M27" s="187">
        <v>115883.82691199999</v>
      </c>
      <c r="N27" s="52">
        <f>M27/1000</f>
        <v>115.88382691199999</v>
      </c>
      <c r="O27" s="53">
        <f>M27/85</f>
        <v>1363.3391401411764</v>
      </c>
      <c r="R27" s="24"/>
      <c r="Y27" s="29">
        <f>C27-'2. Overall cum progress June Rf'!C27</f>
        <v>0</v>
      </c>
      <c r="Z27" s="29">
        <f>D27-'2. Overall cum progress June Rf'!D27</f>
        <v>0</v>
      </c>
      <c r="AA27" s="29">
        <f>E27-'2. Overall cum progress June Rf'!E27</f>
        <v>0</v>
      </c>
      <c r="AB27" s="29">
        <f>F27-'2. Overall cum progress June Rf'!F27</f>
        <v>36</v>
      </c>
      <c r="AC27" s="29">
        <f>G27-'2. Overall cum progress June Rf'!G27</f>
        <v>3333.838499999998</v>
      </c>
      <c r="AD27" s="29">
        <f>H27-'2. Overall cum progress June Rf'!H27</f>
        <v>384.38999999999942</v>
      </c>
      <c r="AE27" s="29">
        <f>I27-'2. Overall cum progress June Rf'!I27</f>
        <v>0</v>
      </c>
      <c r="AF27" s="29">
        <f>J27-'2. Overall cum progress June Rf'!J27</f>
        <v>142</v>
      </c>
      <c r="AG27" s="29">
        <f>K27-'2. Overall cum progress June Rf'!K27</f>
        <v>0</v>
      </c>
      <c r="AH27" s="29">
        <f>L27-'2. Overall cum progress June Rf'!L27</f>
        <v>320.88000000000011</v>
      </c>
      <c r="AI27" s="29">
        <f>M27-'2. Overall cum progress June Rf'!M27</f>
        <v>4217.1085000000021</v>
      </c>
    </row>
    <row r="28" spans="1:35" s="24" customFormat="1" x14ac:dyDescent="0.3">
      <c r="A28" s="320" t="s">
        <v>21</v>
      </c>
      <c r="B28" s="183" t="s">
        <v>17</v>
      </c>
      <c r="C28" s="178">
        <v>4764</v>
      </c>
      <c r="D28" s="178">
        <v>74813</v>
      </c>
      <c r="E28" s="181">
        <v>1156</v>
      </c>
      <c r="F28" s="181">
        <v>30049</v>
      </c>
      <c r="G28" s="190">
        <v>2475470</v>
      </c>
      <c r="H28" s="178">
        <v>349928</v>
      </c>
      <c r="I28" s="182">
        <v>0</v>
      </c>
      <c r="J28" s="181">
        <v>47321</v>
      </c>
      <c r="K28" s="181">
        <v>33268</v>
      </c>
      <c r="L28" s="181">
        <v>277128</v>
      </c>
      <c r="M28" s="178">
        <v>3293897</v>
      </c>
      <c r="N28" s="52">
        <f>M28/1000000</f>
        <v>3.2938969999999999</v>
      </c>
      <c r="O28" s="29"/>
      <c r="P28" s="24">
        <f>M28/M30%</f>
        <v>43.569155565267287</v>
      </c>
      <c r="Y28" s="29">
        <f>C28-'2. Overall cum progress June Rf'!C28</f>
        <v>0</v>
      </c>
      <c r="Z28" s="29">
        <f>D28-'2. Overall cum progress June Rf'!D28</f>
        <v>0</v>
      </c>
      <c r="AA28" s="29">
        <f>E28-'2. Overall cum progress June Rf'!E28</f>
        <v>0</v>
      </c>
      <c r="AB28" s="29">
        <f>F28-'2. Overall cum progress June Rf'!F28</f>
        <v>1840</v>
      </c>
      <c r="AC28" s="29">
        <f>G28-'2. Overall cum progress June Rf'!G28</f>
        <v>110234</v>
      </c>
      <c r="AD28" s="29">
        <f>H28-'2. Overall cum progress June Rf'!H28</f>
        <v>7912</v>
      </c>
      <c r="AE28" s="29">
        <f>I28-'2. Overall cum progress June Rf'!I28</f>
        <v>0</v>
      </c>
      <c r="AF28" s="29">
        <f>J28-'2. Overall cum progress June Rf'!J28</f>
        <v>-258590</v>
      </c>
      <c r="AG28" s="29">
        <f>K28-'2. Overall cum progress June Rf'!K28</f>
        <v>0</v>
      </c>
      <c r="AH28" s="29">
        <f>L28-'2. Overall cum progress June Rf'!L28</f>
        <v>10758</v>
      </c>
      <c r="AI28" s="29">
        <f>M28-'2. Overall cum progress June Rf'!M28</f>
        <v>-127846</v>
      </c>
    </row>
    <row r="29" spans="1:35" s="24" customFormat="1" x14ac:dyDescent="0.3">
      <c r="A29" s="320"/>
      <c r="B29" s="185" t="s">
        <v>18</v>
      </c>
      <c r="C29" s="178">
        <v>3217</v>
      </c>
      <c r="D29" s="178">
        <v>546311</v>
      </c>
      <c r="E29" s="181">
        <v>1600</v>
      </c>
      <c r="F29" s="181">
        <v>6301</v>
      </c>
      <c r="G29" s="190">
        <v>2686415</v>
      </c>
      <c r="H29" s="178">
        <v>462617</v>
      </c>
      <c r="I29" s="182">
        <v>0</v>
      </c>
      <c r="J29" s="181">
        <v>310184</v>
      </c>
      <c r="K29" s="181">
        <v>25641</v>
      </c>
      <c r="L29" s="181">
        <v>223975</v>
      </c>
      <c r="M29" s="178">
        <v>4266261</v>
      </c>
      <c r="N29" s="52"/>
      <c r="O29" s="29"/>
      <c r="Y29" s="29">
        <f>C29-'2. Overall cum progress June Rf'!C29</f>
        <v>0</v>
      </c>
      <c r="Z29" s="29">
        <f>D29-'2. Overall cum progress June Rf'!D29</f>
        <v>0</v>
      </c>
      <c r="AA29" s="29">
        <f>E29-'2. Overall cum progress June Rf'!E29</f>
        <v>0</v>
      </c>
      <c r="AB29" s="29">
        <f>F29-'2. Overall cum progress June Rf'!F29</f>
        <v>127</v>
      </c>
      <c r="AC29" s="29">
        <f>G29-'2. Overall cum progress June Rf'!G29</f>
        <v>25850</v>
      </c>
      <c r="AD29" s="29">
        <f>H29-'2. Overall cum progress June Rf'!H29</f>
        <v>9246</v>
      </c>
      <c r="AE29" s="29">
        <f>I29-'2. Overall cum progress June Rf'!I29</f>
        <v>0</v>
      </c>
      <c r="AF29" s="29">
        <f>J29-'2. Overall cum progress June Rf'!J29</f>
        <v>264885</v>
      </c>
      <c r="AG29" s="29">
        <f>K29-'2. Overall cum progress June Rf'!K29</f>
        <v>0</v>
      </c>
      <c r="AH29" s="29">
        <f>L29-'2. Overall cum progress June Rf'!L29</f>
        <v>6296</v>
      </c>
      <c r="AI29" s="29">
        <f>M29-'2. Overall cum progress June Rf'!M29</f>
        <v>306404</v>
      </c>
    </row>
    <row r="30" spans="1:35" s="24" customFormat="1" x14ac:dyDescent="0.3">
      <c r="A30" s="320"/>
      <c r="B30" s="186" t="s">
        <v>16</v>
      </c>
      <c r="C30" s="187">
        <v>7981</v>
      </c>
      <c r="D30" s="187">
        <v>621124</v>
      </c>
      <c r="E30" s="187">
        <v>2756</v>
      </c>
      <c r="F30" s="187">
        <v>36350</v>
      </c>
      <c r="G30" s="187">
        <v>5161885</v>
      </c>
      <c r="H30" s="187">
        <v>812545</v>
      </c>
      <c r="I30" s="187">
        <v>0</v>
      </c>
      <c r="J30" s="187">
        <v>357505</v>
      </c>
      <c r="K30" s="187">
        <v>58909</v>
      </c>
      <c r="L30" s="187">
        <v>501103</v>
      </c>
      <c r="M30" s="187">
        <v>7560158</v>
      </c>
      <c r="N30" s="52">
        <f>M30/1000000</f>
        <v>7.5601580000000004</v>
      </c>
      <c r="O30" s="29"/>
      <c r="Y30" s="29">
        <f>C30-'2. Overall cum progress June Rf'!C30</f>
        <v>0</v>
      </c>
      <c r="Z30" s="29">
        <f>D30-'2. Overall cum progress June Rf'!D30</f>
        <v>0</v>
      </c>
      <c r="AA30" s="29">
        <f>E30-'2. Overall cum progress June Rf'!E30</f>
        <v>0</v>
      </c>
      <c r="AB30" s="29">
        <f>F30-'2. Overall cum progress June Rf'!F30</f>
        <v>1967</v>
      </c>
      <c r="AC30" s="29">
        <f>G30-'2. Overall cum progress June Rf'!G30</f>
        <v>136084</v>
      </c>
      <c r="AD30" s="29">
        <f>H30-'2. Overall cum progress June Rf'!H30</f>
        <v>17158</v>
      </c>
      <c r="AE30" s="29">
        <f>I30-'2. Overall cum progress June Rf'!I30</f>
        <v>0</v>
      </c>
      <c r="AF30" s="29">
        <f>J30-'2. Overall cum progress June Rf'!J30</f>
        <v>6295</v>
      </c>
      <c r="AG30" s="29">
        <f>K30-'2. Overall cum progress June Rf'!K30</f>
        <v>0</v>
      </c>
      <c r="AH30" s="29">
        <f>L30-'2. Overall cum progress June Rf'!L30</f>
        <v>17054</v>
      </c>
      <c r="AI30" s="29">
        <f>M30-'2. Overall cum progress June Rf'!M30</f>
        <v>178558</v>
      </c>
    </row>
    <row r="31" spans="1:35" s="29" customFormat="1" x14ac:dyDescent="0.3">
      <c r="A31" s="322" t="s">
        <v>174</v>
      </c>
      <c r="B31" s="183" t="s">
        <v>17</v>
      </c>
      <c r="C31" s="178">
        <v>0</v>
      </c>
      <c r="D31" s="178">
        <v>74813</v>
      </c>
      <c r="E31" s="181">
        <v>0</v>
      </c>
      <c r="F31" s="181">
        <v>26813</v>
      </c>
      <c r="G31" s="190">
        <v>925823</v>
      </c>
      <c r="H31" s="178">
        <v>0</v>
      </c>
      <c r="I31" s="182">
        <v>0</v>
      </c>
      <c r="J31" s="181">
        <v>280136</v>
      </c>
      <c r="K31" s="181">
        <v>5834</v>
      </c>
      <c r="L31" s="181">
        <v>86533</v>
      </c>
      <c r="M31" s="178">
        <v>1399952</v>
      </c>
      <c r="N31" s="29">
        <f>M31/M33%</f>
        <v>33.556330786640096</v>
      </c>
      <c r="R31" s="24"/>
      <c r="Y31" s="29">
        <f>C31-'2. Overall cum progress June Rf'!C31</f>
        <v>0</v>
      </c>
      <c r="Z31" s="29">
        <f>D31-'2. Overall cum progress June Rf'!D31</f>
        <v>0</v>
      </c>
      <c r="AA31" s="29">
        <f>E31-'2. Overall cum progress June Rf'!E31</f>
        <v>0</v>
      </c>
      <c r="AB31" s="29">
        <f>F31-'2. Overall cum progress June Rf'!F31</f>
        <v>1891</v>
      </c>
      <c r="AC31" s="29">
        <f>G31-'2. Overall cum progress June Rf'!G31</f>
        <v>46502</v>
      </c>
      <c r="AD31" s="29">
        <f>H31-'2. Overall cum progress June Rf'!H31</f>
        <v>0</v>
      </c>
      <c r="AE31" s="29">
        <f>I31-'2. Overall cum progress June Rf'!I31</f>
        <v>0</v>
      </c>
      <c r="AF31" s="29">
        <f>J31-'2. Overall cum progress June Rf'!J31</f>
        <v>27911</v>
      </c>
      <c r="AG31" s="29">
        <f>K31-'2. Overall cum progress June Rf'!K31</f>
        <v>0</v>
      </c>
      <c r="AH31" s="29">
        <f>L31-'2. Overall cum progress June Rf'!L31</f>
        <v>0</v>
      </c>
      <c r="AI31" s="29">
        <f>M31-'2. Overall cum progress June Rf'!M31</f>
        <v>76304</v>
      </c>
    </row>
    <row r="32" spans="1:35" s="29" customFormat="1" x14ac:dyDescent="0.3">
      <c r="A32" s="322"/>
      <c r="B32" s="185" t="s">
        <v>18</v>
      </c>
      <c r="C32" s="178">
        <v>0</v>
      </c>
      <c r="D32" s="178">
        <v>546311</v>
      </c>
      <c r="E32" s="181">
        <v>0</v>
      </c>
      <c r="F32" s="181">
        <v>7553</v>
      </c>
      <c r="G32" s="190">
        <v>2083148</v>
      </c>
      <c r="H32" s="178">
        <v>0</v>
      </c>
      <c r="I32" s="182">
        <v>0</v>
      </c>
      <c r="J32" s="181">
        <v>40601</v>
      </c>
      <c r="K32" s="181">
        <v>21566</v>
      </c>
      <c r="L32" s="181">
        <v>72815</v>
      </c>
      <c r="M32" s="178">
        <v>2771994</v>
      </c>
      <c r="R32" s="24"/>
      <c r="Y32" s="29">
        <f>C32-'2. Overall cum progress June Rf'!C32</f>
        <v>0</v>
      </c>
      <c r="Z32" s="29">
        <f>D32-'2. Overall cum progress June Rf'!D32</f>
        <v>0</v>
      </c>
      <c r="AA32" s="29">
        <f>E32-'2. Overall cum progress June Rf'!E32</f>
        <v>0</v>
      </c>
      <c r="AB32" s="29">
        <f>F32-'2. Overall cum progress June Rf'!F32</f>
        <v>140</v>
      </c>
      <c r="AC32" s="29">
        <f>G32-'2. Overall cum progress June Rf'!G32</f>
        <v>22404</v>
      </c>
      <c r="AD32" s="29">
        <f>H32-'2. Overall cum progress June Rf'!H32</f>
        <v>0</v>
      </c>
      <c r="AE32" s="29">
        <f>I32-'2. Overall cum progress June Rf'!I32</f>
        <v>0</v>
      </c>
      <c r="AF32" s="29">
        <f>J32-'2. Overall cum progress June Rf'!J32</f>
        <v>0</v>
      </c>
      <c r="AG32" s="29">
        <f>K32-'2. Overall cum progress June Rf'!K32</f>
        <v>0</v>
      </c>
      <c r="AH32" s="29">
        <f>L32-'2. Overall cum progress June Rf'!L32</f>
        <v>0</v>
      </c>
      <c r="AI32" s="29">
        <f>M32-'2. Overall cum progress June Rf'!M32</f>
        <v>22544</v>
      </c>
    </row>
    <row r="33" spans="1:35" s="29" customFormat="1" x14ac:dyDescent="0.3">
      <c r="A33" s="322"/>
      <c r="B33" s="186" t="s">
        <v>16</v>
      </c>
      <c r="C33" s="187">
        <v>0</v>
      </c>
      <c r="D33" s="187">
        <v>621124</v>
      </c>
      <c r="E33" s="187">
        <v>0</v>
      </c>
      <c r="F33" s="187">
        <v>34366</v>
      </c>
      <c r="G33" s="187">
        <v>3008971</v>
      </c>
      <c r="H33" s="187">
        <v>0</v>
      </c>
      <c r="I33" s="187">
        <v>0</v>
      </c>
      <c r="J33" s="187">
        <v>320737</v>
      </c>
      <c r="K33" s="187">
        <v>27400</v>
      </c>
      <c r="L33" s="187">
        <v>159348</v>
      </c>
      <c r="M33" s="187">
        <v>4171946</v>
      </c>
      <c r="N33" s="28">
        <f>M33/1000000</f>
        <v>4.1719460000000002</v>
      </c>
      <c r="R33" s="24"/>
      <c r="Y33" s="29">
        <f>C33-'2. Overall cum progress June Rf'!C33</f>
        <v>0</v>
      </c>
      <c r="Z33" s="29">
        <f>D33-'2. Overall cum progress June Rf'!D33</f>
        <v>0</v>
      </c>
      <c r="AA33" s="29">
        <f>E33-'2. Overall cum progress June Rf'!E33</f>
        <v>0</v>
      </c>
      <c r="AB33" s="29">
        <f>F33-'2. Overall cum progress June Rf'!F33</f>
        <v>2031</v>
      </c>
      <c r="AC33" s="29">
        <f>G33-'2. Overall cum progress June Rf'!G33</f>
        <v>68906</v>
      </c>
      <c r="AD33" s="29">
        <f>H33-'2. Overall cum progress June Rf'!H33</f>
        <v>0</v>
      </c>
      <c r="AE33" s="29">
        <f>I33-'2. Overall cum progress June Rf'!I33</f>
        <v>0</v>
      </c>
      <c r="AF33" s="29">
        <f>J33-'2. Overall cum progress June Rf'!J33</f>
        <v>27911</v>
      </c>
      <c r="AG33" s="29">
        <f>K33-'2. Overall cum progress June Rf'!K33</f>
        <v>0</v>
      </c>
      <c r="AH33" s="29">
        <f>L33-'2. Overall cum progress June Rf'!L33</f>
        <v>0</v>
      </c>
      <c r="AI33" s="29">
        <f>M33-'2. Overall cum progress June Rf'!M33</f>
        <v>98848</v>
      </c>
    </row>
    <row r="34" spans="1:35" s="24" customFormat="1" ht="13.2" customHeight="1" x14ac:dyDescent="0.3">
      <c r="A34" s="323" t="s">
        <v>181</v>
      </c>
      <c r="B34" s="185" t="s">
        <v>17</v>
      </c>
      <c r="C34" s="178">
        <v>0</v>
      </c>
      <c r="D34" s="178">
        <v>74813</v>
      </c>
      <c r="E34" s="181">
        <v>0</v>
      </c>
      <c r="F34" s="181">
        <v>26813</v>
      </c>
      <c r="G34" s="190">
        <v>1843533</v>
      </c>
      <c r="H34" s="178">
        <v>0</v>
      </c>
      <c r="I34" s="182">
        <v>0</v>
      </c>
      <c r="J34" s="181">
        <v>362661</v>
      </c>
      <c r="K34" s="181">
        <v>35004</v>
      </c>
      <c r="L34" s="181">
        <v>88190</v>
      </c>
      <c r="M34" s="178">
        <v>2431014</v>
      </c>
      <c r="N34" s="28">
        <f>M34/1000000</f>
        <v>2.4310139999999998</v>
      </c>
      <c r="O34" s="29"/>
      <c r="Y34" s="29">
        <f>C34-'2. Overall cum progress June Rf'!C34</f>
        <v>0</v>
      </c>
      <c r="Z34" s="29">
        <f>D34-'2. Overall cum progress June Rf'!D34</f>
        <v>0</v>
      </c>
      <c r="AA34" s="29">
        <f>E34-'2. Overall cum progress June Rf'!E34</f>
        <v>0</v>
      </c>
      <c r="AB34" s="29">
        <f>F34-'2. Overall cum progress June Rf'!F34</f>
        <v>1891</v>
      </c>
      <c r="AC34" s="29">
        <f>G34-'2. Overall cum progress June Rf'!G34</f>
        <v>55811</v>
      </c>
      <c r="AD34" s="29">
        <f>H34-'2. Overall cum progress June Rf'!H34</f>
        <v>0</v>
      </c>
      <c r="AE34" s="29">
        <f>I34-'2. Overall cum progress June Rf'!I34</f>
        <v>0</v>
      </c>
      <c r="AF34" s="29">
        <f>J34-'2. Overall cum progress June Rf'!J34</f>
        <v>810</v>
      </c>
      <c r="AG34" s="29">
        <f>K34-'2. Overall cum progress June Rf'!K34</f>
        <v>0</v>
      </c>
      <c r="AH34" s="29">
        <f>L34-'2. Overall cum progress June Rf'!L34</f>
        <v>0</v>
      </c>
      <c r="AI34" s="29">
        <f>M34-'2. Overall cum progress June Rf'!M34</f>
        <v>58512</v>
      </c>
    </row>
    <row r="35" spans="1:35" s="24" customFormat="1" x14ac:dyDescent="0.3">
      <c r="A35" s="323"/>
      <c r="B35" s="185" t="s">
        <v>18</v>
      </c>
      <c r="C35" s="178">
        <v>0</v>
      </c>
      <c r="D35" s="178">
        <v>546311</v>
      </c>
      <c r="E35" s="181">
        <v>0</v>
      </c>
      <c r="F35" s="181">
        <v>7553</v>
      </c>
      <c r="G35" s="190">
        <v>2922706</v>
      </c>
      <c r="H35" s="178">
        <v>0</v>
      </c>
      <c r="I35" s="182">
        <v>0</v>
      </c>
      <c r="J35" s="181">
        <v>257340</v>
      </c>
      <c r="K35" s="181">
        <v>129396</v>
      </c>
      <c r="L35" s="181">
        <v>73703</v>
      </c>
      <c r="M35" s="178">
        <v>3937009</v>
      </c>
      <c r="N35" s="39"/>
      <c r="O35" s="29"/>
      <c r="Y35" s="29">
        <f>C35-'2. Overall cum progress June Rf'!C35</f>
        <v>0</v>
      </c>
      <c r="Z35" s="29">
        <f>D35-'2. Overall cum progress June Rf'!D35</f>
        <v>0</v>
      </c>
      <c r="AA35" s="29">
        <f>E35-'2. Overall cum progress June Rf'!E35</f>
        <v>0</v>
      </c>
      <c r="AB35" s="29">
        <f>F35-'2. Overall cum progress June Rf'!F35</f>
        <v>140</v>
      </c>
      <c r="AC35" s="29">
        <f>G35-'2. Overall cum progress June Rf'!G35</f>
        <v>44833</v>
      </c>
      <c r="AD35" s="29">
        <f>H35-'2. Overall cum progress June Rf'!H35</f>
        <v>0</v>
      </c>
      <c r="AE35" s="29">
        <f>I35-'2. Overall cum progress June Rf'!I35</f>
        <v>0</v>
      </c>
      <c r="AF35" s="29">
        <f>J35-'2. Overall cum progress June Rf'!J35</f>
        <v>0</v>
      </c>
      <c r="AG35" s="29">
        <f>K35-'2. Overall cum progress June Rf'!K35</f>
        <v>0</v>
      </c>
      <c r="AH35" s="29">
        <f>L35-'2. Overall cum progress June Rf'!L35</f>
        <v>0</v>
      </c>
      <c r="AI35" s="29">
        <f>M35-'2. Overall cum progress June Rf'!M35</f>
        <v>44973</v>
      </c>
    </row>
    <row r="36" spans="1:35" s="24" customFormat="1" x14ac:dyDescent="0.3">
      <c r="A36" s="323"/>
      <c r="B36" s="186" t="s">
        <v>16</v>
      </c>
      <c r="C36" s="187">
        <v>0</v>
      </c>
      <c r="D36" s="187">
        <v>621124</v>
      </c>
      <c r="E36" s="187">
        <v>0</v>
      </c>
      <c r="F36" s="187">
        <v>34366</v>
      </c>
      <c r="G36" s="187">
        <v>4766239</v>
      </c>
      <c r="H36" s="187">
        <v>0</v>
      </c>
      <c r="I36" s="187">
        <v>0</v>
      </c>
      <c r="J36" s="187">
        <v>620001</v>
      </c>
      <c r="K36" s="187">
        <v>164400</v>
      </c>
      <c r="L36" s="187">
        <v>161893</v>
      </c>
      <c r="M36" s="187">
        <v>6368023</v>
      </c>
      <c r="N36" s="28">
        <f>M36/1000000</f>
        <v>6.368023</v>
      </c>
      <c r="O36" s="29"/>
      <c r="Y36" s="29">
        <f>C36-'2. Overall cum progress June Rf'!C36</f>
        <v>0</v>
      </c>
      <c r="Z36" s="29">
        <f>D36-'2. Overall cum progress June Rf'!D36</f>
        <v>0</v>
      </c>
      <c r="AA36" s="29">
        <f>E36-'2. Overall cum progress June Rf'!E36</f>
        <v>0</v>
      </c>
      <c r="AB36" s="29">
        <f>F36-'2. Overall cum progress June Rf'!F36</f>
        <v>2031</v>
      </c>
      <c r="AC36" s="29">
        <f>G36-'2. Overall cum progress June Rf'!G36</f>
        <v>100644</v>
      </c>
      <c r="AD36" s="29">
        <f>H36-'2. Overall cum progress June Rf'!H36</f>
        <v>0</v>
      </c>
      <c r="AE36" s="29">
        <f>I36-'2. Overall cum progress June Rf'!I36</f>
        <v>0</v>
      </c>
      <c r="AF36" s="29">
        <f>J36-'2. Overall cum progress June Rf'!J36</f>
        <v>810</v>
      </c>
      <c r="AG36" s="29">
        <f>K36-'2. Overall cum progress June Rf'!K36</f>
        <v>0</v>
      </c>
      <c r="AH36" s="29">
        <f>L36-'2. Overall cum progress June Rf'!L36</f>
        <v>0</v>
      </c>
      <c r="AI36" s="29">
        <f>M36-'2. Overall cum progress June Rf'!M36</f>
        <v>103485</v>
      </c>
    </row>
    <row r="37" spans="1:35" s="30" customFormat="1" x14ac:dyDescent="0.3">
      <c r="A37" s="324" t="s">
        <v>216</v>
      </c>
      <c r="B37" s="325"/>
      <c r="C37" s="178">
        <v>1637</v>
      </c>
      <c r="D37" s="178">
        <v>3576</v>
      </c>
      <c r="E37" s="181">
        <v>1447</v>
      </c>
      <c r="F37" s="181">
        <v>670</v>
      </c>
      <c r="G37" s="190">
        <v>30459</v>
      </c>
      <c r="H37" s="178">
        <v>6433</v>
      </c>
      <c r="I37" s="182">
        <v>0</v>
      </c>
      <c r="J37" s="181">
        <v>39741</v>
      </c>
      <c r="K37" s="181">
        <v>8892</v>
      </c>
      <c r="L37" s="181">
        <v>61245</v>
      </c>
      <c r="M37" s="178">
        <v>154100</v>
      </c>
      <c r="N37" s="39"/>
      <c r="O37" s="29"/>
      <c r="R37" s="24"/>
      <c r="Y37" s="29">
        <f>C37-'2. Overall cum progress June Rf'!C37</f>
        <v>0</v>
      </c>
      <c r="Z37" s="29">
        <f>D37-'2. Overall cum progress June Rf'!D37</f>
        <v>0</v>
      </c>
      <c r="AA37" s="29">
        <f>E37-'2. Overall cum progress June Rf'!E37</f>
        <v>-30</v>
      </c>
      <c r="AB37" s="29">
        <f>F37-'2. Overall cum progress June Rf'!F37</f>
        <v>0</v>
      </c>
      <c r="AC37" s="29">
        <f>G37-'2. Overall cum progress June Rf'!G37</f>
        <v>234</v>
      </c>
      <c r="AD37" s="29">
        <f>H37-'2. Overall cum progress June Rf'!H37</f>
        <v>0</v>
      </c>
      <c r="AE37" s="29">
        <f>I37-'2. Overall cum progress June Rf'!I37</f>
        <v>0</v>
      </c>
      <c r="AF37" s="29">
        <f>J37-'2. Overall cum progress June Rf'!J37</f>
        <v>135</v>
      </c>
      <c r="AG37" s="29">
        <f>K37-'2. Overall cum progress June Rf'!K37</f>
        <v>179</v>
      </c>
      <c r="AH37" s="29">
        <f>L37-'2. Overall cum progress June Rf'!L37</f>
        <v>456</v>
      </c>
      <c r="AI37" s="29">
        <f>M37-'2. Overall cum progress June Rf'!M37</f>
        <v>974</v>
      </c>
    </row>
    <row r="38" spans="1:35" s="30" customFormat="1" x14ac:dyDescent="0.3">
      <c r="A38" s="324" t="s">
        <v>217</v>
      </c>
      <c r="B38" s="325"/>
      <c r="C38" s="178">
        <v>1637</v>
      </c>
      <c r="D38" s="178">
        <v>3576</v>
      </c>
      <c r="E38" s="181">
        <v>1281</v>
      </c>
      <c r="F38" s="181">
        <v>636</v>
      </c>
      <c r="G38" s="190">
        <v>29512</v>
      </c>
      <c r="H38" s="178">
        <v>6433</v>
      </c>
      <c r="I38" s="182">
        <v>16</v>
      </c>
      <c r="J38" s="181">
        <v>39741</v>
      </c>
      <c r="K38" s="181">
        <v>8470</v>
      </c>
      <c r="L38" s="181">
        <v>60250</v>
      </c>
      <c r="M38" s="178">
        <v>151552</v>
      </c>
      <c r="N38" s="39"/>
      <c r="O38" s="29"/>
      <c r="R38" s="24"/>
      <c r="Y38" s="29">
        <f>C38-'2. Overall cum progress June Rf'!C38</f>
        <v>0</v>
      </c>
      <c r="Z38" s="29">
        <f>D38-'2. Overall cum progress June Rf'!D38</f>
        <v>0</v>
      </c>
      <c r="AA38" s="29">
        <f>E38-'2. Overall cum progress June Rf'!E38</f>
        <v>16</v>
      </c>
      <c r="AB38" s="29">
        <f>F38-'2. Overall cum progress June Rf'!F38</f>
        <v>2</v>
      </c>
      <c r="AC38" s="29">
        <f>G38-'2. Overall cum progress June Rf'!G38</f>
        <v>284</v>
      </c>
      <c r="AD38" s="29">
        <f>H38-'2. Overall cum progress June Rf'!H38</f>
        <v>0</v>
      </c>
      <c r="AE38" s="29">
        <f>I38-'2. Overall cum progress June Rf'!I38</f>
        <v>0</v>
      </c>
      <c r="AF38" s="29">
        <f>J38-'2. Overall cum progress June Rf'!J38</f>
        <v>135</v>
      </c>
      <c r="AG38" s="29">
        <f>K38-'2. Overall cum progress June Rf'!K38</f>
        <v>120</v>
      </c>
      <c r="AH38" s="29">
        <f>L38-'2. Overall cum progress June Rf'!L38</f>
        <v>456</v>
      </c>
      <c r="AI38" s="29">
        <f>M38-'2. Overall cum progress June Rf'!M38</f>
        <v>1013</v>
      </c>
    </row>
    <row r="39" spans="1:35" s="31" customFormat="1" x14ac:dyDescent="0.3">
      <c r="A39" s="324" t="s">
        <v>22</v>
      </c>
      <c r="B39" s="325"/>
      <c r="C39" s="178">
        <v>100347</v>
      </c>
      <c r="D39" s="178">
        <v>284440</v>
      </c>
      <c r="E39" s="181">
        <v>109647</v>
      </c>
      <c r="F39" s="181">
        <v>23182</v>
      </c>
      <c r="G39" s="190">
        <v>1312255</v>
      </c>
      <c r="H39" s="178">
        <v>674798</v>
      </c>
      <c r="I39" s="182">
        <v>0</v>
      </c>
      <c r="J39" s="181">
        <v>231315</v>
      </c>
      <c r="K39" s="181">
        <v>1743702</v>
      </c>
      <c r="L39" s="181">
        <v>414572</v>
      </c>
      <c r="M39" s="178">
        <v>4894258</v>
      </c>
      <c r="N39" s="28">
        <f>M39/1000000</f>
        <v>4.8942579999999998</v>
      </c>
      <c r="O39" s="29">
        <f>476*15</f>
        <v>7140</v>
      </c>
      <c r="R39" s="24"/>
      <c r="Y39" s="29">
        <f>C39-'2. Overall cum progress June Rf'!C39</f>
        <v>0</v>
      </c>
      <c r="Z39" s="29">
        <f>D39-'2. Overall cum progress June Rf'!D39</f>
        <v>0</v>
      </c>
      <c r="AA39" s="29">
        <f>E39-'2. Overall cum progress June Rf'!E39</f>
        <v>0</v>
      </c>
      <c r="AB39" s="29">
        <f>F39-'2. Overall cum progress June Rf'!F39</f>
        <v>450</v>
      </c>
      <c r="AC39" s="29">
        <f>G39-'2. Overall cum progress June Rf'!G39</f>
        <v>9943</v>
      </c>
      <c r="AD39" s="29">
        <f>H39-'2. Overall cum progress June Rf'!H39</f>
        <v>0</v>
      </c>
      <c r="AE39" s="29">
        <f>I39-'2. Overall cum progress June Rf'!I39</f>
        <v>0</v>
      </c>
      <c r="AF39" s="29">
        <f>J39-'2. Overall cum progress June Rf'!J39</f>
        <v>723</v>
      </c>
      <c r="AG39" s="29">
        <f>K39-'2. Overall cum progress June Rf'!K39</f>
        <v>67208</v>
      </c>
      <c r="AH39" s="29">
        <f>L39-'2. Overall cum progress June Rf'!L39</f>
        <v>3192</v>
      </c>
      <c r="AI39" s="29">
        <f>M39-'2. Overall cum progress June Rf'!M39</f>
        <v>81516</v>
      </c>
    </row>
    <row r="40" spans="1:35" s="31" customFormat="1" x14ac:dyDescent="0.3">
      <c r="A40" s="326" t="s">
        <v>180</v>
      </c>
      <c r="B40" s="327"/>
      <c r="C40" s="178">
        <v>100347</v>
      </c>
      <c r="D40" s="178">
        <v>284440</v>
      </c>
      <c r="E40" s="181">
        <v>87587</v>
      </c>
      <c r="F40" s="181">
        <v>22732</v>
      </c>
      <c r="G40" s="190">
        <v>1254951</v>
      </c>
      <c r="H40" s="178">
        <v>674798</v>
      </c>
      <c r="I40" s="182">
        <v>0</v>
      </c>
      <c r="J40" s="181">
        <v>231315</v>
      </c>
      <c r="K40" s="181">
        <v>1678054</v>
      </c>
      <c r="L40" s="181">
        <v>394603</v>
      </c>
      <c r="M40" s="178">
        <v>4728827</v>
      </c>
      <c r="N40" s="28"/>
      <c r="O40" s="29"/>
      <c r="R40" s="24"/>
      <c r="Y40" s="29">
        <f>C40-'2. Overall cum progress June Rf'!C40</f>
        <v>0</v>
      </c>
      <c r="Z40" s="29">
        <f>D40-'2. Overall cum progress June Rf'!D40</f>
        <v>0</v>
      </c>
      <c r="AA40" s="29">
        <f>E40-'2. Overall cum progress June Rf'!E40</f>
        <v>808</v>
      </c>
      <c r="AB40" s="29">
        <f>F40-'2. Overall cum progress June Rf'!F40</f>
        <v>25</v>
      </c>
      <c r="AC40" s="29">
        <f>G40-'2. Overall cum progress June Rf'!G40</f>
        <v>14379</v>
      </c>
      <c r="AD40" s="29">
        <f>H40-'2. Overall cum progress June Rf'!H40</f>
        <v>0</v>
      </c>
      <c r="AE40" s="29">
        <f>I40-'2. Overall cum progress June Rf'!I40</f>
        <v>0</v>
      </c>
      <c r="AF40" s="29">
        <f>J40-'2. Overall cum progress June Rf'!J40</f>
        <v>723</v>
      </c>
      <c r="AG40" s="29">
        <f>K40-'2. Overall cum progress June Rf'!K40</f>
        <v>68999</v>
      </c>
      <c r="AH40" s="29">
        <f>L40-'2. Overall cum progress June Rf'!L40</f>
        <v>3192</v>
      </c>
      <c r="AI40" s="29">
        <f>M40-'2. Overall cum progress June Rf'!M40</f>
        <v>88126</v>
      </c>
    </row>
    <row r="41" spans="1:35" s="32" customFormat="1" x14ac:dyDescent="0.3">
      <c r="A41" s="328" t="s">
        <v>218</v>
      </c>
      <c r="B41" s="329"/>
      <c r="C41" s="178">
        <v>635.803</v>
      </c>
      <c r="D41" s="178">
        <v>1825.46</v>
      </c>
      <c r="E41" s="181">
        <v>753</v>
      </c>
      <c r="F41" s="181">
        <v>265</v>
      </c>
      <c r="G41" s="190">
        <v>7729.2635659999996</v>
      </c>
      <c r="H41" s="178">
        <v>1675.181</v>
      </c>
      <c r="I41" s="182">
        <v>0</v>
      </c>
      <c r="J41" s="181">
        <v>2619</v>
      </c>
      <c r="K41" s="181">
        <v>5742</v>
      </c>
      <c r="L41" s="181">
        <v>1018.025</v>
      </c>
      <c r="M41" s="178">
        <v>22262.732566000002</v>
      </c>
      <c r="N41" s="39">
        <f>M41/90</f>
        <v>247.3636951777778</v>
      </c>
      <c r="O41" s="53">
        <f>M41/85</f>
        <v>261.91450077647062</v>
      </c>
      <c r="R41" s="24"/>
      <c r="Y41" s="29">
        <f>C41-'2. Overall cum progress June Rf'!C41</f>
        <v>0</v>
      </c>
      <c r="Z41" s="29">
        <f>D41-'2. Overall cum progress June Rf'!D41</f>
        <v>0</v>
      </c>
      <c r="AA41" s="29">
        <f>E41-'2. Overall cum progress June Rf'!E41</f>
        <v>0</v>
      </c>
      <c r="AB41" s="29">
        <f>F41-'2. Overall cum progress June Rf'!F41</f>
        <v>0</v>
      </c>
      <c r="AC41" s="29">
        <f>G41-'2. Overall cum progress June Rf'!G41</f>
        <v>169.96403499999997</v>
      </c>
      <c r="AD41" s="29">
        <f>H41-'2. Overall cum progress June Rf'!H41</f>
        <v>0</v>
      </c>
      <c r="AE41" s="29">
        <f>I41-'2. Overall cum progress June Rf'!I41</f>
        <v>0</v>
      </c>
      <c r="AF41" s="29">
        <f>J41-'2. Overall cum progress June Rf'!J41</f>
        <v>23</v>
      </c>
      <c r="AG41" s="29">
        <f>K41-'2. Overall cum progress June Rf'!K41</f>
        <v>731</v>
      </c>
      <c r="AH41" s="29">
        <f>L41-'2. Overall cum progress June Rf'!L41</f>
        <v>6.7799999999999727</v>
      </c>
      <c r="AI41" s="29">
        <f>M41-'2. Overall cum progress June Rf'!M41</f>
        <v>930.74403500000335</v>
      </c>
    </row>
    <row r="42" spans="1:35" s="32" customFormat="1" x14ac:dyDescent="0.3">
      <c r="A42" s="330" t="s">
        <v>219</v>
      </c>
      <c r="B42" s="331"/>
      <c r="C42" s="178">
        <v>635.803</v>
      </c>
      <c r="D42" s="178">
        <v>1825.46</v>
      </c>
      <c r="E42" s="181">
        <v>665</v>
      </c>
      <c r="F42" s="181">
        <v>246</v>
      </c>
      <c r="G42" s="190">
        <v>6831.2744519999997</v>
      </c>
      <c r="H42" s="178">
        <v>1675.181</v>
      </c>
      <c r="I42" s="182">
        <v>20</v>
      </c>
      <c r="J42" s="181">
        <v>2619</v>
      </c>
      <c r="K42" s="181">
        <v>5001</v>
      </c>
      <c r="L42" s="181">
        <v>972.47399999999993</v>
      </c>
      <c r="M42" s="178">
        <v>20491.192451999999</v>
      </c>
      <c r="N42" s="39"/>
      <c r="O42" s="53"/>
      <c r="R42" s="24"/>
      <c r="Y42" s="29">
        <f>C42-'2. Overall cum progress June Rf'!C42</f>
        <v>0</v>
      </c>
      <c r="Z42" s="29">
        <f>D42-'2. Overall cum progress June Rf'!D42</f>
        <v>0</v>
      </c>
      <c r="AA42" s="29">
        <f>E42-'2. Overall cum progress June Rf'!E42</f>
        <v>9</v>
      </c>
      <c r="AB42" s="29">
        <f>F42-'2. Overall cum progress June Rf'!F42</f>
        <v>1</v>
      </c>
      <c r="AC42" s="29">
        <f>G42-'2. Overall cum progress June Rf'!G42</f>
        <v>139.29461499999979</v>
      </c>
      <c r="AD42" s="29">
        <f>H42-'2. Overall cum progress June Rf'!H42</f>
        <v>0</v>
      </c>
      <c r="AE42" s="29">
        <f>I42-'2. Overall cum progress June Rf'!I42</f>
        <v>0</v>
      </c>
      <c r="AF42" s="29">
        <f>J42-'2. Overall cum progress June Rf'!J42</f>
        <v>23</v>
      </c>
      <c r="AG42" s="29">
        <f>K42-'2. Overall cum progress June Rf'!K42</f>
        <v>281</v>
      </c>
      <c r="AH42" s="29">
        <f>L42-'2. Overall cum progress June Rf'!L42</f>
        <v>6.7799999999999727</v>
      </c>
      <c r="AI42" s="29">
        <f>M42-'2. Overall cum progress June Rf'!M42</f>
        <v>460.07461499999772</v>
      </c>
    </row>
    <row r="43" spans="1:35" s="33" customFormat="1" x14ac:dyDescent="0.3">
      <c r="A43" s="332" t="s">
        <v>23</v>
      </c>
      <c r="B43" s="333" t="s">
        <v>24</v>
      </c>
      <c r="C43" s="178">
        <v>355</v>
      </c>
      <c r="D43" s="178">
        <v>867</v>
      </c>
      <c r="E43" s="181">
        <v>141</v>
      </c>
      <c r="F43" s="181">
        <v>3</v>
      </c>
      <c r="G43" s="190">
        <v>545</v>
      </c>
      <c r="H43" s="178">
        <v>186</v>
      </c>
      <c r="I43" s="182">
        <v>25</v>
      </c>
      <c r="J43" s="181">
        <v>3</v>
      </c>
      <c r="K43" s="181">
        <v>89</v>
      </c>
      <c r="L43" s="181">
        <v>113</v>
      </c>
      <c r="M43" s="178">
        <v>2327</v>
      </c>
      <c r="N43" s="39"/>
      <c r="O43" s="29"/>
      <c r="R43" s="24"/>
      <c r="Y43" s="29">
        <f>C43-'2. Overall cum progress June Rf'!C43</f>
        <v>0</v>
      </c>
      <c r="Z43" s="29">
        <f>D43-'2. Overall cum progress June Rf'!D43</f>
        <v>0</v>
      </c>
      <c r="AA43" s="29">
        <f>E43-'2. Overall cum progress June Rf'!E43</f>
        <v>0</v>
      </c>
      <c r="AB43" s="29">
        <f>F43-'2. Overall cum progress June Rf'!F43</f>
        <v>0</v>
      </c>
      <c r="AC43" s="29">
        <f>G43-'2. Overall cum progress June Rf'!G43</f>
        <v>0</v>
      </c>
      <c r="AD43" s="29">
        <f>H43-'2. Overall cum progress June Rf'!H43</f>
        <v>0</v>
      </c>
      <c r="AE43" s="29">
        <f>I43-'2. Overall cum progress June Rf'!I43</f>
        <v>0</v>
      </c>
      <c r="AF43" s="29">
        <f>J43-'2. Overall cum progress June Rf'!J43</f>
        <v>0</v>
      </c>
      <c r="AG43" s="29">
        <f>K43-'2. Overall cum progress June Rf'!K43</f>
        <v>0</v>
      </c>
      <c r="AH43" s="29">
        <f>L43-'2. Overall cum progress June Rf'!L43</f>
        <v>0</v>
      </c>
      <c r="AI43" s="29">
        <f>M43-'2. Overall cum progress June Rf'!M43</f>
        <v>0</v>
      </c>
    </row>
    <row r="44" spans="1:35" s="24" customFormat="1" x14ac:dyDescent="0.3">
      <c r="A44" s="320" t="s">
        <v>25</v>
      </c>
      <c r="B44" s="200" t="s">
        <v>24</v>
      </c>
      <c r="C44" s="178">
        <v>11370</v>
      </c>
      <c r="D44" s="178">
        <v>2900</v>
      </c>
      <c r="E44" s="181">
        <v>4453</v>
      </c>
      <c r="F44" s="181">
        <v>780</v>
      </c>
      <c r="G44" s="190">
        <v>9852</v>
      </c>
      <c r="H44" s="178">
        <v>5891</v>
      </c>
      <c r="I44" s="182">
        <v>3526</v>
      </c>
      <c r="J44" s="181">
        <v>288</v>
      </c>
      <c r="K44" s="181">
        <v>2182</v>
      </c>
      <c r="L44" s="181">
        <v>1947</v>
      </c>
      <c r="M44" s="178">
        <v>43189</v>
      </c>
      <c r="N44" s="39"/>
      <c r="O44" s="29"/>
      <c r="Y44" s="29">
        <f>C44-'2. Overall cum progress June Rf'!C44</f>
        <v>0</v>
      </c>
      <c r="Z44" s="29">
        <f>D44-'2. Overall cum progress June Rf'!D44</f>
        <v>0</v>
      </c>
      <c r="AA44" s="29">
        <f>E44-'2. Overall cum progress June Rf'!E44</f>
        <v>0</v>
      </c>
      <c r="AB44" s="29">
        <f>F44-'2. Overall cum progress June Rf'!F44</f>
        <v>0</v>
      </c>
      <c r="AC44" s="29">
        <f>G44-'2. Overall cum progress June Rf'!G44</f>
        <v>0</v>
      </c>
      <c r="AD44" s="29">
        <f>H44-'2. Overall cum progress June Rf'!H44</f>
        <v>1230</v>
      </c>
      <c r="AE44" s="29">
        <f>I44-'2. Overall cum progress June Rf'!I44</f>
        <v>0</v>
      </c>
      <c r="AF44" s="29">
        <f>J44-'2. Overall cum progress June Rf'!J44</f>
        <v>0</v>
      </c>
      <c r="AG44" s="29">
        <f>K44-'2. Overall cum progress June Rf'!K44</f>
        <v>0</v>
      </c>
      <c r="AH44" s="29">
        <f>L44-'2. Overall cum progress June Rf'!L44</f>
        <v>0</v>
      </c>
      <c r="AI44" s="29">
        <f>M44-'2. Overall cum progress June Rf'!M44</f>
        <v>1230</v>
      </c>
    </row>
    <row r="45" spans="1:35" s="24" customFormat="1" x14ac:dyDescent="0.3">
      <c r="A45" s="320"/>
      <c r="B45" s="201" t="s">
        <v>26</v>
      </c>
      <c r="C45" s="178">
        <v>9922</v>
      </c>
      <c r="D45" s="178">
        <v>7375</v>
      </c>
      <c r="E45" s="181">
        <v>5543</v>
      </c>
      <c r="F45" s="181">
        <v>608</v>
      </c>
      <c r="G45" s="190">
        <v>10537</v>
      </c>
      <c r="H45" s="178">
        <v>4700</v>
      </c>
      <c r="I45" s="182">
        <v>5110</v>
      </c>
      <c r="J45" s="181">
        <v>605</v>
      </c>
      <c r="K45" s="181">
        <v>3046</v>
      </c>
      <c r="L45" s="181">
        <v>707</v>
      </c>
      <c r="M45" s="178">
        <v>48153</v>
      </c>
      <c r="N45" s="39"/>
      <c r="O45" s="29"/>
      <c r="Y45" s="29">
        <f>C45-'2. Overall cum progress June Rf'!C45</f>
        <v>0</v>
      </c>
      <c r="Z45" s="29">
        <f>D45-'2. Overall cum progress June Rf'!D45</f>
        <v>0</v>
      </c>
      <c r="AA45" s="29">
        <f>E45-'2. Overall cum progress June Rf'!E45</f>
        <v>0</v>
      </c>
      <c r="AB45" s="29">
        <f>F45-'2. Overall cum progress June Rf'!F45</f>
        <v>0</v>
      </c>
      <c r="AC45" s="29">
        <f>G45-'2. Overall cum progress June Rf'!G45</f>
        <v>0</v>
      </c>
      <c r="AD45" s="29">
        <f>H45-'2. Overall cum progress June Rf'!H45</f>
        <v>-1138</v>
      </c>
      <c r="AE45" s="29">
        <f>I45-'2. Overall cum progress June Rf'!I45</f>
        <v>0</v>
      </c>
      <c r="AF45" s="29">
        <f>J45-'2. Overall cum progress June Rf'!J45</f>
        <v>0</v>
      </c>
      <c r="AG45" s="29">
        <f>K45-'2. Overall cum progress June Rf'!K45</f>
        <v>0</v>
      </c>
      <c r="AH45" s="29">
        <f>L45-'2. Overall cum progress June Rf'!L45</f>
        <v>0</v>
      </c>
      <c r="AI45" s="29">
        <f>M45-'2. Overall cum progress June Rf'!M45</f>
        <v>-1138</v>
      </c>
    </row>
    <row r="46" spans="1:35" s="24" customFormat="1" x14ac:dyDescent="0.3">
      <c r="A46" s="320"/>
      <c r="B46" s="202" t="s">
        <v>16</v>
      </c>
      <c r="C46" s="187">
        <v>21292</v>
      </c>
      <c r="D46" s="187">
        <v>10275</v>
      </c>
      <c r="E46" s="187">
        <v>9996</v>
      </c>
      <c r="F46" s="187">
        <v>1388</v>
      </c>
      <c r="G46" s="187">
        <v>20389</v>
      </c>
      <c r="H46" s="187">
        <v>10591</v>
      </c>
      <c r="I46" s="187">
        <v>8636</v>
      </c>
      <c r="J46" s="187">
        <v>893</v>
      </c>
      <c r="K46" s="187">
        <v>5228</v>
      </c>
      <c r="L46" s="187">
        <v>2654</v>
      </c>
      <c r="M46" s="187">
        <v>91342</v>
      </c>
      <c r="N46" s="40">
        <f>M44/M46%</f>
        <v>47.282739594053119</v>
      </c>
      <c r="O46" s="29"/>
      <c r="Y46" s="29">
        <f>C46-'2. Overall cum progress June Rf'!C46</f>
        <v>0</v>
      </c>
      <c r="Z46" s="29">
        <f>D46-'2. Overall cum progress June Rf'!D46</f>
        <v>0</v>
      </c>
      <c r="AA46" s="29">
        <f>E46-'2. Overall cum progress June Rf'!E46</f>
        <v>0</v>
      </c>
      <c r="AB46" s="29">
        <f>F46-'2. Overall cum progress June Rf'!F46</f>
        <v>0</v>
      </c>
      <c r="AC46" s="29">
        <f>G46-'2. Overall cum progress June Rf'!G46</f>
        <v>0</v>
      </c>
      <c r="AD46" s="29">
        <f>H46-'2. Overall cum progress June Rf'!H46</f>
        <v>92</v>
      </c>
      <c r="AE46" s="29">
        <f>I46-'2. Overall cum progress June Rf'!I46</f>
        <v>0</v>
      </c>
      <c r="AF46" s="29">
        <f>J46-'2. Overall cum progress June Rf'!J46</f>
        <v>0</v>
      </c>
      <c r="AG46" s="29">
        <f>K46-'2. Overall cum progress June Rf'!K46</f>
        <v>0</v>
      </c>
      <c r="AH46" s="29">
        <f>L46-'2. Overall cum progress June Rf'!L46</f>
        <v>0</v>
      </c>
      <c r="AI46" s="29">
        <f>M46-'2. Overall cum progress June Rf'!M46</f>
        <v>92</v>
      </c>
    </row>
    <row r="47" spans="1:35" s="24" customFormat="1" x14ac:dyDescent="0.3">
      <c r="A47" s="334" t="s">
        <v>220</v>
      </c>
      <c r="B47" s="200" t="s">
        <v>17</v>
      </c>
      <c r="C47" s="178">
        <v>0</v>
      </c>
      <c r="D47" s="178">
        <v>0</v>
      </c>
      <c r="E47" s="181">
        <v>0</v>
      </c>
      <c r="F47" s="181">
        <v>0</v>
      </c>
      <c r="G47" s="190">
        <v>22888</v>
      </c>
      <c r="H47" s="178">
        <v>0</v>
      </c>
      <c r="I47" s="182">
        <v>0</v>
      </c>
      <c r="J47" s="181">
        <v>0</v>
      </c>
      <c r="K47" s="181">
        <v>3989</v>
      </c>
      <c r="L47" s="181">
        <v>0</v>
      </c>
      <c r="M47" s="178">
        <v>26877</v>
      </c>
      <c r="N47" s="39"/>
      <c r="O47" s="29"/>
      <c r="Y47" s="29">
        <f>C47-'2. Overall cum progress June Rf'!C47</f>
        <v>0</v>
      </c>
      <c r="Z47" s="29">
        <f>D47-'2. Overall cum progress June Rf'!D47</f>
        <v>0</v>
      </c>
      <c r="AA47" s="29">
        <f>E47-'2. Overall cum progress June Rf'!E47</f>
        <v>0</v>
      </c>
      <c r="AB47" s="29">
        <f>F47-'2. Overall cum progress June Rf'!F47</f>
        <v>0</v>
      </c>
      <c r="AC47" s="29">
        <f>G47-'2. Overall cum progress June Rf'!G47</f>
        <v>0</v>
      </c>
      <c r="AD47" s="29">
        <f>H47-'2. Overall cum progress June Rf'!H47</f>
        <v>0</v>
      </c>
      <c r="AE47" s="29">
        <f>I47-'2. Overall cum progress June Rf'!I47</f>
        <v>0</v>
      </c>
      <c r="AF47" s="29">
        <f>J47-'2. Overall cum progress June Rf'!J47</f>
        <v>0</v>
      </c>
      <c r="AG47" s="29">
        <f>K47-'2. Overall cum progress June Rf'!K47</f>
        <v>0</v>
      </c>
      <c r="AH47" s="29">
        <f>L47-'2. Overall cum progress June Rf'!L47</f>
        <v>0</v>
      </c>
      <c r="AI47" s="29">
        <f>M47-'2. Overall cum progress June Rf'!M47</f>
        <v>0</v>
      </c>
    </row>
    <row r="48" spans="1:35" s="24" customFormat="1" x14ac:dyDescent="0.3">
      <c r="A48" s="334"/>
      <c r="B48" s="201" t="s">
        <v>18</v>
      </c>
      <c r="C48" s="178">
        <v>0</v>
      </c>
      <c r="D48" s="178">
        <v>0</v>
      </c>
      <c r="E48" s="181">
        <v>0</v>
      </c>
      <c r="F48" s="181">
        <v>0</v>
      </c>
      <c r="G48" s="190">
        <v>2494</v>
      </c>
      <c r="H48" s="178">
        <v>0</v>
      </c>
      <c r="I48" s="182">
        <v>0</v>
      </c>
      <c r="J48" s="181">
        <v>0</v>
      </c>
      <c r="K48" s="181">
        <v>722</v>
      </c>
      <c r="L48" s="181">
        <v>0</v>
      </c>
      <c r="M48" s="178">
        <v>3216</v>
      </c>
      <c r="N48" s="39"/>
      <c r="O48" s="29"/>
      <c r="Y48" s="29">
        <f>C48-'2. Overall cum progress June Rf'!C48</f>
        <v>0</v>
      </c>
      <c r="Z48" s="29">
        <f>D48-'2. Overall cum progress June Rf'!D48</f>
        <v>0</v>
      </c>
      <c r="AA48" s="29">
        <f>E48-'2. Overall cum progress June Rf'!E48</f>
        <v>0</v>
      </c>
      <c r="AB48" s="29">
        <f>F48-'2. Overall cum progress June Rf'!F48</f>
        <v>0</v>
      </c>
      <c r="AC48" s="29">
        <f>G48-'2. Overall cum progress June Rf'!G48</f>
        <v>0</v>
      </c>
      <c r="AD48" s="29">
        <f>H48-'2. Overall cum progress June Rf'!H48</f>
        <v>0</v>
      </c>
      <c r="AE48" s="29">
        <f>I48-'2. Overall cum progress June Rf'!I48</f>
        <v>0</v>
      </c>
      <c r="AF48" s="29">
        <f>J48-'2. Overall cum progress June Rf'!J48</f>
        <v>0</v>
      </c>
      <c r="AG48" s="29">
        <f>K48-'2. Overall cum progress June Rf'!K48</f>
        <v>0</v>
      </c>
      <c r="AH48" s="29">
        <f>L48-'2. Overall cum progress June Rf'!L48</f>
        <v>0</v>
      </c>
      <c r="AI48" s="29">
        <f>M48-'2. Overall cum progress June Rf'!M48</f>
        <v>0</v>
      </c>
    </row>
    <row r="49" spans="1:35" s="24" customFormat="1" x14ac:dyDescent="0.3">
      <c r="A49" s="334"/>
      <c r="B49" s="202" t="s">
        <v>16</v>
      </c>
      <c r="C49" s="187">
        <v>0</v>
      </c>
      <c r="D49" s="187">
        <v>0</v>
      </c>
      <c r="E49" s="203">
        <v>0</v>
      </c>
      <c r="F49" s="187">
        <v>0</v>
      </c>
      <c r="G49" s="187">
        <v>25382</v>
      </c>
      <c r="H49" s="187">
        <v>0</v>
      </c>
      <c r="I49" s="187">
        <v>0</v>
      </c>
      <c r="J49" s="187">
        <v>0</v>
      </c>
      <c r="K49" s="187">
        <v>4711</v>
      </c>
      <c r="L49" s="187">
        <v>0</v>
      </c>
      <c r="M49" s="187">
        <v>30093</v>
      </c>
      <c r="N49" s="39"/>
      <c r="O49" s="29"/>
      <c r="Y49" s="29">
        <f>C49-'2. Overall cum progress June Rf'!C49</f>
        <v>0</v>
      </c>
      <c r="Z49" s="29">
        <f>D49-'2. Overall cum progress June Rf'!D49</f>
        <v>0</v>
      </c>
      <c r="AA49" s="29">
        <f>E49-'2. Overall cum progress June Rf'!E49</f>
        <v>0</v>
      </c>
      <c r="AB49" s="29">
        <f>F49-'2. Overall cum progress June Rf'!F49</f>
        <v>0</v>
      </c>
      <c r="AC49" s="29">
        <f>G49-'2. Overall cum progress June Rf'!G49</f>
        <v>0</v>
      </c>
      <c r="AD49" s="29">
        <f>H49-'2. Overall cum progress June Rf'!H49</f>
        <v>0</v>
      </c>
      <c r="AE49" s="29">
        <f>I49-'2. Overall cum progress June Rf'!I49</f>
        <v>0</v>
      </c>
      <c r="AF49" s="29">
        <f>J49-'2. Overall cum progress June Rf'!J49</f>
        <v>0</v>
      </c>
      <c r="AG49" s="29">
        <f>K49-'2. Overall cum progress June Rf'!K49</f>
        <v>0</v>
      </c>
      <c r="AH49" s="29">
        <f>L49-'2. Overall cum progress June Rf'!L49</f>
        <v>0</v>
      </c>
      <c r="AI49" s="29">
        <f>M49-'2. Overall cum progress June Rf'!M49</f>
        <v>0</v>
      </c>
    </row>
    <row r="50" spans="1:35" s="24" customFormat="1" x14ac:dyDescent="0.3">
      <c r="A50" s="320" t="s">
        <v>221</v>
      </c>
      <c r="B50" s="200" t="s">
        <v>17</v>
      </c>
      <c r="C50" s="178">
        <v>31</v>
      </c>
      <c r="D50" s="178">
        <v>1243</v>
      </c>
      <c r="E50" s="181">
        <v>1688</v>
      </c>
      <c r="F50" s="181">
        <v>95</v>
      </c>
      <c r="G50" s="190">
        <v>3153</v>
      </c>
      <c r="H50" s="178">
        <v>8442</v>
      </c>
      <c r="I50" s="182">
        <v>410</v>
      </c>
      <c r="J50" s="181">
        <v>4777</v>
      </c>
      <c r="K50" s="181">
        <v>1066</v>
      </c>
      <c r="L50" s="181">
        <v>867</v>
      </c>
      <c r="M50" s="178">
        <v>21772</v>
      </c>
      <c r="N50" s="39"/>
      <c r="O50" s="29"/>
      <c r="Y50" s="29">
        <f>C50-'2. Overall cum progress June Rf'!C50</f>
        <v>0</v>
      </c>
      <c r="Z50" s="29">
        <f>D50-'2. Overall cum progress June Rf'!D50</f>
        <v>0</v>
      </c>
      <c r="AA50" s="29">
        <f>E50-'2. Overall cum progress June Rf'!E50</f>
        <v>0</v>
      </c>
      <c r="AB50" s="29">
        <f>F50-'2. Overall cum progress June Rf'!F50</f>
        <v>0</v>
      </c>
      <c r="AC50" s="29">
        <f>G50-'2. Overall cum progress June Rf'!G50</f>
        <v>0</v>
      </c>
      <c r="AD50" s="29">
        <f>H50-'2. Overall cum progress June Rf'!H50</f>
        <v>0</v>
      </c>
      <c r="AE50" s="29">
        <f>I50-'2. Overall cum progress June Rf'!I50</f>
        <v>0</v>
      </c>
      <c r="AF50" s="29">
        <f>J50-'2. Overall cum progress June Rf'!J50</f>
        <v>0</v>
      </c>
      <c r="AG50" s="29">
        <f>K50-'2. Overall cum progress June Rf'!K50</f>
        <v>0</v>
      </c>
      <c r="AH50" s="29">
        <f>L50-'2. Overall cum progress June Rf'!L50</f>
        <v>0</v>
      </c>
      <c r="AI50" s="29">
        <f>M50-'2. Overall cum progress June Rf'!M50</f>
        <v>0</v>
      </c>
    </row>
    <row r="51" spans="1:35" s="24" customFormat="1" x14ac:dyDescent="0.3">
      <c r="A51" s="320"/>
      <c r="B51" s="201" t="s">
        <v>18</v>
      </c>
      <c r="C51" s="178">
        <v>0</v>
      </c>
      <c r="D51" s="178">
        <v>0</v>
      </c>
      <c r="E51" s="181"/>
      <c r="F51" s="181">
        <v>0</v>
      </c>
      <c r="G51" s="190">
        <v>0</v>
      </c>
      <c r="H51" s="178">
        <v>1770</v>
      </c>
      <c r="I51" s="182">
        <v>0</v>
      </c>
      <c r="J51" s="181">
        <v>0</v>
      </c>
      <c r="K51" s="181">
        <v>467</v>
      </c>
      <c r="L51" s="181">
        <v>675</v>
      </c>
      <c r="M51" s="178">
        <v>2912</v>
      </c>
      <c r="N51" s="39"/>
      <c r="O51" s="29"/>
      <c r="Y51" s="29">
        <f>C51-'2. Overall cum progress June Rf'!C51</f>
        <v>0</v>
      </c>
      <c r="Z51" s="29">
        <f>D51-'2. Overall cum progress June Rf'!D51</f>
        <v>0</v>
      </c>
      <c r="AA51" s="29">
        <f>E51-'2. Overall cum progress June Rf'!E51</f>
        <v>0</v>
      </c>
      <c r="AB51" s="29">
        <f>F51-'2. Overall cum progress June Rf'!F51</f>
        <v>0</v>
      </c>
      <c r="AC51" s="29">
        <f>G51-'2. Overall cum progress June Rf'!G51</f>
        <v>0</v>
      </c>
      <c r="AD51" s="29">
        <f>H51-'2. Overall cum progress June Rf'!H51</f>
        <v>0</v>
      </c>
      <c r="AE51" s="29">
        <f>I51-'2. Overall cum progress June Rf'!I51</f>
        <v>0</v>
      </c>
      <c r="AF51" s="29">
        <f>J51-'2. Overall cum progress June Rf'!J51</f>
        <v>0</v>
      </c>
      <c r="AG51" s="29">
        <f>K51-'2. Overall cum progress June Rf'!K51</f>
        <v>0</v>
      </c>
      <c r="AH51" s="29">
        <f>L51-'2. Overall cum progress June Rf'!L51</f>
        <v>0</v>
      </c>
      <c r="AI51" s="29">
        <f>M51-'2. Overall cum progress June Rf'!M51</f>
        <v>0</v>
      </c>
    </row>
    <row r="52" spans="1:35" s="24" customFormat="1" ht="14.4" thickBot="1" x14ac:dyDescent="0.35">
      <c r="A52" s="321"/>
      <c r="B52" s="204" t="s">
        <v>16</v>
      </c>
      <c r="C52" s="187">
        <v>31</v>
      </c>
      <c r="D52" s="187">
        <v>1243</v>
      </c>
      <c r="E52" s="187">
        <v>1688</v>
      </c>
      <c r="F52" s="187">
        <v>95</v>
      </c>
      <c r="G52" s="187">
        <v>3153</v>
      </c>
      <c r="H52" s="187">
        <v>10212</v>
      </c>
      <c r="I52" s="187">
        <v>410</v>
      </c>
      <c r="J52" s="187">
        <v>4777</v>
      </c>
      <c r="K52" s="187">
        <v>1533</v>
      </c>
      <c r="L52" s="187">
        <v>1542</v>
      </c>
      <c r="M52" s="178">
        <v>24684</v>
      </c>
      <c r="N52" s="39"/>
      <c r="O52" s="29"/>
      <c r="Y52" s="29">
        <f>C52-'2. Overall cum progress June Rf'!C52</f>
        <v>0</v>
      </c>
      <c r="Z52" s="29">
        <f>D52-'2. Overall cum progress June Rf'!D52</f>
        <v>0</v>
      </c>
      <c r="AA52" s="29">
        <f>E52-'2. Overall cum progress June Rf'!E52</f>
        <v>0</v>
      </c>
      <c r="AB52" s="29">
        <f>F52-'2. Overall cum progress June Rf'!F52</f>
        <v>0</v>
      </c>
      <c r="AC52" s="29">
        <f>G52-'2. Overall cum progress June Rf'!G52</f>
        <v>0</v>
      </c>
      <c r="AD52" s="29">
        <f>H52-'2. Overall cum progress June Rf'!H52</f>
        <v>0</v>
      </c>
      <c r="AE52" s="29">
        <f>I52-'2. Overall cum progress June Rf'!I52</f>
        <v>0</v>
      </c>
      <c r="AF52" s="29">
        <f>J52-'2. Overall cum progress June Rf'!J52</f>
        <v>0</v>
      </c>
      <c r="AG52" s="29">
        <f>K52-'2. Overall cum progress June Rf'!K52</f>
        <v>0</v>
      </c>
      <c r="AH52" s="29">
        <f>L52-'2. Overall cum progress June Rf'!L52</f>
        <v>0</v>
      </c>
      <c r="AI52" s="29">
        <f>M52-'2. Overall cum progress June Rf'!M52</f>
        <v>0</v>
      </c>
    </row>
    <row r="53" spans="1:35" x14ac:dyDescent="0.3">
      <c r="A53" s="210" t="s">
        <v>238</v>
      </c>
      <c r="B53" s="210"/>
      <c r="C53" s="210"/>
      <c r="D53" s="206"/>
      <c r="E53" s="181"/>
      <c r="F53" s="206"/>
      <c r="G53" s="211"/>
      <c r="H53" s="212"/>
      <c r="I53" s="213"/>
      <c r="J53" s="206"/>
      <c r="K53" s="178"/>
      <c r="L53" s="214"/>
      <c r="M53" s="206"/>
    </row>
    <row r="54" spans="1:35" x14ac:dyDescent="0.3">
      <c r="A54" s="210" t="s">
        <v>241</v>
      </c>
      <c r="B54" s="210"/>
      <c r="C54" s="210"/>
      <c r="D54" s="206"/>
      <c r="E54" s="177"/>
      <c r="F54" s="206"/>
      <c r="G54" s="210"/>
      <c r="H54" s="212"/>
      <c r="I54" s="206"/>
      <c r="J54" s="206"/>
      <c r="K54" s="206"/>
      <c r="L54" s="206"/>
      <c r="M54" s="206"/>
    </row>
    <row r="55" spans="1:35" x14ac:dyDescent="0.3">
      <c r="A55" s="215" t="s">
        <v>206</v>
      </c>
      <c r="B55" s="210"/>
      <c r="C55" s="210"/>
      <c r="D55" s="206"/>
      <c r="E55" s="177"/>
      <c r="F55" s="206"/>
      <c r="G55" s="206"/>
      <c r="H55" s="206"/>
      <c r="I55" s="206"/>
      <c r="J55" s="206"/>
      <c r="K55" s="206"/>
      <c r="L55" s="206"/>
      <c r="M55" s="206"/>
    </row>
    <row r="56" spans="1:35" x14ac:dyDescent="0.3">
      <c r="E56" s="42"/>
    </row>
    <row r="57" spans="1:35" x14ac:dyDescent="0.3">
      <c r="E57" s="65"/>
    </row>
  </sheetData>
  <sheetProtection password="CF7A" sheet="1" objects="1" scenarios="1"/>
  <mergeCells count="24"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  <mergeCell ref="A50:A52"/>
    <mergeCell ref="A31:A33"/>
    <mergeCell ref="A34:A36"/>
    <mergeCell ref="A37:B37"/>
    <mergeCell ref="A38:B38"/>
    <mergeCell ref="A39:B39"/>
    <mergeCell ref="A40:B40"/>
    <mergeCell ref="A41:B41"/>
    <mergeCell ref="A42:B42"/>
    <mergeCell ref="A43:B43"/>
    <mergeCell ref="A44:A46"/>
    <mergeCell ref="A47:A49"/>
  </mergeCells>
  <printOptions horizontalCentered="1" verticalCentered="1"/>
  <pageMargins left="0.2" right="0.21" top="0.2" bottom="0.16" header="0.17" footer="0.16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H57"/>
  <sheetViews>
    <sheetView view="pageBreakPreview" zoomScale="80" zoomScaleSheetLayoutView="8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X1" sqref="X1:AH52"/>
    </sheetView>
  </sheetViews>
  <sheetFormatPr defaultColWidth="9.109375" defaultRowHeight="13.8" x14ac:dyDescent="0.3"/>
  <cols>
    <col min="1" max="1" width="30" style="35" customWidth="1"/>
    <col min="2" max="2" width="21.6640625" style="35" customWidth="1"/>
    <col min="3" max="3" width="9.6640625" style="35" bestFit="1" customWidth="1"/>
    <col min="4" max="4" width="10.6640625" style="21" bestFit="1" customWidth="1"/>
    <col min="5" max="5" width="10.6640625" style="68" bestFit="1" customWidth="1"/>
    <col min="6" max="6" width="12.6640625" style="21" customWidth="1"/>
    <col min="7" max="7" width="12.109375" style="21" bestFit="1" customWidth="1"/>
    <col min="8" max="8" width="14.6640625" style="21" customWidth="1"/>
    <col min="9" max="9" width="9.6640625" style="21" bestFit="1" customWidth="1"/>
    <col min="10" max="10" width="10.6640625" style="21" customWidth="1"/>
    <col min="11" max="11" width="12.109375" style="21" bestFit="1" customWidth="1"/>
    <col min="12" max="12" width="10.6640625" style="21" bestFit="1" customWidth="1"/>
    <col min="13" max="13" width="12.109375" style="21" bestFit="1" customWidth="1"/>
    <col min="14" max="14" width="10" style="21" bestFit="1" customWidth="1"/>
    <col min="15" max="15" width="13.109375" style="21" bestFit="1" customWidth="1"/>
    <col min="16" max="16" width="12.44140625" style="21" bestFit="1" customWidth="1"/>
    <col min="17" max="35" width="9.109375" style="21"/>
    <col min="36" max="36" width="10.88671875" style="21" bestFit="1" customWidth="1"/>
    <col min="37" max="16384" width="9.109375" style="21"/>
  </cols>
  <sheetData>
    <row r="1" spans="1:34" ht="14.4" thickBot="1" x14ac:dyDescent="0.35">
      <c r="A1" s="55" t="s">
        <v>240</v>
      </c>
      <c r="B1" s="21"/>
      <c r="C1" s="21"/>
      <c r="D1" s="36"/>
      <c r="E1" s="69"/>
      <c r="F1" s="36"/>
      <c r="G1" s="20"/>
      <c r="H1" s="20"/>
      <c r="I1" s="36"/>
      <c r="J1" s="36"/>
      <c r="K1" s="36"/>
      <c r="L1" s="36"/>
      <c r="AC1" s="21" t="s">
        <v>242</v>
      </c>
    </row>
    <row r="2" spans="1:34" s="37" customFormat="1" x14ac:dyDescent="0.25">
      <c r="A2" s="295" t="s">
        <v>0</v>
      </c>
      <c r="B2" s="296"/>
      <c r="C2" s="121" t="s">
        <v>207</v>
      </c>
      <c r="D2" s="121" t="s">
        <v>2</v>
      </c>
      <c r="E2" s="121" t="s">
        <v>3</v>
      </c>
      <c r="F2" s="121" t="s">
        <v>4</v>
      </c>
      <c r="G2" s="67" t="s">
        <v>5</v>
      </c>
      <c r="H2" s="121" t="s">
        <v>6</v>
      </c>
      <c r="I2" s="125" t="s">
        <v>7</v>
      </c>
      <c r="J2" s="121" t="s">
        <v>8</v>
      </c>
      <c r="K2" s="121" t="s">
        <v>9</v>
      </c>
      <c r="L2" s="121" t="s">
        <v>10</v>
      </c>
      <c r="M2" s="38" t="s">
        <v>16</v>
      </c>
    </row>
    <row r="3" spans="1:34" ht="13.5" customHeight="1" x14ac:dyDescent="0.3">
      <c r="A3" s="22"/>
      <c r="B3" s="23"/>
      <c r="C3" s="23"/>
      <c r="D3" s="42"/>
      <c r="E3" s="42"/>
      <c r="F3" s="42"/>
      <c r="G3" s="42"/>
      <c r="H3" s="42"/>
      <c r="I3" s="42"/>
      <c r="J3" s="42"/>
      <c r="K3" s="42"/>
      <c r="L3" s="42"/>
      <c r="M3" s="42"/>
      <c r="X3" s="24" t="str">
        <f t="shared" ref="X3:AH3" si="0">C2</f>
        <v>AJKRSP+</v>
      </c>
      <c r="Y3" s="24" t="str">
        <f t="shared" si="0"/>
        <v>AKRSP</v>
      </c>
      <c r="Z3" s="24" t="str">
        <f t="shared" si="0"/>
        <v>BRSP</v>
      </c>
      <c r="AA3" s="24" t="str">
        <f t="shared" si="0"/>
        <v>GBTI</v>
      </c>
      <c r="AB3" s="24" t="str">
        <f t="shared" si="0"/>
        <v>NRSP</v>
      </c>
      <c r="AC3" s="24" t="str">
        <f t="shared" si="0"/>
        <v>PRSP</v>
      </c>
      <c r="AD3" s="24" t="str">
        <f t="shared" si="0"/>
        <v>SGA</v>
      </c>
      <c r="AE3" s="24" t="str">
        <f t="shared" si="0"/>
        <v>SRSO</v>
      </c>
      <c r="AF3" s="24" t="str">
        <f t="shared" si="0"/>
        <v>SRSP</v>
      </c>
      <c r="AG3" s="24" t="str">
        <f t="shared" si="0"/>
        <v>TRDP</v>
      </c>
      <c r="AH3" s="24" t="str">
        <f t="shared" si="0"/>
        <v xml:space="preserve">Total </v>
      </c>
    </row>
    <row r="4" spans="1:34" s="24" customFormat="1" x14ac:dyDescent="0.3">
      <c r="A4" s="297" t="s">
        <v>175</v>
      </c>
      <c r="B4" s="297"/>
      <c r="C4" s="65" t="e">
        <f>'1.RSP Districts '!#REF!</f>
        <v>#REF!</v>
      </c>
      <c r="D4" s="65" t="e">
        <f>'1.RSP Districts '!#REF!</f>
        <v>#REF!</v>
      </c>
      <c r="E4" s="65" t="e">
        <f>'1.RSP Districts '!#REF!</f>
        <v>#REF!</v>
      </c>
      <c r="F4" s="65" t="e">
        <f>'1.RSP Districts '!#REF!</f>
        <v>#REF!</v>
      </c>
      <c r="G4" s="65" t="e">
        <f>'1.RSP Districts '!#REF!</f>
        <v>#REF!</v>
      </c>
      <c r="H4" s="65" t="e">
        <f>'1.RSP Districts '!#REF!</f>
        <v>#REF!</v>
      </c>
      <c r="I4" s="65" t="e">
        <f>'1.RSP Districts '!#REF!</f>
        <v>#REF!</v>
      </c>
      <c r="J4" s="65" t="e">
        <f>'1.RSP Districts '!#REF!</f>
        <v>#REF!</v>
      </c>
      <c r="K4" s="65" t="e">
        <f>'1.RSP Districts '!#REF!</f>
        <v>#REF!</v>
      </c>
      <c r="L4" s="65" t="e">
        <f>'1.RSP Districts '!#REF!</f>
        <v>#REF!</v>
      </c>
      <c r="M4" s="65" t="e">
        <f>'1.RSP Districts '!#REF!</f>
        <v>#REF!</v>
      </c>
      <c r="N4" s="39"/>
      <c r="O4" s="29"/>
      <c r="X4" s="24" t="e">
        <f>C4-'2. Overall cum progress Mar Ref'!C4</f>
        <v>#REF!</v>
      </c>
      <c r="Y4" s="24" t="e">
        <f>D4-'2. Overall cum progress Mar Ref'!D4</f>
        <v>#REF!</v>
      </c>
      <c r="Z4" s="24" t="e">
        <f>E4-'2. Overall cum progress Mar Ref'!E4</f>
        <v>#REF!</v>
      </c>
      <c r="AA4" s="24" t="e">
        <f>F4-'2. Overall cum progress Mar Ref'!F4</f>
        <v>#REF!</v>
      </c>
      <c r="AB4" s="24" t="e">
        <f>G4-'2. Overall cum progress Mar Ref'!G4</f>
        <v>#REF!</v>
      </c>
      <c r="AC4" s="24" t="e">
        <f>H4-'2. Overall cum progress Mar Ref'!H4</f>
        <v>#REF!</v>
      </c>
      <c r="AD4" s="24" t="e">
        <f>I4-'2. Overall cum progress Mar Ref'!I4</f>
        <v>#REF!</v>
      </c>
      <c r="AE4" s="24" t="e">
        <f>J4-'2. Overall cum progress Mar Ref'!J4</f>
        <v>#REF!</v>
      </c>
      <c r="AF4" s="24" t="e">
        <f>K4-'2. Overall cum progress Mar Ref'!K4</f>
        <v>#REF!</v>
      </c>
      <c r="AG4" s="24" t="e">
        <f>L4-'2. Overall cum progress Mar Ref'!L4</f>
        <v>#REF!</v>
      </c>
      <c r="AH4" s="24" t="e">
        <f>M4-'2. Overall cum progress Mar Ref'!M4</f>
        <v>#REF!</v>
      </c>
    </row>
    <row r="5" spans="1:34" s="24" customFormat="1" x14ac:dyDescent="0.3">
      <c r="A5" s="298" t="s">
        <v>11</v>
      </c>
      <c r="B5" s="297"/>
      <c r="C5" s="65" t="e">
        <f>'1.RSP Districts '!#REF!</f>
        <v>#REF!</v>
      </c>
      <c r="D5" s="61" t="e">
        <f>'1.RSP Districts '!#REF!</f>
        <v>#REF!</v>
      </c>
      <c r="E5" s="61" t="e">
        <f>'1.RSP Districts '!#REF!</f>
        <v>#REF!</v>
      </c>
      <c r="F5" s="61" t="e">
        <f>'1.RSP Districts '!#REF!</f>
        <v>#REF!</v>
      </c>
      <c r="G5" s="61" t="e">
        <f>'1.RSP Districts '!#REF!</f>
        <v>#REF!</v>
      </c>
      <c r="H5" s="61" t="e">
        <f>'1.RSP Districts '!#REF!</f>
        <v>#REF!</v>
      </c>
      <c r="I5" s="61" t="e">
        <f>'1.RSP Districts '!#REF!</f>
        <v>#REF!</v>
      </c>
      <c r="J5" s="61" t="e">
        <f>'1.RSP Districts '!#REF!</f>
        <v>#REF!</v>
      </c>
      <c r="K5" s="61" t="e">
        <f>'1.RSP Districts '!#REF!</f>
        <v>#REF!</v>
      </c>
      <c r="L5" s="61" t="e">
        <f>'1.RSP Districts '!#REF!</f>
        <v>#REF!</v>
      </c>
      <c r="M5" s="65" t="e">
        <f>'1.RSP Districts '!#REF!</f>
        <v>#REF!</v>
      </c>
      <c r="N5" s="39" t="e">
        <f>M5-'1.RSP Districts '!#REF!</f>
        <v>#REF!</v>
      </c>
      <c r="O5" s="29"/>
      <c r="X5" s="24" t="e">
        <f>C5-'2. Overall cum progress Mar Ref'!C5</f>
        <v>#REF!</v>
      </c>
      <c r="Y5" s="24" t="e">
        <f>D5-'2. Overall cum progress Mar Ref'!D5</f>
        <v>#REF!</v>
      </c>
      <c r="Z5" s="24" t="e">
        <f>E5-'2. Overall cum progress Mar Ref'!E5</f>
        <v>#REF!</v>
      </c>
      <c r="AA5" s="24" t="e">
        <f>F5-'2. Overall cum progress Mar Ref'!F5</f>
        <v>#REF!</v>
      </c>
      <c r="AB5" s="24" t="e">
        <f>G5-'2. Overall cum progress Mar Ref'!G5</f>
        <v>#REF!</v>
      </c>
      <c r="AC5" s="24" t="e">
        <f>H5-'2. Overall cum progress Mar Ref'!H5</f>
        <v>#REF!</v>
      </c>
      <c r="AD5" s="24" t="e">
        <f>I5-'2. Overall cum progress Mar Ref'!I5</f>
        <v>#REF!</v>
      </c>
      <c r="AE5" s="24" t="e">
        <f>J5-'2. Overall cum progress Mar Ref'!J5</f>
        <v>#REF!</v>
      </c>
      <c r="AF5" s="24" t="e">
        <f>K5-'2. Overall cum progress Mar Ref'!K5</f>
        <v>#REF!</v>
      </c>
      <c r="AG5" s="24" t="e">
        <f>L5-'2. Overall cum progress Mar Ref'!L5</f>
        <v>#REF!</v>
      </c>
      <c r="AH5" s="24" t="e">
        <f>M5-'2. Overall cum progress Mar Ref'!M5</f>
        <v>#REF!</v>
      </c>
    </row>
    <row r="6" spans="1:34" s="24" customFormat="1" x14ac:dyDescent="0.3">
      <c r="A6" s="298" t="s">
        <v>214</v>
      </c>
      <c r="B6" s="297"/>
      <c r="C6" s="65" t="e">
        <f>'1.RSP Districts '!#REF!</f>
        <v>#REF!</v>
      </c>
      <c r="D6" s="65" t="e">
        <f>'1.RSP Districts '!#REF!</f>
        <v>#REF!</v>
      </c>
      <c r="E6" s="65" t="e">
        <f>'1.RSP Districts '!#REF!</f>
        <v>#REF!</v>
      </c>
      <c r="F6" s="65" t="e">
        <f>'1.RSP Districts '!#REF!</f>
        <v>#REF!</v>
      </c>
      <c r="G6" s="65" t="e">
        <f>'1.RSP Districts '!#REF!</f>
        <v>#REF!</v>
      </c>
      <c r="H6" s="65" t="e">
        <f>'1.RSP Districts '!#REF!</f>
        <v>#REF!</v>
      </c>
      <c r="I6" s="65" t="e">
        <f>'1.RSP Districts '!#REF!</f>
        <v>#REF!</v>
      </c>
      <c r="J6" s="65" t="e">
        <f>'1.RSP Districts '!#REF!</f>
        <v>#REF!</v>
      </c>
      <c r="K6" s="65" t="e">
        <f>'1.RSP Districts '!#REF!</f>
        <v>#REF!</v>
      </c>
      <c r="L6" s="65" t="e">
        <f>'1.RSP Districts '!#REF!</f>
        <v>#REF!</v>
      </c>
      <c r="M6" s="65" t="e">
        <f>SUM(C6:L6)</f>
        <v>#REF!</v>
      </c>
      <c r="N6" s="40" t="e">
        <f>M6/1000000</f>
        <v>#REF!</v>
      </c>
      <c r="O6" s="28" t="e">
        <f>N6*6.5</f>
        <v>#REF!</v>
      </c>
      <c r="P6" s="24">
        <f>200+90+160+54</f>
        <v>504</v>
      </c>
      <c r="X6" s="24" t="e">
        <f>C6-'2. Overall cum progress Mar Ref'!C6</f>
        <v>#REF!</v>
      </c>
      <c r="Y6" s="24" t="e">
        <f>D6-'2. Overall cum progress Mar Ref'!D6</f>
        <v>#REF!</v>
      </c>
      <c r="Z6" s="24" t="e">
        <f>E6-'2. Overall cum progress Mar Ref'!E6</f>
        <v>#REF!</v>
      </c>
      <c r="AA6" s="24" t="e">
        <f>F6-'2. Overall cum progress Mar Ref'!F6</f>
        <v>#REF!</v>
      </c>
      <c r="AB6" s="24" t="e">
        <f>G6-'2. Overall cum progress Mar Ref'!G6</f>
        <v>#REF!</v>
      </c>
      <c r="AC6" s="24" t="e">
        <f>H6-'2. Overall cum progress Mar Ref'!H6</f>
        <v>#REF!</v>
      </c>
      <c r="AD6" s="24" t="e">
        <f>I6-'2. Overall cum progress Mar Ref'!I6</f>
        <v>#REF!</v>
      </c>
      <c r="AE6" s="24" t="e">
        <f>J6-'2. Overall cum progress Mar Ref'!J6</f>
        <v>#REF!</v>
      </c>
      <c r="AF6" s="169" t="e">
        <f>K6-'2. Overall cum progress Mar Ref'!K6</f>
        <v>#REF!</v>
      </c>
      <c r="AG6" s="24" t="e">
        <f>L6-'2. Overall cum progress Mar Ref'!L6</f>
        <v>#REF!</v>
      </c>
      <c r="AH6" s="24" t="e">
        <f>M6-'2. Overall cum progress Mar Ref'!M6</f>
        <v>#REF!</v>
      </c>
    </row>
    <row r="7" spans="1:34" s="24" customFormat="1" x14ac:dyDescent="0.3">
      <c r="A7" s="298" t="s">
        <v>12</v>
      </c>
      <c r="B7" s="297"/>
      <c r="C7" s="74">
        <v>0</v>
      </c>
      <c r="D7" s="74">
        <v>59</v>
      </c>
      <c r="E7" s="74">
        <f>'[8]2. Overall cum progress June 14'!E7</f>
        <v>46</v>
      </c>
      <c r="F7" s="74">
        <v>8</v>
      </c>
      <c r="G7" s="74">
        <v>633</v>
      </c>
      <c r="H7" s="65">
        <v>48</v>
      </c>
      <c r="I7" s="127">
        <v>1</v>
      </c>
      <c r="J7" s="74">
        <v>125</v>
      </c>
      <c r="K7" s="74">
        <v>110</v>
      </c>
      <c r="L7" s="74">
        <f>'[9]2. Overall cum progress June 14'!L7</f>
        <v>41</v>
      </c>
      <c r="M7" s="65">
        <f>SUM(C7:L7)</f>
        <v>1071</v>
      </c>
      <c r="N7" s="39"/>
      <c r="O7" s="29"/>
      <c r="P7" s="24">
        <f>266298-265794</f>
        <v>504</v>
      </c>
      <c r="X7" s="24">
        <f>C7-'2. Overall cum progress Mar Ref'!C7</f>
        <v>-33</v>
      </c>
      <c r="Y7" s="24">
        <f>D7-'2. Overall cum progress Mar Ref'!D7</f>
        <v>0</v>
      </c>
      <c r="Z7" s="24">
        <f>E7-'2. Overall cum progress Mar Ref'!E7</f>
        <v>0</v>
      </c>
      <c r="AA7" s="24">
        <f>F7-'2. Overall cum progress Mar Ref'!F7</f>
        <v>0</v>
      </c>
      <c r="AB7" s="24">
        <f>G7-'2. Overall cum progress Mar Ref'!G7</f>
        <v>105</v>
      </c>
      <c r="AC7" s="24">
        <f>H7-'2. Overall cum progress Mar Ref'!H7</f>
        <v>14</v>
      </c>
      <c r="AD7" s="24">
        <f>I7-'2. Overall cum progress Mar Ref'!I7</f>
        <v>0</v>
      </c>
      <c r="AE7" s="24">
        <f>J7-'2. Overall cum progress Mar Ref'!J7</f>
        <v>0</v>
      </c>
      <c r="AF7" s="24">
        <f>K7-'2. Overall cum progress Mar Ref'!K7</f>
        <v>9</v>
      </c>
      <c r="AG7" s="24">
        <f>L7-'2. Overall cum progress Mar Ref'!L7</f>
        <v>2</v>
      </c>
      <c r="AH7" s="24">
        <f>M7-'2. Overall cum progress Mar Ref'!M7</f>
        <v>97</v>
      </c>
    </row>
    <row r="8" spans="1:34" s="24" customFormat="1" x14ac:dyDescent="0.3">
      <c r="A8" s="294" t="s">
        <v>215</v>
      </c>
      <c r="B8" s="46" t="s">
        <v>13</v>
      </c>
      <c r="C8" s="65">
        <f>'2. Overall cum progress Mar Ref'!C8</f>
        <v>1577</v>
      </c>
      <c r="D8" s="65">
        <f>'2. Overall cum progress Mar Ref'!D8</f>
        <v>2171</v>
      </c>
      <c r="E8" s="74">
        <f>'[8]2. Overall cum progress June 14'!E8</f>
        <v>3636</v>
      </c>
      <c r="F8" s="74">
        <f>'[10]2. Overall cum progress June 14'!F8</f>
        <v>1725</v>
      </c>
      <c r="G8" s="75">
        <v>77097</v>
      </c>
      <c r="H8" s="65">
        <f>'[11]2. Overall com progres June-14'!H8</f>
        <v>31337</v>
      </c>
      <c r="I8" s="64">
        <v>410</v>
      </c>
      <c r="J8" s="74">
        <f>'[12]2. Overall cum progress June 14'!J8</f>
        <v>32882</v>
      </c>
      <c r="K8" s="74">
        <v>10186</v>
      </c>
      <c r="L8" s="74">
        <f>'[9]2. Overall cum progress June 14'!L8</f>
        <v>8642</v>
      </c>
      <c r="M8" s="65">
        <f>SUM(C8:L8)</f>
        <v>169663</v>
      </c>
      <c r="N8" s="40">
        <f>M8/M11%</f>
        <v>48.479713801587003</v>
      </c>
      <c r="O8" s="29"/>
      <c r="P8" s="24" t="s">
        <v>184</v>
      </c>
      <c r="X8" s="24">
        <f>C8-'2. Overall cum progress Mar Ref'!C8</f>
        <v>0</v>
      </c>
      <c r="Y8" s="24">
        <f>D8-'2. Overall cum progress Mar Ref'!D8</f>
        <v>0</v>
      </c>
      <c r="Z8" s="24">
        <f>E8-'2. Overall cum progress Mar Ref'!E8</f>
        <v>101</v>
      </c>
      <c r="AA8" s="24">
        <f>F8-'2. Overall cum progress Mar Ref'!F8</f>
        <v>16</v>
      </c>
      <c r="AB8" s="24">
        <f>G8-'2. Overall cum progress Mar Ref'!G8</f>
        <v>2986</v>
      </c>
      <c r="AC8" s="24">
        <f>H8-'2. Overall cum progress Mar Ref'!H8</f>
        <v>909</v>
      </c>
      <c r="AD8" s="24">
        <f>I8-'2. Overall cum progress Mar Ref'!I8</f>
        <v>0</v>
      </c>
      <c r="AE8" s="24">
        <f>J8-'2. Overall cum progress Mar Ref'!J8</f>
        <v>16</v>
      </c>
      <c r="AF8" s="24">
        <f>K8-'2. Overall cum progress Mar Ref'!K8</f>
        <v>338</v>
      </c>
      <c r="AG8" s="24">
        <f>L8-'2. Overall cum progress Mar Ref'!L8</f>
        <v>3</v>
      </c>
      <c r="AH8" s="24">
        <f>M8-'2. Overall cum progress Mar Ref'!M8</f>
        <v>4369</v>
      </c>
    </row>
    <row r="9" spans="1:34" s="24" customFormat="1" x14ac:dyDescent="0.3">
      <c r="A9" s="294"/>
      <c r="B9" s="47" t="s">
        <v>14</v>
      </c>
      <c r="C9" s="65">
        <f>'2. Overall cum progress Mar Ref'!C9</f>
        <v>2138</v>
      </c>
      <c r="D9" s="65">
        <f>'2. Overall cum progress Mar Ref'!D9</f>
        <v>2893</v>
      </c>
      <c r="E9" s="74">
        <f>'[8]2. Overall cum progress June 14'!E9</f>
        <v>8310</v>
      </c>
      <c r="F9" s="74">
        <f>'[10]2. Overall cum progress June 14'!F9</f>
        <v>1420</v>
      </c>
      <c r="G9" s="75">
        <v>75591</v>
      </c>
      <c r="H9" s="65">
        <f>'[11]2. Overall com progres June-14'!H9</f>
        <v>43866</v>
      </c>
      <c r="I9" s="64">
        <v>450</v>
      </c>
      <c r="J9" s="74">
        <f>'[12]2. Overall cum progress June 14'!J9</f>
        <v>4159</v>
      </c>
      <c r="K9" s="74">
        <v>21634</v>
      </c>
      <c r="L9" s="74">
        <f>'[9]2. Overall cum progress June 14'!L9</f>
        <v>5833</v>
      </c>
      <c r="M9" s="65">
        <f>SUM(C9:L9)</f>
        <v>166294</v>
      </c>
      <c r="N9" s="39"/>
      <c r="O9" s="29"/>
      <c r="P9" s="24">
        <v>19</v>
      </c>
      <c r="Q9" s="24">
        <f>P9*18</f>
        <v>342</v>
      </c>
      <c r="X9" s="24">
        <f>C9-'2. Overall cum progress Mar Ref'!C9</f>
        <v>0</v>
      </c>
      <c r="Y9" s="24">
        <f>D9-'2. Overall cum progress Mar Ref'!D9</f>
        <v>0</v>
      </c>
      <c r="Z9" s="24">
        <f>E9-'2. Overall cum progress Mar Ref'!E9</f>
        <v>169</v>
      </c>
      <c r="AA9" s="24">
        <f>F9-'2. Overall cum progress Mar Ref'!F9</f>
        <v>0</v>
      </c>
      <c r="AB9" s="24">
        <f>G9-'2. Overall cum progress Mar Ref'!G9</f>
        <v>1511</v>
      </c>
      <c r="AC9" s="24">
        <f>H9-'2. Overall cum progress Mar Ref'!H9</f>
        <v>1023</v>
      </c>
      <c r="AD9" s="24">
        <f>I9-'2. Overall cum progress Mar Ref'!I9</f>
        <v>0</v>
      </c>
      <c r="AE9" s="24">
        <f>J9-'2. Overall cum progress Mar Ref'!J9</f>
        <v>0</v>
      </c>
      <c r="AF9" s="24">
        <f>K9-'2. Overall cum progress Mar Ref'!K9</f>
        <v>1016</v>
      </c>
      <c r="AG9" s="24">
        <f>L9-'2. Overall cum progress Mar Ref'!L9</f>
        <v>0</v>
      </c>
      <c r="AH9" s="24">
        <f>M9-'2. Overall cum progress Mar Ref'!M9</f>
        <v>3719</v>
      </c>
    </row>
    <row r="10" spans="1:34" s="24" customFormat="1" x14ac:dyDescent="0.3">
      <c r="A10" s="294"/>
      <c r="B10" s="47" t="s">
        <v>15</v>
      </c>
      <c r="C10" s="65">
        <f>'2. Overall cum progress Mar Ref'!C10</f>
        <v>1035</v>
      </c>
      <c r="D10" s="65">
        <f>'2. Overall cum progress Mar Ref'!D10</f>
        <v>0</v>
      </c>
      <c r="E10" s="74">
        <f>'[8]2. Overall cum progress June 14'!E10</f>
        <v>54</v>
      </c>
      <c r="F10" s="74">
        <f>'[10]2. Overall cum progress June 14'!F10</f>
        <v>0</v>
      </c>
      <c r="G10" s="75">
        <v>10808</v>
      </c>
      <c r="H10" s="65">
        <f>'[11]2. Overall com progres June-14'!H10</f>
        <v>0</v>
      </c>
      <c r="I10" s="64"/>
      <c r="J10" s="74">
        <f>'[12]2. Overall cum progress June 14'!J10</f>
        <v>40</v>
      </c>
      <c r="K10" s="74">
        <v>102</v>
      </c>
      <c r="L10" s="74">
        <f>'[9]2. Overall cum progress June 14'!L10</f>
        <v>1971</v>
      </c>
      <c r="M10" s="65">
        <f>SUM(C10:L10)</f>
        <v>14010</v>
      </c>
      <c r="N10" s="39" t="e">
        <f>(M11-N11)/N11%</f>
        <v>#DIV/0!</v>
      </c>
      <c r="O10" s="29"/>
      <c r="P10" s="24">
        <v>6</v>
      </c>
      <c r="Q10" s="24">
        <v>120</v>
      </c>
      <c r="X10" s="24">
        <f>C10-'2. Overall cum progress Mar Ref'!C10</f>
        <v>0</v>
      </c>
      <c r="Y10" s="24">
        <f>D10-'2. Overall cum progress Mar Ref'!D10</f>
        <v>0</v>
      </c>
      <c r="Z10" s="24">
        <f>E10-'2. Overall cum progress Mar Ref'!E10</f>
        <v>0</v>
      </c>
      <c r="AA10" s="24">
        <f>F10-'2. Overall cum progress Mar Ref'!F10</f>
        <v>0</v>
      </c>
      <c r="AB10" s="24">
        <f>G10-'2. Overall cum progress Mar Ref'!G10</f>
        <v>715</v>
      </c>
      <c r="AC10" s="24">
        <f>H10-'2. Overall cum progress Mar Ref'!H10</f>
        <v>0</v>
      </c>
      <c r="AD10" s="24">
        <f>I10-'2. Overall cum progress Mar Ref'!I10</f>
        <v>0</v>
      </c>
      <c r="AE10" s="24">
        <f>J10-'2. Overall cum progress Mar Ref'!J10</f>
        <v>0</v>
      </c>
      <c r="AF10" s="24">
        <f>K10-'2. Overall cum progress Mar Ref'!K10</f>
        <v>0</v>
      </c>
      <c r="AG10" s="24">
        <f>L10-'2. Overall cum progress Mar Ref'!L10</f>
        <v>0</v>
      </c>
      <c r="AH10" s="24">
        <f>M10-'2. Overall cum progress Mar Ref'!M10</f>
        <v>715</v>
      </c>
    </row>
    <row r="11" spans="1:34" s="24" customFormat="1" x14ac:dyDescent="0.3">
      <c r="A11" s="294"/>
      <c r="B11" s="48" t="s">
        <v>16</v>
      </c>
      <c r="C11" s="66">
        <f>SUM(C8:C10)</f>
        <v>4750</v>
      </c>
      <c r="D11" s="66">
        <f t="shared" ref="D11:L11" si="1">SUM(D8:D10)</f>
        <v>5064</v>
      </c>
      <c r="E11" s="66">
        <f t="shared" si="1"/>
        <v>12000</v>
      </c>
      <c r="F11" s="66">
        <f t="shared" ref="F11:G11" si="2">SUM(F8:F10)</f>
        <v>3145</v>
      </c>
      <c r="G11" s="66">
        <f t="shared" si="2"/>
        <v>163496</v>
      </c>
      <c r="H11" s="66">
        <f t="shared" ref="H11" si="3">SUM(H8:H10)</f>
        <v>75203</v>
      </c>
      <c r="I11" s="66">
        <f t="shared" si="1"/>
        <v>860</v>
      </c>
      <c r="J11" s="66">
        <f t="shared" si="1"/>
        <v>37081</v>
      </c>
      <c r="K11" s="65">
        <f t="shared" si="1"/>
        <v>31922</v>
      </c>
      <c r="L11" s="126">
        <f t="shared" si="1"/>
        <v>16446</v>
      </c>
      <c r="M11" s="66">
        <f>SUM(M8:M10)</f>
        <v>349967</v>
      </c>
      <c r="N11" s="39"/>
      <c r="O11" s="29">
        <f>L11-16178</f>
        <v>268</v>
      </c>
      <c r="P11" s="24">
        <v>2</v>
      </c>
      <c r="Q11" s="24">
        <v>40</v>
      </c>
      <c r="X11" s="24">
        <f>C11-'2. Overall cum progress Mar Ref'!C11</f>
        <v>0</v>
      </c>
      <c r="Y11" s="24">
        <f>D11-'2. Overall cum progress Mar Ref'!D11</f>
        <v>0</v>
      </c>
      <c r="Z11" s="24">
        <f>E11-'2. Overall cum progress Mar Ref'!E11</f>
        <v>270</v>
      </c>
      <c r="AA11" s="24">
        <f>F11-'2. Overall cum progress Mar Ref'!F11</f>
        <v>16</v>
      </c>
      <c r="AB11" s="24">
        <f>G11-'2. Overall cum progress Mar Ref'!G11</f>
        <v>5212</v>
      </c>
      <c r="AC11" s="24">
        <f>H11-'2. Overall cum progress Mar Ref'!H11</f>
        <v>1932</v>
      </c>
      <c r="AD11" s="24">
        <f>I11-'2. Overall cum progress Mar Ref'!I11</f>
        <v>0</v>
      </c>
      <c r="AE11" s="24">
        <f>J11-'2. Overall cum progress Mar Ref'!J11</f>
        <v>16</v>
      </c>
      <c r="AF11" s="24">
        <f>K11-'2. Overall cum progress Mar Ref'!K11</f>
        <v>1354</v>
      </c>
      <c r="AG11" s="24">
        <f>L11-'2. Overall cum progress Mar Ref'!L11</f>
        <v>3</v>
      </c>
      <c r="AH11" s="24">
        <f>M11-'2. Overall cum progress Mar Ref'!M11</f>
        <v>8803</v>
      </c>
    </row>
    <row r="12" spans="1:34" s="24" customFormat="1" x14ac:dyDescent="0.3">
      <c r="A12" s="301" t="s">
        <v>229</v>
      </c>
      <c r="B12" s="46" t="s">
        <v>17</v>
      </c>
      <c r="C12" s="65">
        <f>'2. Overall cum progress Mar Ref'!C12</f>
        <v>44063</v>
      </c>
      <c r="D12" s="65">
        <f>'2. Overall cum progress Mar Ref'!D12</f>
        <v>84455</v>
      </c>
      <c r="E12" s="74">
        <f>'[8]2. Overall cum progress June 14'!E12</f>
        <v>60372</v>
      </c>
      <c r="F12" s="74">
        <f>'[10]2. Overall cum progress June 14'!F12</f>
        <v>28702</v>
      </c>
      <c r="G12" s="75">
        <v>1368055</v>
      </c>
      <c r="H12" s="65">
        <f>'[11]2. Overall com progres June-14'!H12</f>
        <v>521173</v>
      </c>
      <c r="I12" s="64">
        <v>10845</v>
      </c>
      <c r="J12" s="74">
        <f>'[12]2. Overall cum progress June 14'!J12</f>
        <v>553322</v>
      </c>
      <c r="K12" s="74">
        <v>244560</v>
      </c>
      <c r="L12" s="74">
        <f>'[9]2. Overall cum progress June 14'!L12</f>
        <v>178534</v>
      </c>
      <c r="M12" s="65">
        <f>SUM(C12:L12)</f>
        <v>3094081</v>
      </c>
      <c r="N12" s="52">
        <f>M12/M14%</f>
        <v>51.354919428498114</v>
      </c>
      <c r="O12" s="29"/>
      <c r="Q12" s="24">
        <f>SUM(Q9:Q11)</f>
        <v>502</v>
      </c>
      <c r="X12" s="24">
        <f>C12-'2. Overall cum progress Mar Ref'!C12</f>
        <v>0</v>
      </c>
      <c r="Y12" s="24">
        <f>D12-'2. Overall cum progress Mar Ref'!D12</f>
        <v>0</v>
      </c>
      <c r="Z12" s="24">
        <f>E12-'2. Overall cum progress Mar Ref'!E12</f>
        <v>1576</v>
      </c>
      <c r="AA12" s="24">
        <f>F12-'2. Overall cum progress Mar Ref'!F12</f>
        <v>233</v>
      </c>
      <c r="AB12" s="24">
        <f>G12-'2. Overall cum progress Mar Ref'!G12</f>
        <v>56299</v>
      </c>
      <c r="AC12" s="24">
        <f>H12-'2. Overall cum progress Mar Ref'!H12</f>
        <v>19430</v>
      </c>
      <c r="AD12" s="24">
        <f>I12-'2. Overall cum progress Mar Ref'!I12</f>
        <v>0</v>
      </c>
      <c r="AE12" s="24">
        <f>J12-'2. Overall cum progress Mar Ref'!J12</f>
        <v>255</v>
      </c>
      <c r="AF12" s="24">
        <f>K12-'2. Overall cum progress Mar Ref'!K12</f>
        <v>8157</v>
      </c>
      <c r="AG12" s="24">
        <f>L12-'2. Overall cum progress Mar Ref'!L12</f>
        <v>60</v>
      </c>
      <c r="AH12" s="24">
        <f>M12-'2. Overall cum progress Mar Ref'!M12</f>
        <v>86010</v>
      </c>
    </row>
    <row r="13" spans="1:34" s="24" customFormat="1" x14ac:dyDescent="0.3">
      <c r="A13" s="301"/>
      <c r="B13" s="47" t="s">
        <v>18</v>
      </c>
      <c r="C13" s="65">
        <f>'2. Overall cum progress Mar Ref'!C13</f>
        <v>58257</v>
      </c>
      <c r="D13" s="65">
        <f>'2. Overall cum progress Mar Ref'!D13</f>
        <v>121509</v>
      </c>
      <c r="E13" s="74">
        <f>'[8]2. Overall cum progress June 14'!E13</f>
        <v>136439</v>
      </c>
      <c r="F13" s="74">
        <f>'[10]2. Overall cum progress June 14'!F13</f>
        <v>26262</v>
      </c>
      <c r="G13" s="75">
        <v>1108810</v>
      </c>
      <c r="H13" s="65">
        <f>'[11]2. Overall com progres June-14'!H13</f>
        <v>756365</v>
      </c>
      <c r="I13" s="64">
        <v>11348</v>
      </c>
      <c r="J13" s="74">
        <f>'[12]2. Overall cum progress June 14'!J13</f>
        <v>38662</v>
      </c>
      <c r="K13" s="74">
        <v>531502</v>
      </c>
      <c r="L13" s="74">
        <f>'[9]2. Overall cum progress June 14'!L13</f>
        <v>141662</v>
      </c>
      <c r="M13" s="65">
        <f>SUM(C13:L13)</f>
        <v>2930816</v>
      </c>
      <c r="N13" s="39"/>
      <c r="O13" s="29"/>
      <c r="X13" s="24">
        <f>C13-'2. Overall cum progress Mar Ref'!C13</f>
        <v>0</v>
      </c>
      <c r="Y13" s="24">
        <f>D13-'2. Overall cum progress Mar Ref'!D13</f>
        <v>0</v>
      </c>
      <c r="Z13" s="24">
        <f>E13-'2. Overall cum progress Mar Ref'!E13</f>
        <v>2661</v>
      </c>
      <c r="AA13" s="24">
        <f>F13-'2. Overall cum progress Mar Ref'!F13</f>
        <v>0</v>
      </c>
      <c r="AB13" s="24">
        <f>G13-'2. Overall cum progress Mar Ref'!G13</f>
        <v>25819</v>
      </c>
      <c r="AC13" s="24">
        <f>H13-'2. Overall cum progress Mar Ref'!H13</f>
        <v>18888</v>
      </c>
      <c r="AD13" s="24">
        <f>I13-'2. Overall cum progress Mar Ref'!I13</f>
        <v>0</v>
      </c>
      <c r="AE13" s="24">
        <f>J13-'2. Overall cum progress Mar Ref'!J13</f>
        <v>0</v>
      </c>
      <c r="AF13" s="24">
        <f>K13-'2. Overall cum progress Mar Ref'!K13</f>
        <v>25849</v>
      </c>
      <c r="AG13" s="24">
        <f>L13-'2. Overall cum progress Mar Ref'!L13</f>
        <v>0</v>
      </c>
      <c r="AH13" s="24">
        <f>M13-'2. Overall cum progress Mar Ref'!M13</f>
        <v>73217</v>
      </c>
    </row>
    <row r="14" spans="1:34" s="24" customFormat="1" x14ac:dyDescent="0.3">
      <c r="A14" s="301"/>
      <c r="B14" s="49" t="s">
        <v>16</v>
      </c>
      <c r="C14" s="66">
        <f>SUM(C12:C13)</f>
        <v>102320</v>
      </c>
      <c r="D14" s="66">
        <f t="shared" ref="D14:M14" si="4">SUM(D12:D13)</f>
        <v>205964</v>
      </c>
      <c r="E14" s="66">
        <f t="shared" si="4"/>
        <v>196811</v>
      </c>
      <c r="F14" s="66">
        <f t="shared" ref="F14:G14" si="5">SUM(F12:F13)</f>
        <v>54964</v>
      </c>
      <c r="G14" s="66">
        <f t="shared" si="5"/>
        <v>2476865</v>
      </c>
      <c r="H14" s="66">
        <f t="shared" ref="H14" si="6">SUM(H12:H13)</f>
        <v>1277538</v>
      </c>
      <c r="I14" s="66">
        <f t="shared" si="4"/>
        <v>22193</v>
      </c>
      <c r="J14" s="66">
        <f t="shared" si="4"/>
        <v>591984</v>
      </c>
      <c r="K14" s="65">
        <f>SUM(K12:K13)</f>
        <v>776062</v>
      </c>
      <c r="L14" s="66">
        <f t="shared" si="4"/>
        <v>320196</v>
      </c>
      <c r="M14" s="66">
        <f t="shared" si="4"/>
        <v>6024897</v>
      </c>
      <c r="N14" s="40">
        <f>M14/1000000</f>
        <v>6.0248970000000002</v>
      </c>
      <c r="O14" s="29">
        <f>L14-314221</f>
        <v>5975</v>
      </c>
      <c r="T14" s="24">
        <f>E12/E8</f>
        <v>16.603960396039604</v>
      </c>
      <c r="X14" s="24">
        <f>C14-'2. Overall cum progress Mar Ref'!C14</f>
        <v>0</v>
      </c>
      <c r="Y14" s="24">
        <f>D14-'2. Overall cum progress Mar Ref'!D14</f>
        <v>0</v>
      </c>
      <c r="Z14" s="24">
        <f>E14-'2. Overall cum progress Mar Ref'!E14</f>
        <v>4237</v>
      </c>
      <c r="AA14" s="24">
        <f>F14-'2. Overall cum progress Mar Ref'!F14</f>
        <v>233</v>
      </c>
      <c r="AB14" s="24">
        <f>G14-'2. Overall cum progress Mar Ref'!G14</f>
        <v>82118</v>
      </c>
      <c r="AC14" s="24">
        <f>H14-'2. Overall cum progress Mar Ref'!H14</f>
        <v>38318</v>
      </c>
      <c r="AD14" s="24">
        <f>I14-'2. Overall cum progress Mar Ref'!I14</f>
        <v>0</v>
      </c>
      <c r="AE14" s="24">
        <f>J14-'2. Overall cum progress Mar Ref'!J14</f>
        <v>255</v>
      </c>
      <c r="AF14" s="24">
        <f>K14-'2. Overall cum progress Mar Ref'!K14</f>
        <v>34006</v>
      </c>
      <c r="AG14" s="24">
        <f>L14-'2. Overall cum progress Mar Ref'!L14</f>
        <v>60</v>
      </c>
      <c r="AH14" s="24">
        <f>M14-'2. Overall cum progress Mar Ref'!M14</f>
        <v>159227</v>
      </c>
    </row>
    <row r="15" spans="1:34" s="28" customFormat="1" x14ac:dyDescent="0.3">
      <c r="A15" s="302" t="s">
        <v>176</v>
      </c>
      <c r="B15" s="50" t="s">
        <v>17</v>
      </c>
      <c r="C15" s="65">
        <f>'2. Overall cum progress Mar Ref'!C15</f>
        <v>24.064</v>
      </c>
      <c r="D15" s="65">
        <f>'2. Overall cum progress Mar Ref'!D15</f>
        <v>129.43899999999999</v>
      </c>
      <c r="E15" s="74">
        <f>'[8]2. Overall cum progress June 14'!E15</f>
        <v>5.45</v>
      </c>
      <c r="F15" s="74">
        <f>'[10]2. Overall cum progress June 14'!F15</f>
        <v>4.3</v>
      </c>
      <c r="G15" s="75">
        <v>239.5</v>
      </c>
      <c r="H15" s="65">
        <f>'[11]2. Overall com progres June-14'!H15</f>
        <v>81.551000000000002</v>
      </c>
      <c r="I15" s="64">
        <v>0</v>
      </c>
      <c r="J15" s="74">
        <f>'[12]2. Overall cum progress June 14'!J15</f>
        <v>110</v>
      </c>
      <c r="K15" s="74">
        <v>38.51</v>
      </c>
      <c r="L15" s="74">
        <f>'[9]2. Overall cum progress June 14'!L15</f>
        <v>82.540209999999988</v>
      </c>
      <c r="M15" s="65">
        <f>SUM(C15:L15)</f>
        <v>715.35420999999997</v>
      </c>
      <c r="N15" s="39"/>
      <c r="O15" s="29"/>
      <c r="P15" s="28">
        <v>742335</v>
      </c>
      <c r="T15" s="28">
        <f>E13/E9</f>
        <v>16.418652226233455</v>
      </c>
      <c r="X15" s="24">
        <f>C15-'2. Overall cum progress Mar Ref'!C15</f>
        <v>0</v>
      </c>
      <c r="Y15" s="24">
        <f>D15-'2. Overall cum progress Mar Ref'!D15</f>
        <v>0</v>
      </c>
      <c r="Z15" s="24">
        <f>E15-'2. Overall cum progress Mar Ref'!E15</f>
        <v>0</v>
      </c>
      <c r="AA15" s="24">
        <f>F15-'2. Overall cum progress Mar Ref'!F15</f>
        <v>0</v>
      </c>
      <c r="AB15" s="24">
        <f>G15-'2. Overall cum progress Mar Ref'!G15</f>
        <v>4.75</v>
      </c>
      <c r="AC15" s="24">
        <f>H15-'2. Overall cum progress Mar Ref'!H15</f>
        <v>9.8400000000000034</v>
      </c>
      <c r="AD15" s="24">
        <f>I15-'2. Overall cum progress Mar Ref'!I15</f>
        <v>0</v>
      </c>
      <c r="AE15" s="24">
        <f>J15-'2. Overall cum progress Mar Ref'!J15</f>
        <v>0</v>
      </c>
      <c r="AF15" s="24">
        <f>K15-'2. Overall cum progress Mar Ref'!K15</f>
        <v>1.2929930849999494E-2</v>
      </c>
      <c r="AG15" s="24">
        <f>L15-'2. Overall cum progress Mar Ref'!L15</f>
        <v>0</v>
      </c>
      <c r="AH15" s="24">
        <f>M15-'2. Overall cum progress Mar Ref'!M15</f>
        <v>14.602929930849996</v>
      </c>
    </row>
    <row r="16" spans="1:34" s="28" customFormat="1" x14ac:dyDescent="0.3">
      <c r="A16" s="302"/>
      <c r="B16" s="44" t="s">
        <v>18</v>
      </c>
      <c r="C16" s="65">
        <f>'2. Overall cum progress Mar Ref'!C16</f>
        <v>11.851000000000001</v>
      </c>
      <c r="D16" s="65">
        <f>'2. Overall cum progress Mar Ref'!D16</f>
        <v>371.08199999999999</v>
      </c>
      <c r="E16" s="74">
        <f>'[8]2. Overall cum progress June 14'!E16</f>
        <v>8.7799999999999994</v>
      </c>
      <c r="F16" s="74">
        <f>'[10]2. Overall cum progress June 14'!F16</f>
        <v>5.0999999999999996</v>
      </c>
      <c r="G16" s="75">
        <v>1202.5899999999999</v>
      </c>
      <c r="H16" s="65">
        <f>'[11]2. Overall com progres June-14'!H16</f>
        <v>81.003</v>
      </c>
      <c r="I16" s="64">
        <v>1</v>
      </c>
      <c r="J16" s="74">
        <f>'[12]2. Overall cum progress June 14'!J16</f>
        <v>7</v>
      </c>
      <c r="K16" s="74">
        <v>102.87</v>
      </c>
      <c r="L16" s="74">
        <f>'[9]2. Overall cum progress June 14'!L16</f>
        <v>120.445775</v>
      </c>
      <c r="M16" s="65">
        <f>SUM(C16:L16)</f>
        <v>1911.7217749999998</v>
      </c>
      <c r="N16" s="39"/>
      <c r="O16" s="29"/>
      <c r="P16" s="28">
        <f>P15/1000000</f>
        <v>0.74233499999999997</v>
      </c>
      <c r="X16" s="24">
        <f>C16-'2. Overall cum progress Mar Ref'!C16</f>
        <v>0</v>
      </c>
      <c r="Y16" s="24">
        <f>D16-'2. Overall cum progress Mar Ref'!D16</f>
        <v>0</v>
      </c>
      <c r="Z16" s="24">
        <f>E16-'2. Overall cum progress Mar Ref'!E16</f>
        <v>0</v>
      </c>
      <c r="AA16" s="24">
        <f>F16-'2. Overall cum progress Mar Ref'!F16</f>
        <v>0</v>
      </c>
      <c r="AB16" s="24">
        <f>G16-'2. Overall cum progress Mar Ref'!G16</f>
        <v>66.269999999999982</v>
      </c>
      <c r="AC16" s="24">
        <f>H16-'2. Overall cum progress Mar Ref'!H16</f>
        <v>8.8629999999999995</v>
      </c>
      <c r="AD16" s="24">
        <f>I16-'2. Overall cum progress Mar Ref'!I16</f>
        <v>0</v>
      </c>
      <c r="AE16" s="24">
        <f>J16-'2. Overall cum progress Mar Ref'!J16</f>
        <v>0</v>
      </c>
      <c r="AF16" s="24">
        <f>K16-'2. Overall cum progress Mar Ref'!K16</f>
        <v>2.086339702464997</v>
      </c>
      <c r="AG16" s="24">
        <f>L16-'2. Overall cum progress Mar Ref'!L16</f>
        <v>0</v>
      </c>
      <c r="AH16" s="24">
        <f>M16-'2. Overall cum progress Mar Ref'!M16</f>
        <v>77.219339702464822</v>
      </c>
    </row>
    <row r="17" spans="1:34" s="28" customFormat="1" x14ac:dyDescent="0.3">
      <c r="A17" s="302"/>
      <c r="B17" s="49" t="s">
        <v>16</v>
      </c>
      <c r="C17" s="66">
        <f>SUM(C15:C16)</f>
        <v>35.914999999999999</v>
      </c>
      <c r="D17" s="66">
        <f t="shared" ref="D17:M17" si="7">SUM(D15:D16)</f>
        <v>500.52099999999996</v>
      </c>
      <c r="E17" s="66">
        <f t="shared" si="7"/>
        <v>14.23</v>
      </c>
      <c r="F17" s="66">
        <f t="shared" ref="F17:H17" si="8">SUM(F15:F16)</f>
        <v>9.3999999999999986</v>
      </c>
      <c r="G17" s="66">
        <f t="shared" si="8"/>
        <v>1442.09</v>
      </c>
      <c r="H17" s="66">
        <f t="shared" si="8"/>
        <v>162.554</v>
      </c>
      <c r="I17" s="66">
        <f t="shared" si="7"/>
        <v>1</v>
      </c>
      <c r="J17" s="66">
        <f t="shared" si="7"/>
        <v>117</v>
      </c>
      <c r="K17" s="170">
        <f>SUM(K15:K16)</f>
        <v>141.38</v>
      </c>
      <c r="L17" s="73">
        <f t="shared" ref="L17" si="9">SUM(L15:L16)</f>
        <v>202.98598499999997</v>
      </c>
      <c r="M17" s="66">
        <f t="shared" si="7"/>
        <v>2627.0759849999995</v>
      </c>
      <c r="N17" s="39"/>
      <c r="O17" s="29"/>
      <c r="X17" s="24">
        <f>C17-'2. Overall cum progress Mar Ref'!C17</f>
        <v>0</v>
      </c>
      <c r="Y17" s="24">
        <f>D17-'2. Overall cum progress Mar Ref'!D17</f>
        <v>0</v>
      </c>
      <c r="Z17" s="24">
        <f>E17-'2. Overall cum progress Mar Ref'!E17</f>
        <v>0</v>
      </c>
      <c r="AA17" s="24">
        <f>F17-'2. Overall cum progress Mar Ref'!F17</f>
        <v>0</v>
      </c>
      <c r="AB17" s="24">
        <f>G17-'2. Overall cum progress Mar Ref'!G17</f>
        <v>71.019999999999982</v>
      </c>
      <c r="AC17" s="24">
        <f>H17-'2. Overall cum progress Mar Ref'!H17</f>
        <v>18.703000000000003</v>
      </c>
      <c r="AD17" s="24">
        <f>I17-'2. Overall cum progress Mar Ref'!I17</f>
        <v>0</v>
      </c>
      <c r="AE17" s="24">
        <f>J17-'2. Overall cum progress Mar Ref'!J17</f>
        <v>0</v>
      </c>
      <c r="AF17" s="24">
        <f>K17-'2. Overall cum progress Mar Ref'!K17</f>
        <v>2.0992696333149752</v>
      </c>
      <c r="AG17" s="24">
        <f>L17-'2. Overall cum progress Mar Ref'!L17</f>
        <v>0</v>
      </c>
      <c r="AH17" s="24">
        <f>M17-'2. Overall cum progress Mar Ref'!M17</f>
        <v>91.82226963331459</v>
      </c>
    </row>
    <row r="18" spans="1:34" s="24" customFormat="1" x14ac:dyDescent="0.3">
      <c r="A18" s="294" t="s">
        <v>19</v>
      </c>
      <c r="B18" s="46" t="s">
        <v>17</v>
      </c>
      <c r="C18" s="65">
        <f>'2. Overall cum progress Mar Ref'!C18</f>
        <v>10954</v>
      </c>
      <c r="D18" s="65">
        <f>'2. Overall cum progress Mar Ref'!D18</f>
        <v>58754</v>
      </c>
      <c r="E18" s="74">
        <f>'[8]2. Overall cum progress June 14'!E18</f>
        <v>50690</v>
      </c>
      <c r="F18" s="74">
        <f>'[10]2. Overall cum progress June 14'!F18</f>
        <v>12657</v>
      </c>
      <c r="G18" s="75">
        <v>1389753</v>
      </c>
      <c r="H18" s="65">
        <f>'[11]2. Overall com progres June-14'!H18</f>
        <v>146546</v>
      </c>
      <c r="I18" s="64">
        <v>4830</v>
      </c>
      <c r="J18" s="74">
        <f>'[12]2. Overall cum progress June 14'!J18</f>
        <v>232032</v>
      </c>
      <c r="K18" s="74">
        <f>'[13]2. Overall cum progress June 14'!K18</f>
        <v>72276</v>
      </c>
      <c r="L18" s="74">
        <f>'[9]2. Overall cum progress June 14'!L18</f>
        <v>102781</v>
      </c>
      <c r="M18" s="65">
        <f>SUM(C18:L18)</f>
        <v>2081273</v>
      </c>
      <c r="N18" s="28">
        <f>M18/1000000</f>
        <v>2.0812729999999999</v>
      </c>
      <c r="O18" s="28">
        <f>M18/M20%</f>
        <v>52.901055467652874</v>
      </c>
      <c r="X18" s="24">
        <f>C18-'2. Overall cum progress Mar Ref'!C18</f>
        <v>0</v>
      </c>
      <c r="Y18" s="24">
        <f>D18-'2. Overall cum progress Mar Ref'!D18</f>
        <v>0</v>
      </c>
      <c r="Z18" s="24">
        <f>E18-'2. Overall cum progress Mar Ref'!E18</f>
        <v>63</v>
      </c>
      <c r="AA18" s="24">
        <f>F18-'2. Overall cum progress Mar Ref'!F18</f>
        <v>189</v>
      </c>
      <c r="AB18" s="24">
        <f>G18-'2. Overall cum progress Mar Ref'!G18</f>
        <v>68830</v>
      </c>
      <c r="AC18" s="24">
        <f>H18-'2. Overall cum progress Mar Ref'!H18</f>
        <v>212</v>
      </c>
      <c r="AD18" s="24">
        <f>I18-'2. Overall cum progress Mar Ref'!I18</f>
        <v>0</v>
      </c>
      <c r="AE18" s="24">
        <f>J18-'2. Overall cum progress Mar Ref'!J18</f>
        <v>4527</v>
      </c>
      <c r="AF18" s="24">
        <f>K18-'2. Overall cum progress Mar Ref'!K18</f>
        <v>10700</v>
      </c>
      <c r="AG18" s="24">
        <f>L18-'2. Overall cum progress Mar Ref'!L18</f>
        <v>4257</v>
      </c>
      <c r="AH18" s="24">
        <f>M18-'2. Overall cum progress Mar Ref'!M18</f>
        <v>88778</v>
      </c>
    </row>
    <row r="19" spans="1:34" s="24" customFormat="1" x14ac:dyDescent="0.3">
      <c r="A19" s="294"/>
      <c r="B19" s="47" t="s">
        <v>18</v>
      </c>
      <c r="C19" s="65">
        <f>'2. Overall cum progress Mar Ref'!C19</f>
        <v>6385</v>
      </c>
      <c r="D19" s="65">
        <f>'2. Overall cum progress Mar Ref'!D19</f>
        <v>27804</v>
      </c>
      <c r="E19" s="74">
        <f>'[8]2. Overall cum progress June 14'!E19</f>
        <v>116909</v>
      </c>
      <c r="F19" s="74">
        <f>'[10]2. Overall cum progress June 14'!F19</f>
        <v>4611</v>
      </c>
      <c r="G19" s="75">
        <v>1153628</v>
      </c>
      <c r="H19" s="65">
        <f>'[11]2. Overall com progres June-14'!H19</f>
        <v>331690</v>
      </c>
      <c r="I19" s="64">
        <v>4825</v>
      </c>
      <c r="J19" s="74">
        <f>'[12]2. Overall cum progress June 14'!J19</f>
        <v>13632</v>
      </c>
      <c r="K19" s="74">
        <f>'[13]2. Overall cum progress June 14'!K19</f>
        <v>98148</v>
      </c>
      <c r="L19" s="74">
        <f>'[9]2. Overall cum progress June 14'!L19</f>
        <v>95370</v>
      </c>
      <c r="M19" s="65">
        <f>SUM(C19:L19)</f>
        <v>1853002</v>
      </c>
      <c r="N19" s="39"/>
      <c r="O19" s="29"/>
      <c r="X19" s="24">
        <f>C19-'2. Overall cum progress Mar Ref'!C19</f>
        <v>0</v>
      </c>
      <c r="Y19" s="24">
        <f>D19-'2. Overall cum progress Mar Ref'!D19</f>
        <v>0</v>
      </c>
      <c r="Z19" s="24">
        <f>E19-'2. Overall cum progress Mar Ref'!E19</f>
        <v>463</v>
      </c>
      <c r="AA19" s="24">
        <f>F19-'2. Overall cum progress Mar Ref'!F19</f>
        <v>176</v>
      </c>
      <c r="AB19" s="24">
        <f>G19-'2. Overall cum progress Mar Ref'!G19</f>
        <v>39486</v>
      </c>
      <c r="AC19" s="24">
        <f>H19-'2. Overall cum progress Mar Ref'!H19</f>
        <v>1913</v>
      </c>
      <c r="AD19" s="24">
        <f>I19-'2. Overall cum progress Mar Ref'!I19</f>
        <v>0</v>
      </c>
      <c r="AE19" s="24">
        <f>J19-'2. Overall cum progress Mar Ref'!J19</f>
        <v>503</v>
      </c>
      <c r="AF19" s="24">
        <f>K19-'2. Overall cum progress Mar Ref'!K19</f>
        <v>2740</v>
      </c>
      <c r="AG19" s="24">
        <f>L19-'2. Overall cum progress Mar Ref'!L19</f>
        <v>2518</v>
      </c>
      <c r="AH19" s="24">
        <f>M19-'2. Overall cum progress Mar Ref'!M19</f>
        <v>47799</v>
      </c>
    </row>
    <row r="20" spans="1:34" s="24" customFormat="1" x14ac:dyDescent="0.3">
      <c r="A20" s="294"/>
      <c r="B20" s="48" t="s">
        <v>16</v>
      </c>
      <c r="C20" s="66">
        <f>SUM(C18:C19)</f>
        <v>17339</v>
      </c>
      <c r="D20" s="66">
        <f t="shared" ref="D20:M20" si="10">SUM(D18:D19)</f>
        <v>86558</v>
      </c>
      <c r="E20" s="66">
        <f t="shared" si="10"/>
        <v>167599</v>
      </c>
      <c r="F20" s="66">
        <f t="shared" ref="F20:G20" si="11">SUM(F18:F19)</f>
        <v>17268</v>
      </c>
      <c r="G20" s="66">
        <f t="shared" si="11"/>
        <v>2543381</v>
      </c>
      <c r="H20" s="66">
        <f t="shared" ref="H20" si="12">SUM(H18:H19)</f>
        <v>478236</v>
      </c>
      <c r="I20" s="66">
        <f t="shared" si="10"/>
        <v>9655</v>
      </c>
      <c r="J20" s="66">
        <f t="shared" si="10"/>
        <v>245664</v>
      </c>
      <c r="K20" s="66">
        <f t="shared" si="10"/>
        <v>170424</v>
      </c>
      <c r="L20" s="66">
        <f t="shared" ref="L20" si="13">SUM(L18:L19)</f>
        <v>198151</v>
      </c>
      <c r="M20" s="66">
        <f t="shared" si="10"/>
        <v>3934275</v>
      </c>
      <c r="N20" s="28">
        <f>M20/1000000</f>
        <v>3.934275</v>
      </c>
      <c r="O20" s="29"/>
      <c r="X20" s="24">
        <f>C20-'2. Overall cum progress Mar Ref'!C20</f>
        <v>0</v>
      </c>
      <c r="Y20" s="24">
        <f>D20-'2. Overall cum progress Mar Ref'!D20</f>
        <v>0</v>
      </c>
      <c r="Z20" s="24">
        <f>E20-'2. Overall cum progress Mar Ref'!E20</f>
        <v>526</v>
      </c>
      <c r="AA20" s="24">
        <f>F20-'2. Overall cum progress Mar Ref'!F20</f>
        <v>365</v>
      </c>
      <c r="AB20" s="24">
        <f>G20-'2. Overall cum progress Mar Ref'!G20</f>
        <v>108316</v>
      </c>
      <c r="AC20" s="24">
        <f>H20-'2. Overall cum progress Mar Ref'!H20</f>
        <v>2125</v>
      </c>
      <c r="AD20" s="24">
        <f>I20-'2. Overall cum progress Mar Ref'!I20</f>
        <v>0</v>
      </c>
      <c r="AE20" s="24">
        <f>J20-'2. Overall cum progress Mar Ref'!J20</f>
        <v>5030</v>
      </c>
      <c r="AF20" s="24">
        <f>K20-'2. Overall cum progress Mar Ref'!K20</f>
        <v>13440</v>
      </c>
      <c r="AG20" s="24">
        <f>L20-'2. Overall cum progress Mar Ref'!L20</f>
        <v>6775</v>
      </c>
      <c r="AH20" s="24">
        <f>M20-'2. Overall cum progress Mar Ref'!M20</f>
        <v>136577</v>
      </c>
    </row>
    <row r="21" spans="1:34" s="24" customFormat="1" x14ac:dyDescent="0.3">
      <c r="A21" s="303" t="s">
        <v>172</v>
      </c>
      <c r="B21" s="47" t="s">
        <v>222</v>
      </c>
      <c r="C21" s="65">
        <f>'2. Overall cum progress Mar Ref'!C21</f>
        <v>6</v>
      </c>
      <c r="D21" s="65">
        <f>'2. Overall cum progress Mar Ref'!D21</f>
        <v>12</v>
      </c>
      <c r="E21" s="74">
        <f>'[8]2. Overall cum progress June 14'!E21</f>
        <v>2</v>
      </c>
      <c r="F21" s="74">
        <f>'[10]2. Overall cum progress June 14'!F21</f>
        <v>1</v>
      </c>
      <c r="G21" s="167">
        <v>211</v>
      </c>
      <c r="H21" s="65">
        <f>'[11]2. Overall com progres June-14'!H21</f>
        <v>2</v>
      </c>
      <c r="I21" s="64">
        <v>0</v>
      </c>
      <c r="J21" s="74">
        <f>'[12]2. Overall cum progress June 14'!J21</f>
        <v>35</v>
      </c>
      <c r="K21" s="74">
        <f>'[13]2. Overall cum progress June 14'!K21</f>
        <v>0</v>
      </c>
      <c r="L21" s="74">
        <f>'[9]2. Overall cum progress June 14'!L21</f>
        <v>8</v>
      </c>
      <c r="M21" s="65">
        <f t="shared" ref="M21:M26" si="14">SUM(C21:L21)</f>
        <v>277</v>
      </c>
      <c r="N21" s="39"/>
      <c r="O21" s="29"/>
      <c r="X21" s="24">
        <f>C21-'2. Overall cum progress Mar Ref'!C21</f>
        <v>0</v>
      </c>
      <c r="Y21" s="24">
        <f>D21-'2. Overall cum progress Mar Ref'!D21</f>
        <v>0</v>
      </c>
      <c r="Z21" s="24">
        <f>E21-'2. Overall cum progress Mar Ref'!E21</f>
        <v>0</v>
      </c>
      <c r="AA21" s="24">
        <f>F21-'2. Overall cum progress Mar Ref'!F21</f>
        <v>0</v>
      </c>
      <c r="AB21" s="24">
        <f>G21-'2. Overall cum progress Mar Ref'!G21</f>
        <v>0</v>
      </c>
      <c r="AC21" s="24">
        <f>H21-'2. Overall cum progress Mar Ref'!H21</f>
        <v>0</v>
      </c>
      <c r="AD21" s="24">
        <f>I21-'2. Overall cum progress Mar Ref'!I21</f>
        <v>0</v>
      </c>
      <c r="AE21" s="24">
        <f>J21-'2. Overall cum progress Mar Ref'!J21</f>
        <v>4</v>
      </c>
      <c r="AF21" s="24">
        <f>K21-'2. Overall cum progress Mar Ref'!K21</f>
        <v>0</v>
      </c>
      <c r="AG21" s="24">
        <f>L21-'2. Overall cum progress Mar Ref'!L21</f>
        <v>0</v>
      </c>
      <c r="AH21" s="24">
        <f>M21-'2. Overall cum progress Mar Ref'!M21</f>
        <v>4</v>
      </c>
    </row>
    <row r="22" spans="1:34" s="24" customFormat="1" x14ac:dyDescent="0.3">
      <c r="A22" s="304"/>
      <c r="B22" s="47" t="s">
        <v>223</v>
      </c>
      <c r="C22" s="65">
        <f>'2. Overall cum progress Mar Ref'!C22</f>
        <v>0</v>
      </c>
      <c r="D22" s="65">
        <f>'2. Overall cum progress Mar Ref'!D22</f>
        <v>0</v>
      </c>
      <c r="E22" s="74">
        <f>'[8]2. Overall cum progress June 14'!E22</f>
        <v>0</v>
      </c>
      <c r="F22" s="74">
        <f>'[10]2. Overall cum progress June 14'!F22</f>
        <v>10</v>
      </c>
      <c r="G22" s="167">
        <v>74</v>
      </c>
      <c r="H22" s="65">
        <f>'[11]2. Overall com progres June-14'!H22</f>
        <v>33</v>
      </c>
      <c r="I22" s="64">
        <v>0</v>
      </c>
      <c r="J22" s="74">
        <f>'[12]2. Overall cum progress June 14'!J22</f>
        <v>3648</v>
      </c>
      <c r="K22" s="74">
        <f>'[13]2. Overall cum progress June 14'!K22</f>
        <v>326</v>
      </c>
      <c r="L22" s="74">
        <f>'[9]2. Overall cum progress June 14'!L22</f>
        <v>1307</v>
      </c>
      <c r="M22" s="65">
        <f t="shared" si="14"/>
        <v>5398</v>
      </c>
      <c r="N22" s="39"/>
      <c r="O22" s="29"/>
      <c r="X22" s="24">
        <f>C22-'2. Overall cum progress Mar Ref'!C22</f>
        <v>0</v>
      </c>
      <c r="Y22" s="24">
        <f>D22-'2. Overall cum progress Mar Ref'!D22</f>
        <v>0</v>
      </c>
      <c r="Z22" s="24">
        <f>E22-'2. Overall cum progress Mar Ref'!E22</f>
        <v>0</v>
      </c>
      <c r="AA22" s="24">
        <f>F22-'2. Overall cum progress Mar Ref'!F22</f>
        <v>0</v>
      </c>
      <c r="AB22" s="24">
        <f>G22-'2. Overall cum progress Mar Ref'!G22</f>
        <v>0</v>
      </c>
      <c r="AC22" s="24">
        <f>H22-'2. Overall cum progress Mar Ref'!H22</f>
        <v>0</v>
      </c>
      <c r="AD22" s="24">
        <f>I22-'2. Overall cum progress Mar Ref'!I22</f>
        <v>0</v>
      </c>
      <c r="AE22" s="24">
        <f>J22-'2. Overall cum progress Mar Ref'!J22</f>
        <v>40</v>
      </c>
      <c r="AF22" s="24">
        <f>K22-'2. Overall cum progress Mar Ref'!K22</f>
        <v>0</v>
      </c>
      <c r="AG22" s="24">
        <f>L22-'2. Overall cum progress Mar Ref'!L22</f>
        <v>0</v>
      </c>
      <c r="AH22" s="24">
        <f>M22-'2. Overall cum progress Mar Ref'!M22</f>
        <v>40</v>
      </c>
    </row>
    <row r="23" spans="1:34" s="24" customFormat="1" x14ac:dyDescent="0.3">
      <c r="A23" s="304"/>
      <c r="B23" s="47" t="s">
        <v>224</v>
      </c>
      <c r="C23" s="65">
        <f>'2. Overall cum progress Mar Ref'!C23</f>
        <v>1094</v>
      </c>
      <c r="D23" s="65">
        <f>'2. Overall cum progress Mar Ref'!D23</f>
        <v>2055</v>
      </c>
      <c r="E23" s="74">
        <f>'[8]2. Overall cum progress June 14'!E23</f>
        <v>20</v>
      </c>
      <c r="F23" s="74">
        <f>'[10]2. Overall cum progress June 14'!F23</f>
        <v>42</v>
      </c>
      <c r="G23" s="168">
        <v>36650</v>
      </c>
      <c r="H23" s="65">
        <f>'[11]2. Overall com progres June-14'!H23</f>
        <v>3122</v>
      </c>
      <c r="I23" s="64">
        <v>0</v>
      </c>
      <c r="J23" s="74">
        <f>'[12]2. Overall cum progress June 14'!J23</f>
        <v>100704</v>
      </c>
      <c r="K23" s="74">
        <f>'[13]2. Overall cum progress June 14'!K23</f>
        <v>36982</v>
      </c>
      <c r="L23" s="74">
        <f>'[9]2. Overall cum progress June 14'!L23</f>
        <v>17239</v>
      </c>
      <c r="M23" s="65">
        <f t="shared" si="14"/>
        <v>197908</v>
      </c>
      <c r="N23" s="39"/>
      <c r="O23" s="29"/>
      <c r="X23" s="24">
        <f>C23-'2. Overall cum progress Mar Ref'!C23</f>
        <v>0</v>
      </c>
      <c r="Y23" s="24">
        <f>D23-'2. Overall cum progress Mar Ref'!D23</f>
        <v>0</v>
      </c>
      <c r="Z23" s="24">
        <f>E23-'2. Overall cum progress Mar Ref'!E23</f>
        <v>0</v>
      </c>
      <c r="AA23" s="24">
        <f>F23-'2. Overall cum progress Mar Ref'!F23</f>
        <v>0</v>
      </c>
      <c r="AB23" s="24">
        <f>G23-'2. Overall cum progress Mar Ref'!G23</f>
        <v>6457</v>
      </c>
      <c r="AC23" s="24">
        <f>H23-'2. Overall cum progress Mar Ref'!H23</f>
        <v>193</v>
      </c>
      <c r="AD23" s="24">
        <f>I23-'2. Overall cum progress Mar Ref'!I23</f>
        <v>0</v>
      </c>
      <c r="AE23" s="24">
        <f>J23-'2. Overall cum progress Mar Ref'!J23</f>
        <v>3940</v>
      </c>
      <c r="AF23" s="24">
        <f>K23-'2. Overall cum progress Mar Ref'!K23</f>
        <v>2123</v>
      </c>
      <c r="AG23" s="24">
        <f>L23-'2. Overall cum progress Mar Ref'!L23</f>
        <v>138</v>
      </c>
      <c r="AH23" s="24">
        <f>M23-'2. Overall cum progress Mar Ref'!M23</f>
        <v>12851</v>
      </c>
    </row>
    <row r="24" spans="1:34" s="24" customFormat="1" ht="27.6" x14ac:dyDescent="0.3">
      <c r="A24" s="305"/>
      <c r="B24" s="47" t="s">
        <v>173</v>
      </c>
      <c r="C24" s="65">
        <f>'2. Overall cum progress Mar Ref'!C24</f>
        <v>16</v>
      </c>
      <c r="D24" s="65">
        <f>'2. Overall cum progress Mar Ref'!D24</f>
        <v>16.106083000000002</v>
      </c>
      <c r="E24" s="74">
        <f>'[8]2. Overall cum progress June 14'!E24</f>
        <v>1</v>
      </c>
      <c r="F24" s="74">
        <f>'[10]2. Overall cum progress June 14'!F24</f>
        <v>0.6</v>
      </c>
      <c r="G24" s="168">
        <v>397.36649999999997</v>
      </c>
      <c r="H24" s="65">
        <f>'[11]2. Overall com progres June-14'!H24</f>
        <v>38.25</v>
      </c>
      <c r="I24" s="64">
        <v>0</v>
      </c>
      <c r="J24" s="74">
        <f>'[12]2. Overall cum progress June 14'!J24</f>
        <v>1047</v>
      </c>
      <c r="K24" s="74">
        <f>'[13]2. Overall cum progress June 14'!K24</f>
        <v>402</v>
      </c>
      <c r="L24" s="74">
        <f>'[9]2. Overall cum progress June 14'!L24</f>
        <v>230.023</v>
      </c>
      <c r="M24" s="45">
        <f t="shared" si="14"/>
        <v>2148.3455829999998</v>
      </c>
      <c r="N24" s="40">
        <f>M24/90</f>
        <v>23.870506477777777</v>
      </c>
      <c r="O24" s="53">
        <f>M24/85</f>
        <v>25.274653917647058</v>
      </c>
      <c r="X24" s="24">
        <f>C24-'2. Overall cum progress Mar Ref'!C24</f>
        <v>0</v>
      </c>
      <c r="Y24" s="24">
        <f>D24-'2. Overall cum progress Mar Ref'!D24</f>
        <v>0</v>
      </c>
      <c r="Z24" s="24">
        <f>E24-'2. Overall cum progress Mar Ref'!E24</f>
        <v>0</v>
      </c>
      <c r="AA24" s="24">
        <f>F24-'2. Overall cum progress Mar Ref'!F24</f>
        <v>0</v>
      </c>
      <c r="AB24" s="24">
        <f>G24-'2. Overall cum progress Mar Ref'!G24</f>
        <v>15.966499999999996</v>
      </c>
      <c r="AC24" s="24">
        <f>H24-'2. Overall cum progress Mar Ref'!H24</f>
        <v>3.509999999999998</v>
      </c>
      <c r="AD24" s="24">
        <f>I24-'2. Overall cum progress Mar Ref'!I24</f>
        <v>0</v>
      </c>
      <c r="AE24" s="24">
        <f>J24-'2. Overall cum progress Mar Ref'!J24</f>
        <v>70</v>
      </c>
      <c r="AF24" s="24">
        <f>K24-'2. Overall cum progress Mar Ref'!K24</f>
        <v>22.891500000000008</v>
      </c>
      <c r="AG24" s="24">
        <f>L24-'2. Overall cum progress Mar Ref'!L24</f>
        <v>1.7280000000000086</v>
      </c>
      <c r="AH24" s="24">
        <f>M24-'2. Overall cum progress Mar Ref'!M24</f>
        <v>114.09599999999978</v>
      </c>
    </row>
    <row r="25" spans="1:34" s="28" customFormat="1" x14ac:dyDescent="0.3">
      <c r="A25" s="306" t="s">
        <v>20</v>
      </c>
      <c r="B25" s="50" t="s">
        <v>17</v>
      </c>
      <c r="C25" s="65">
        <f>'2. Overall cum progress Mar Ref'!C25</f>
        <v>79.263000000000005</v>
      </c>
      <c r="D25" s="65">
        <f>'2. Overall cum progress Mar Ref'!D25</f>
        <v>195</v>
      </c>
      <c r="E25" s="74">
        <f>'[8]2. Overall cum progress June 14'!E25</f>
        <v>9</v>
      </c>
      <c r="F25" s="74">
        <f>'[10]2. Overall cum progress June 14'!F25</f>
        <v>436</v>
      </c>
      <c r="G25" s="168">
        <v>37765.17121</v>
      </c>
      <c r="H25" s="65">
        <f>'[11]2. Overall com progres June-14'!H25</f>
        <v>4978.57</v>
      </c>
      <c r="I25" s="64">
        <v>0</v>
      </c>
      <c r="J25" s="74">
        <f>'[12]2. Overall cum progress June 14'!J25</f>
        <v>5110</v>
      </c>
      <c r="K25" s="74">
        <f>'[13]2. Overall cum progress June 14'!K25</f>
        <v>385</v>
      </c>
      <c r="L25" s="74">
        <f>'[9]2. Overall cum progress June 14'!L25</f>
        <v>3598.4669999999996</v>
      </c>
      <c r="M25" s="65">
        <f t="shared" si="14"/>
        <v>52556.471209999996</v>
      </c>
      <c r="N25" s="52">
        <f>M25/1000</f>
        <v>52.556471209999998</v>
      </c>
      <c r="O25" s="53">
        <f>M25/85</f>
        <v>618.31142599999998</v>
      </c>
      <c r="X25" s="24">
        <f>C25-'2. Overall cum progress Mar Ref'!C25</f>
        <v>0</v>
      </c>
      <c r="Y25" s="24">
        <f>D25-'2. Overall cum progress Mar Ref'!D25</f>
        <v>0</v>
      </c>
      <c r="Z25" s="24">
        <f>E25-'2. Overall cum progress Mar Ref'!E25</f>
        <v>0</v>
      </c>
      <c r="AA25" s="24">
        <f>F25-'2. Overall cum progress Mar Ref'!F25</f>
        <v>32</v>
      </c>
      <c r="AB25" s="24">
        <f>G25-'2. Overall cum progress Mar Ref'!G25</f>
        <v>2555.809500000003</v>
      </c>
      <c r="AC25" s="24">
        <f>H25-'2. Overall cum progress Mar Ref'!H25</f>
        <v>342.03999999999905</v>
      </c>
      <c r="AD25" s="24">
        <f>I25-'2. Overall cum progress Mar Ref'!I25</f>
        <v>0</v>
      </c>
      <c r="AE25" s="24">
        <f>J25-'2. Overall cum progress Mar Ref'!J25</f>
        <v>823</v>
      </c>
      <c r="AF25" s="24">
        <f>K25-'2. Overall cum progress Mar Ref'!K25</f>
        <v>18.225999999999999</v>
      </c>
      <c r="AG25" s="24">
        <f>L25-'2. Overall cum progress Mar Ref'!L25</f>
        <v>166.4099999999994</v>
      </c>
      <c r="AH25" s="24">
        <f>M25-'2. Overall cum progress Mar Ref'!M25</f>
        <v>3937.4855000000025</v>
      </c>
    </row>
    <row r="26" spans="1:34" s="28" customFormat="1" x14ac:dyDescent="0.3">
      <c r="A26" s="306"/>
      <c r="B26" s="44" t="s">
        <v>18</v>
      </c>
      <c r="C26" s="65">
        <f>'2. Overall cum progress Mar Ref'!C26</f>
        <v>58.572000000000003</v>
      </c>
      <c r="D26" s="65">
        <f>'2. Overall cum progress Mar Ref'!D26</f>
        <v>833</v>
      </c>
      <c r="E26" s="74">
        <f>'[8]2. Overall cum progress June 14'!E26</f>
        <v>16</v>
      </c>
      <c r="F26" s="74">
        <f>'[10]2. Overall cum progress June 14'!F26</f>
        <v>90</v>
      </c>
      <c r="G26" s="168">
        <v>46778.282202000002</v>
      </c>
      <c r="H26" s="65">
        <f>'[11]2. Overall com progres June-14'!H26</f>
        <v>6599.49</v>
      </c>
      <c r="I26" s="64">
        <v>0</v>
      </c>
      <c r="J26" s="74">
        <f>'[12]2. Overall cum progress June 14'!J26</f>
        <v>671</v>
      </c>
      <c r="K26" s="74">
        <f>'[13]2. Overall cum progress June 14'!K26</f>
        <v>282</v>
      </c>
      <c r="L26" s="74">
        <f>'[9]2. Overall cum progress June 14'!L26</f>
        <v>3781.9030000000002</v>
      </c>
      <c r="M26" s="65">
        <f t="shared" si="14"/>
        <v>59110.247201999999</v>
      </c>
      <c r="N26" s="39"/>
      <c r="O26" s="53"/>
      <c r="X26" s="24">
        <f>C26-'2. Overall cum progress Mar Ref'!C26</f>
        <v>0</v>
      </c>
      <c r="Y26" s="24">
        <f>D26-'2. Overall cum progress Mar Ref'!D26</f>
        <v>0</v>
      </c>
      <c r="Z26" s="24">
        <f>E26-'2. Overall cum progress Mar Ref'!E26</f>
        <v>0</v>
      </c>
      <c r="AA26" s="24">
        <f>F26-'2. Overall cum progress Mar Ref'!F26</f>
        <v>3</v>
      </c>
      <c r="AB26" s="24">
        <f>G26-'2. Overall cum progress Mar Ref'!G26</f>
        <v>1617.148000000001</v>
      </c>
      <c r="AC26" s="24">
        <f>H26-'2. Overall cum progress Mar Ref'!H26</f>
        <v>149.97999999999956</v>
      </c>
      <c r="AD26" s="24">
        <f>I26-'2. Overall cum progress Mar Ref'!I26</f>
        <v>0</v>
      </c>
      <c r="AE26" s="24">
        <f>J26-'2. Overall cum progress Mar Ref'!J26</f>
        <v>25</v>
      </c>
      <c r="AF26" s="24">
        <f>K26-'2. Overall cum progress Mar Ref'!K26</f>
        <v>2.0860000000000127</v>
      </c>
      <c r="AG26" s="24">
        <f>L26-'2. Overall cum progress Mar Ref'!L26</f>
        <v>505.51000000000022</v>
      </c>
      <c r="AH26" s="24">
        <f>M26-'2. Overall cum progress Mar Ref'!M26</f>
        <v>2302.724000000002</v>
      </c>
    </row>
    <row r="27" spans="1:34" s="28" customFormat="1" x14ac:dyDescent="0.3">
      <c r="A27" s="306"/>
      <c r="B27" s="51" t="s">
        <v>16</v>
      </c>
      <c r="C27" s="66">
        <f>SUM(C25:C26)</f>
        <v>137.83500000000001</v>
      </c>
      <c r="D27" s="66">
        <f t="shared" ref="D27:M27" si="15">SUM(D25:D26)</f>
        <v>1028</v>
      </c>
      <c r="E27" s="66">
        <f t="shared" si="15"/>
        <v>25</v>
      </c>
      <c r="F27" s="66">
        <f t="shared" ref="F27:G27" si="16">SUM(F25:F26)</f>
        <v>526</v>
      </c>
      <c r="G27" s="66">
        <f t="shared" si="16"/>
        <v>84543.453412000003</v>
      </c>
      <c r="H27" s="66">
        <f t="shared" ref="H27" si="17">SUM(H25:H26)</f>
        <v>11578.06</v>
      </c>
      <c r="I27" s="66">
        <f t="shared" si="15"/>
        <v>0</v>
      </c>
      <c r="J27" s="66">
        <f t="shared" si="15"/>
        <v>5781</v>
      </c>
      <c r="K27" s="66">
        <f>SUM(K25:K26)</f>
        <v>667</v>
      </c>
      <c r="L27" s="66">
        <f t="shared" ref="L27" si="18">SUM(L25:L26)</f>
        <v>7380.37</v>
      </c>
      <c r="M27" s="66">
        <f t="shared" si="15"/>
        <v>111666.71841199999</v>
      </c>
      <c r="N27" s="52">
        <f>M27/1000</f>
        <v>111.66671841199999</v>
      </c>
      <c r="O27" s="53">
        <f>M27/85</f>
        <v>1313.7260989647057</v>
      </c>
      <c r="X27" s="24">
        <f>C27-'2. Overall cum progress Mar Ref'!C27</f>
        <v>0</v>
      </c>
      <c r="Y27" s="24">
        <f>D27-'2. Overall cum progress Mar Ref'!D27</f>
        <v>0</v>
      </c>
      <c r="Z27" s="24">
        <f>E27-'2. Overall cum progress Mar Ref'!E27</f>
        <v>0</v>
      </c>
      <c r="AA27" s="24">
        <f>F27-'2. Overall cum progress Mar Ref'!F27</f>
        <v>35</v>
      </c>
      <c r="AB27" s="24">
        <f>G27-'2. Overall cum progress Mar Ref'!G27</f>
        <v>4172.9575000000041</v>
      </c>
      <c r="AC27" s="24">
        <f>H27-'2. Overall cum progress Mar Ref'!H27</f>
        <v>492.01999999999862</v>
      </c>
      <c r="AD27" s="24">
        <f>I27-'2. Overall cum progress Mar Ref'!I27</f>
        <v>0</v>
      </c>
      <c r="AE27" s="24">
        <f>J27-'2. Overall cum progress Mar Ref'!J27</f>
        <v>848</v>
      </c>
      <c r="AF27" s="24">
        <f>K27-'2. Overall cum progress Mar Ref'!K27</f>
        <v>20.312000000000012</v>
      </c>
      <c r="AG27" s="24">
        <f>L27-'2. Overall cum progress Mar Ref'!L27</f>
        <v>671.91999999999916</v>
      </c>
      <c r="AH27" s="24">
        <f>M27-'2. Overall cum progress Mar Ref'!M27</f>
        <v>6240.2094999999972</v>
      </c>
    </row>
    <row r="28" spans="1:34" s="24" customFormat="1" x14ac:dyDescent="0.3">
      <c r="A28" s="294" t="s">
        <v>21</v>
      </c>
      <c r="B28" s="46" t="s">
        <v>17</v>
      </c>
      <c r="C28" s="65">
        <f>'2. Overall cum progress Mar Ref'!C28</f>
        <v>4764</v>
      </c>
      <c r="D28" s="65">
        <f>'2. Overall cum progress Mar Ref'!D28</f>
        <v>74813</v>
      </c>
      <c r="E28" s="74">
        <f>'[8]2. Overall cum progress June 14'!E28</f>
        <v>1156</v>
      </c>
      <c r="F28" s="74">
        <f>'[10]2. Overall cum progress June 14'!F28</f>
        <v>28209</v>
      </c>
      <c r="G28" s="75">
        <v>2365236</v>
      </c>
      <c r="H28" s="65">
        <f>'[11]2. Overall com progres June-14'!H28</f>
        <v>342016</v>
      </c>
      <c r="I28" s="64">
        <v>0</v>
      </c>
      <c r="J28" s="74">
        <f>'[12]2. Overall cum progress June 14'!J28</f>
        <v>305911</v>
      </c>
      <c r="K28" s="74">
        <f>'[13]2. Overall cum progress June 14'!K28</f>
        <v>33268</v>
      </c>
      <c r="L28" s="74">
        <f>'[9]2. Overall cum progress June 14'!L28</f>
        <v>266370</v>
      </c>
      <c r="M28" s="65">
        <f>SUM(C28:L28)</f>
        <v>3421743</v>
      </c>
      <c r="N28" s="52">
        <f>M28/1000000</f>
        <v>3.4217430000000002</v>
      </c>
      <c r="O28" s="29"/>
      <c r="P28" s="24">
        <f>M28/M30%</f>
        <v>46.355031429500379</v>
      </c>
      <c r="X28" s="24">
        <f>C28-'2. Overall cum progress Mar Ref'!C28</f>
        <v>0</v>
      </c>
      <c r="Y28" s="24">
        <f>D28-'2. Overall cum progress Mar Ref'!D28</f>
        <v>0</v>
      </c>
      <c r="Z28" s="24">
        <f>E28-'2. Overall cum progress Mar Ref'!E28</f>
        <v>0</v>
      </c>
      <c r="AA28" s="24">
        <f>F28-'2. Overall cum progress Mar Ref'!F28</f>
        <v>1820</v>
      </c>
      <c r="AB28" s="24">
        <f>G28-'2. Overall cum progress Mar Ref'!G28</f>
        <v>110991</v>
      </c>
      <c r="AC28" s="24">
        <f>H28-'2. Overall cum progress Mar Ref'!H28</f>
        <v>18004</v>
      </c>
      <c r="AD28" s="24">
        <f>I28-'2. Overall cum progress Mar Ref'!I28</f>
        <v>0</v>
      </c>
      <c r="AE28" s="24">
        <f>J28-'2. Overall cum progress Mar Ref'!J28</f>
        <v>43107</v>
      </c>
      <c r="AF28" s="24">
        <f>K28-'2. Overall cum progress Mar Ref'!K28</f>
        <v>1514</v>
      </c>
      <c r="AG28" s="24">
        <f>L28-'2. Overall cum progress Mar Ref'!L28</f>
        <v>11278</v>
      </c>
      <c r="AH28" s="24">
        <f>M28-'2. Overall cum progress Mar Ref'!M28</f>
        <v>186714</v>
      </c>
    </row>
    <row r="29" spans="1:34" s="24" customFormat="1" x14ac:dyDescent="0.3">
      <c r="A29" s="294"/>
      <c r="B29" s="47" t="s">
        <v>18</v>
      </c>
      <c r="C29" s="65">
        <f>'2. Overall cum progress Mar Ref'!C29</f>
        <v>3217</v>
      </c>
      <c r="D29" s="65">
        <f>'2. Overall cum progress Mar Ref'!D29</f>
        <v>546311</v>
      </c>
      <c r="E29" s="74">
        <f>'[8]2. Overall cum progress June 14'!E29</f>
        <v>1600</v>
      </c>
      <c r="F29" s="74">
        <f>'[10]2. Overall cum progress June 14'!F29</f>
        <v>6174</v>
      </c>
      <c r="G29" s="75">
        <v>2660565</v>
      </c>
      <c r="H29" s="65">
        <f>'[11]2. Overall com progres June-14'!H29</f>
        <v>453371</v>
      </c>
      <c r="I29" s="64">
        <v>0</v>
      </c>
      <c r="J29" s="74">
        <f>'[12]2. Overall cum progress June 14'!J29</f>
        <v>45299</v>
      </c>
      <c r="K29" s="74">
        <f>'[13]2. Overall cum progress June 14'!K29</f>
        <v>25641</v>
      </c>
      <c r="L29" s="74">
        <f>'[9]2. Overall cum progress June 14'!L29</f>
        <v>217679</v>
      </c>
      <c r="M29" s="65">
        <f>SUM(C29:L29)</f>
        <v>3959857</v>
      </c>
      <c r="N29" s="52"/>
      <c r="O29" s="29"/>
      <c r="X29" s="24">
        <f>C29-'2. Overall cum progress Mar Ref'!C29</f>
        <v>0</v>
      </c>
      <c r="Y29" s="24">
        <f>D29-'2. Overall cum progress Mar Ref'!D29</f>
        <v>0</v>
      </c>
      <c r="Z29" s="24">
        <f>E29-'2. Overall cum progress Mar Ref'!E29</f>
        <v>0</v>
      </c>
      <c r="AA29" s="24">
        <f>F29-'2. Overall cum progress Mar Ref'!F29</f>
        <v>184</v>
      </c>
      <c r="AB29" s="24">
        <f>G29-'2. Overall cum progress Mar Ref'!G29</f>
        <v>55405</v>
      </c>
      <c r="AC29" s="24">
        <f>H29-'2. Overall cum progress Mar Ref'!H29</f>
        <v>4669</v>
      </c>
      <c r="AD29" s="24">
        <f>I29-'2. Overall cum progress Mar Ref'!I29</f>
        <v>0</v>
      </c>
      <c r="AE29" s="24">
        <f>J29-'2. Overall cum progress Mar Ref'!J29</f>
        <v>1039</v>
      </c>
      <c r="AF29" s="24">
        <f>K29-'2. Overall cum progress Mar Ref'!K29</f>
        <v>90</v>
      </c>
      <c r="AG29" s="24">
        <f>L29-'2. Overall cum progress Mar Ref'!L29</f>
        <v>25404</v>
      </c>
      <c r="AH29" s="24">
        <f>M29-'2. Overall cum progress Mar Ref'!M29</f>
        <v>86791</v>
      </c>
    </row>
    <row r="30" spans="1:34" s="24" customFormat="1" x14ac:dyDescent="0.3">
      <c r="A30" s="294"/>
      <c r="B30" s="48" t="s">
        <v>16</v>
      </c>
      <c r="C30" s="66">
        <f>SUM(C28:C29)</f>
        <v>7981</v>
      </c>
      <c r="D30" s="66">
        <f t="shared" ref="D30:M30" si="19">SUM(D28:D29)</f>
        <v>621124</v>
      </c>
      <c r="E30" s="66">
        <f t="shared" si="19"/>
        <v>2756</v>
      </c>
      <c r="F30" s="66">
        <f t="shared" ref="F30:G30" si="20">SUM(F28:F29)</f>
        <v>34383</v>
      </c>
      <c r="G30" s="66">
        <f t="shared" si="20"/>
        <v>5025801</v>
      </c>
      <c r="H30" s="66">
        <f>SUM(H28:H29)</f>
        <v>795387</v>
      </c>
      <c r="I30" s="66">
        <f t="shared" si="19"/>
        <v>0</v>
      </c>
      <c r="J30" s="66">
        <f t="shared" si="19"/>
        <v>351210</v>
      </c>
      <c r="K30" s="66">
        <f t="shared" si="19"/>
        <v>58909</v>
      </c>
      <c r="L30" s="66">
        <f t="shared" ref="L30" si="21">SUM(L28:L29)</f>
        <v>484049</v>
      </c>
      <c r="M30" s="66">
        <f t="shared" si="19"/>
        <v>7381600</v>
      </c>
      <c r="N30" s="52">
        <f>M30/1000000</f>
        <v>7.3815999999999997</v>
      </c>
      <c r="O30" s="29"/>
      <c r="X30" s="24">
        <f>C30-'2. Overall cum progress Mar Ref'!C30</f>
        <v>0</v>
      </c>
      <c r="Y30" s="24">
        <f>D30-'2. Overall cum progress Mar Ref'!D30</f>
        <v>0</v>
      </c>
      <c r="Z30" s="24">
        <f>E30-'2. Overall cum progress Mar Ref'!E30</f>
        <v>0</v>
      </c>
      <c r="AA30" s="24">
        <f>F30-'2. Overall cum progress Mar Ref'!F30</f>
        <v>2004</v>
      </c>
      <c r="AB30" s="24">
        <f>G30-'2. Overall cum progress Mar Ref'!G30</f>
        <v>166396</v>
      </c>
      <c r="AC30" s="24">
        <f>H30-'2. Overall cum progress Mar Ref'!H30</f>
        <v>22673</v>
      </c>
      <c r="AD30" s="24">
        <f>I30-'2. Overall cum progress Mar Ref'!I30</f>
        <v>0</v>
      </c>
      <c r="AE30" s="24">
        <f>J30-'2. Overall cum progress Mar Ref'!J30</f>
        <v>44146</v>
      </c>
      <c r="AF30" s="24">
        <f>K30-'2. Overall cum progress Mar Ref'!K30</f>
        <v>1604</v>
      </c>
      <c r="AG30" s="24">
        <f>L30-'2. Overall cum progress Mar Ref'!L30</f>
        <v>36682</v>
      </c>
      <c r="AH30" s="24">
        <f>M30-'2. Overall cum progress Mar Ref'!M30</f>
        <v>273505</v>
      </c>
    </row>
    <row r="31" spans="1:34" s="29" customFormat="1" x14ac:dyDescent="0.3">
      <c r="A31" s="306" t="s">
        <v>174</v>
      </c>
      <c r="B31" s="46" t="s">
        <v>17</v>
      </c>
      <c r="C31" s="65">
        <f>'2. Overall cum progress Mar Ref'!C31</f>
        <v>0</v>
      </c>
      <c r="D31" s="65">
        <f>'2. Overall cum progress Mar Ref'!D31</f>
        <v>74813</v>
      </c>
      <c r="E31" s="74">
        <f>'[8]2. Overall cum progress June 14'!E31</f>
        <v>0</v>
      </c>
      <c r="F31" s="74">
        <f>'[10]2. Overall cum progress June 14'!F31</f>
        <v>24922</v>
      </c>
      <c r="G31" s="75">
        <v>879321</v>
      </c>
      <c r="H31" s="65">
        <f>'[11]2. Overall com progres June-14'!H31</f>
        <v>0</v>
      </c>
      <c r="I31" s="64">
        <v>0</v>
      </c>
      <c r="J31" s="74">
        <f>'[12]2. Overall cum progress June 14'!J31</f>
        <v>252225</v>
      </c>
      <c r="K31" s="144">
        <v>5834</v>
      </c>
      <c r="L31" s="74">
        <f>'[9]2. Overall cum progress June 14'!L31</f>
        <v>86533</v>
      </c>
      <c r="M31" s="65">
        <f>SUM(C31:L31)</f>
        <v>1323648</v>
      </c>
      <c r="N31" s="29">
        <f>M31/M33%</f>
        <v>32.497327587011164</v>
      </c>
      <c r="X31" s="24">
        <f>C31-'2. Overall cum progress Mar Ref'!C31</f>
        <v>0</v>
      </c>
      <c r="Y31" s="24">
        <f>D31-'2. Overall cum progress Mar Ref'!D31</f>
        <v>0</v>
      </c>
      <c r="Z31" s="24">
        <f>E31-'2. Overall cum progress Mar Ref'!E31</f>
        <v>0</v>
      </c>
      <c r="AA31" s="24">
        <f>F31-'2. Overall cum progress Mar Ref'!F31</f>
        <v>1869</v>
      </c>
      <c r="AB31" s="24">
        <f>G31-'2. Overall cum progress Mar Ref'!G31</f>
        <v>48609</v>
      </c>
      <c r="AC31" s="24">
        <f>H31-'2. Overall cum progress Mar Ref'!H31</f>
        <v>0</v>
      </c>
      <c r="AD31" s="24">
        <f>I31-'2. Overall cum progress Mar Ref'!I31</f>
        <v>0</v>
      </c>
      <c r="AE31" s="24">
        <f>J31-'2. Overall cum progress Mar Ref'!J31</f>
        <v>27131</v>
      </c>
      <c r="AF31" s="24">
        <f>K31-'2. Overall cum progress Mar Ref'!K31</f>
        <v>0</v>
      </c>
      <c r="AG31" s="24">
        <f>L31-'2. Overall cum progress Mar Ref'!L31</f>
        <v>0</v>
      </c>
      <c r="AH31" s="24">
        <f>M31-'2. Overall cum progress Mar Ref'!M31</f>
        <v>77609</v>
      </c>
    </row>
    <row r="32" spans="1:34" s="29" customFormat="1" x14ac:dyDescent="0.3">
      <c r="A32" s="306"/>
      <c r="B32" s="47" t="s">
        <v>18</v>
      </c>
      <c r="C32" s="65">
        <f>'2. Overall cum progress Mar Ref'!C32</f>
        <v>0</v>
      </c>
      <c r="D32" s="65">
        <f>'2. Overall cum progress Mar Ref'!D32</f>
        <v>546311</v>
      </c>
      <c r="E32" s="74">
        <f>'[8]2. Overall cum progress June 14'!E32</f>
        <v>0</v>
      </c>
      <c r="F32" s="74">
        <f>'[10]2. Overall cum progress June 14'!F32</f>
        <v>7413</v>
      </c>
      <c r="G32" s="75">
        <v>2060744</v>
      </c>
      <c r="H32" s="65">
        <f>'[11]2. Overall com progres June-14'!H32</f>
        <v>0</v>
      </c>
      <c r="I32" s="64">
        <v>0</v>
      </c>
      <c r="J32" s="74">
        <f>'[12]2. Overall cum progress June 14'!J32</f>
        <v>40601</v>
      </c>
      <c r="K32" s="144">
        <v>21566</v>
      </c>
      <c r="L32" s="74">
        <f>'[9]2. Overall cum progress June 14'!L32</f>
        <v>72815</v>
      </c>
      <c r="M32" s="65">
        <f>SUM(C32:L32)</f>
        <v>2749450</v>
      </c>
      <c r="X32" s="24">
        <f>C32-'2. Overall cum progress Mar Ref'!C32</f>
        <v>0</v>
      </c>
      <c r="Y32" s="24">
        <f>D32-'2. Overall cum progress Mar Ref'!D32</f>
        <v>0</v>
      </c>
      <c r="Z32" s="24">
        <f>E32-'2. Overall cum progress Mar Ref'!E32</f>
        <v>0</v>
      </c>
      <c r="AA32" s="24">
        <f>F32-'2. Overall cum progress Mar Ref'!F32</f>
        <v>201</v>
      </c>
      <c r="AB32" s="24">
        <f>G32-'2. Overall cum progress Mar Ref'!G32</f>
        <v>52510</v>
      </c>
      <c r="AC32" s="24">
        <f>H32-'2. Overall cum progress Mar Ref'!H32</f>
        <v>0</v>
      </c>
      <c r="AD32" s="24">
        <f>I32-'2. Overall cum progress Mar Ref'!I32</f>
        <v>0</v>
      </c>
      <c r="AE32" s="24">
        <f>J32-'2. Overall cum progress Mar Ref'!J32</f>
        <v>0</v>
      </c>
      <c r="AF32" s="24">
        <f>K32-'2. Overall cum progress Mar Ref'!K32</f>
        <v>0</v>
      </c>
      <c r="AG32" s="24">
        <f>L32-'2. Overall cum progress Mar Ref'!L32</f>
        <v>0</v>
      </c>
      <c r="AH32" s="24">
        <f>M32-'2. Overall cum progress Mar Ref'!M32</f>
        <v>52711</v>
      </c>
    </row>
    <row r="33" spans="1:34" s="29" customFormat="1" x14ac:dyDescent="0.3">
      <c r="A33" s="306"/>
      <c r="B33" s="48" t="s">
        <v>16</v>
      </c>
      <c r="C33" s="66">
        <f t="shared" ref="C33:M33" si="22">SUM(C31:C32)</f>
        <v>0</v>
      </c>
      <c r="D33" s="66">
        <f t="shared" si="22"/>
        <v>621124</v>
      </c>
      <c r="E33" s="66">
        <f t="shared" si="22"/>
        <v>0</v>
      </c>
      <c r="F33" s="66">
        <f t="shared" si="22"/>
        <v>32335</v>
      </c>
      <c r="G33" s="66">
        <f t="shared" si="22"/>
        <v>2940065</v>
      </c>
      <c r="H33" s="66">
        <f t="shared" si="22"/>
        <v>0</v>
      </c>
      <c r="I33" s="66">
        <f t="shared" si="22"/>
        <v>0</v>
      </c>
      <c r="J33" s="66">
        <f t="shared" si="22"/>
        <v>292826</v>
      </c>
      <c r="K33" s="149">
        <v>27400</v>
      </c>
      <c r="L33" s="66">
        <f t="shared" si="22"/>
        <v>159348</v>
      </c>
      <c r="M33" s="66">
        <f t="shared" si="22"/>
        <v>4073098</v>
      </c>
      <c r="N33" s="28">
        <f>M33/1000000</f>
        <v>4.0730979999999999</v>
      </c>
      <c r="X33" s="24">
        <f>C33-'2. Overall cum progress Mar Ref'!C33</f>
        <v>0</v>
      </c>
      <c r="Y33" s="24">
        <f>D33-'2. Overall cum progress Mar Ref'!D33</f>
        <v>0</v>
      </c>
      <c r="Z33" s="24">
        <f>E33-'2. Overall cum progress Mar Ref'!E33</f>
        <v>0</v>
      </c>
      <c r="AA33" s="24">
        <f>F33-'2. Overall cum progress Mar Ref'!F33</f>
        <v>2070</v>
      </c>
      <c r="AB33" s="24">
        <f>G33-'2. Overall cum progress Mar Ref'!G33</f>
        <v>101119</v>
      </c>
      <c r="AC33" s="24">
        <f>H33-'2. Overall cum progress Mar Ref'!H33</f>
        <v>0</v>
      </c>
      <c r="AD33" s="24">
        <f>I33-'2. Overall cum progress Mar Ref'!I33</f>
        <v>0</v>
      </c>
      <c r="AE33" s="24">
        <f>J33-'2. Overall cum progress Mar Ref'!J33</f>
        <v>27131</v>
      </c>
      <c r="AF33" s="24">
        <f>K33-'2. Overall cum progress Mar Ref'!K33</f>
        <v>0</v>
      </c>
      <c r="AG33" s="24">
        <f>L33-'2. Overall cum progress Mar Ref'!L33</f>
        <v>0</v>
      </c>
      <c r="AH33" s="24">
        <f>M33-'2. Overall cum progress Mar Ref'!M33</f>
        <v>130320</v>
      </c>
    </row>
    <row r="34" spans="1:34" s="24" customFormat="1" ht="13.2" customHeight="1" x14ac:dyDescent="0.3">
      <c r="A34" s="307" t="s">
        <v>181</v>
      </c>
      <c r="B34" s="47" t="s">
        <v>17</v>
      </c>
      <c r="C34" s="65">
        <f>'2. Overall cum progress Mar Ref'!C34</f>
        <v>0</v>
      </c>
      <c r="D34" s="65">
        <f>'2. Overall cum progress Mar Ref'!D34</f>
        <v>74813</v>
      </c>
      <c r="E34" s="74">
        <f>'[8]2. Overall cum progress June 14'!E34</f>
        <v>0</v>
      </c>
      <c r="F34" s="74">
        <f>'[10]2. Overall cum progress June 14'!F34</f>
        <v>24922</v>
      </c>
      <c r="G34" s="75">
        <v>1787722</v>
      </c>
      <c r="H34" s="65">
        <f>'[11]2. Overall com progres June-14'!H34</f>
        <v>0</v>
      </c>
      <c r="I34" s="64">
        <v>0</v>
      </c>
      <c r="J34" s="74">
        <f>'[12]2. Overall cum progress June 14'!J34</f>
        <v>361851</v>
      </c>
      <c r="K34" s="144">
        <v>35004</v>
      </c>
      <c r="L34" s="74">
        <f>'[9]2. Overall cum progress June 14'!L34</f>
        <v>88190</v>
      </c>
      <c r="M34" s="65">
        <f>SUM(C34:L34)</f>
        <v>2372502</v>
      </c>
      <c r="N34" s="28">
        <f>M34/1000000</f>
        <v>2.3725019999999999</v>
      </c>
      <c r="O34" s="29"/>
      <c r="X34" s="24">
        <f>C34-'2. Overall cum progress Mar Ref'!C34</f>
        <v>0</v>
      </c>
      <c r="Y34" s="24">
        <f>D34-'2. Overall cum progress Mar Ref'!D34</f>
        <v>0</v>
      </c>
      <c r="Z34" s="24">
        <f>E34-'2. Overall cum progress Mar Ref'!E34</f>
        <v>0</v>
      </c>
      <c r="AA34" s="24">
        <f>F34-'2. Overall cum progress Mar Ref'!F34</f>
        <v>1869</v>
      </c>
      <c r="AB34" s="24">
        <f>G34-'2. Overall cum progress Mar Ref'!G34</f>
        <v>68775</v>
      </c>
      <c r="AC34" s="24">
        <f>H34-'2. Overall cum progress Mar Ref'!H34</f>
        <v>0</v>
      </c>
      <c r="AD34" s="24">
        <f>I34-'2. Overall cum progress Mar Ref'!I34</f>
        <v>0</v>
      </c>
      <c r="AE34" s="24">
        <f>J34-'2. Overall cum progress Mar Ref'!J34</f>
        <v>1836</v>
      </c>
      <c r="AF34" s="24">
        <f>K34-'2. Overall cum progress Mar Ref'!K34</f>
        <v>0</v>
      </c>
      <c r="AG34" s="24">
        <f>L34-'2. Overall cum progress Mar Ref'!L34</f>
        <v>0</v>
      </c>
      <c r="AH34" s="24">
        <f>M34-'2. Overall cum progress Mar Ref'!M34</f>
        <v>72480</v>
      </c>
    </row>
    <row r="35" spans="1:34" s="24" customFormat="1" x14ac:dyDescent="0.3">
      <c r="A35" s="307"/>
      <c r="B35" s="47" t="s">
        <v>18</v>
      </c>
      <c r="C35" s="65">
        <f>'2. Overall cum progress Mar Ref'!C35</f>
        <v>0</v>
      </c>
      <c r="D35" s="65">
        <f>'2. Overall cum progress Mar Ref'!D35</f>
        <v>546311</v>
      </c>
      <c r="E35" s="74">
        <f>'[8]2. Overall cum progress June 14'!E35</f>
        <v>0</v>
      </c>
      <c r="F35" s="74">
        <f>'[10]2. Overall cum progress June 14'!F35</f>
        <v>7413</v>
      </c>
      <c r="G35" s="75">
        <v>2877873</v>
      </c>
      <c r="H35" s="65">
        <f>'[11]2. Overall com progres June-14'!H35</f>
        <v>0</v>
      </c>
      <c r="I35" s="64">
        <v>0</v>
      </c>
      <c r="J35" s="74">
        <f>'[12]2. Overall cum progress June 14'!J35</f>
        <v>257340</v>
      </c>
      <c r="K35" s="144">
        <v>129396</v>
      </c>
      <c r="L35" s="74">
        <f>'[9]2. Overall cum progress June 14'!L35</f>
        <v>73703</v>
      </c>
      <c r="M35" s="65">
        <f>SUM(C35:L35)</f>
        <v>3892036</v>
      </c>
      <c r="N35" s="39"/>
      <c r="O35" s="29"/>
      <c r="X35" s="24">
        <f>C35-'2. Overall cum progress Mar Ref'!C35</f>
        <v>0</v>
      </c>
      <c r="Y35" s="24">
        <f>D35-'2. Overall cum progress Mar Ref'!D35</f>
        <v>0</v>
      </c>
      <c r="Z35" s="24">
        <f>E35-'2. Overall cum progress Mar Ref'!E35</f>
        <v>0</v>
      </c>
      <c r="AA35" s="24">
        <f>F35-'2. Overall cum progress Mar Ref'!F35</f>
        <v>201</v>
      </c>
      <c r="AB35" s="24">
        <f>G35-'2. Overall cum progress Mar Ref'!G35</f>
        <v>79111</v>
      </c>
      <c r="AC35" s="24">
        <f>H35-'2. Overall cum progress Mar Ref'!H35</f>
        <v>0</v>
      </c>
      <c r="AD35" s="24">
        <f>I35-'2. Overall cum progress Mar Ref'!I35</f>
        <v>0</v>
      </c>
      <c r="AE35" s="24">
        <f>J35-'2. Overall cum progress Mar Ref'!J35</f>
        <v>0</v>
      </c>
      <c r="AF35" s="24">
        <f>K35-'2. Overall cum progress Mar Ref'!K35</f>
        <v>0</v>
      </c>
      <c r="AG35" s="24">
        <f>L35-'2. Overall cum progress Mar Ref'!L35</f>
        <v>0</v>
      </c>
      <c r="AH35" s="24">
        <f>M35-'2. Overall cum progress Mar Ref'!M35</f>
        <v>79312</v>
      </c>
    </row>
    <row r="36" spans="1:34" s="24" customFormat="1" x14ac:dyDescent="0.3">
      <c r="A36" s="307"/>
      <c r="B36" s="48" t="s">
        <v>16</v>
      </c>
      <c r="C36" s="66">
        <f>SUM(C34:C35)</f>
        <v>0</v>
      </c>
      <c r="D36" s="66">
        <f t="shared" ref="D36:M36" si="23">SUM(D34:D35)</f>
        <v>621124</v>
      </c>
      <c r="E36" s="66">
        <f t="shared" si="23"/>
        <v>0</v>
      </c>
      <c r="F36" s="66">
        <f t="shared" ref="F36:G36" si="24">SUM(F34:F35)</f>
        <v>32335</v>
      </c>
      <c r="G36" s="66">
        <f t="shared" si="24"/>
        <v>4665595</v>
      </c>
      <c r="H36" s="66">
        <f>SUM(H34:H35)</f>
        <v>0</v>
      </c>
      <c r="I36" s="66">
        <f t="shared" si="23"/>
        <v>0</v>
      </c>
      <c r="J36" s="66">
        <f t="shared" si="23"/>
        <v>619191</v>
      </c>
      <c r="K36" s="149">
        <v>164400</v>
      </c>
      <c r="L36" s="66">
        <f t="shared" ref="L36" si="25">SUM(L34:L35)</f>
        <v>161893</v>
      </c>
      <c r="M36" s="66">
        <f t="shared" si="23"/>
        <v>6264538</v>
      </c>
      <c r="N36" s="28">
        <f>M36/1000000</f>
        <v>6.2645379999999999</v>
      </c>
      <c r="O36" s="29"/>
      <c r="X36" s="24">
        <f>C36-'2. Overall cum progress Mar Ref'!C36</f>
        <v>0</v>
      </c>
      <c r="Y36" s="24">
        <f>D36-'2. Overall cum progress Mar Ref'!D36</f>
        <v>0</v>
      </c>
      <c r="Z36" s="24">
        <f>E36-'2. Overall cum progress Mar Ref'!E36</f>
        <v>0</v>
      </c>
      <c r="AA36" s="24">
        <f>F36-'2. Overall cum progress Mar Ref'!F36</f>
        <v>2070</v>
      </c>
      <c r="AB36" s="24">
        <f>G36-'2. Overall cum progress Mar Ref'!G36</f>
        <v>147886</v>
      </c>
      <c r="AC36" s="24">
        <f>H36-'2. Overall cum progress Mar Ref'!H36</f>
        <v>0</v>
      </c>
      <c r="AD36" s="24">
        <f>I36-'2. Overall cum progress Mar Ref'!I36</f>
        <v>0</v>
      </c>
      <c r="AE36" s="24">
        <f>J36-'2. Overall cum progress Mar Ref'!J36</f>
        <v>1836</v>
      </c>
      <c r="AF36" s="24">
        <f>K36-'2. Overall cum progress Mar Ref'!K36</f>
        <v>0</v>
      </c>
      <c r="AG36" s="24">
        <f>L36-'2. Overall cum progress Mar Ref'!L36</f>
        <v>0</v>
      </c>
      <c r="AH36" s="24">
        <f>M36-'2. Overall cum progress Mar Ref'!M36</f>
        <v>151792</v>
      </c>
    </row>
    <row r="37" spans="1:34" s="30" customFormat="1" x14ac:dyDescent="0.3">
      <c r="A37" s="308" t="s">
        <v>216</v>
      </c>
      <c r="B37" s="309"/>
      <c r="C37" s="65">
        <f>'2. Overall cum progress Mar Ref'!C37</f>
        <v>1637</v>
      </c>
      <c r="D37" s="65">
        <f>'2. Overall cum progress Mar Ref'!D37</f>
        <v>3576</v>
      </c>
      <c r="E37" s="74">
        <f>'[8]2. Overall cum progress June 14'!E37</f>
        <v>1477</v>
      </c>
      <c r="F37" s="74">
        <f>'[10]2. Overall cum progress June 14'!F37</f>
        <v>670</v>
      </c>
      <c r="G37" s="75">
        <v>30225</v>
      </c>
      <c r="H37" s="65">
        <f>'[11]2. Overall com progres June-14'!H37</f>
        <v>6433</v>
      </c>
      <c r="I37" s="64">
        <v>0</v>
      </c>
      <c r="J37" s="74">
        <f>'[12]2. Overall cum progress June 14'!J37</f>
        <v>39606</v>
      </c>
      <c r="K37" s="74">
        <f>'[13]2. Overall cum progress June 14'!K37</f>
        <v>8713</v>
      </c>
      <c r="L37" s="74">
        <f>'[9]2. Overall cum progress June 14'!L37</f>
        <v>60789</v>
      </c>
      <c r="M37" s="65">
        <f t="shared" ref="M37:M45" si="26">SUM(C37:L37)</f>
        <v>153126</v>
      </c>
      <c r="N37" s="39"/>
      <c r="O37" s="29"/>
      <c r="X37" s="24">
        <f>C37-'2. Overall cum progress Mar Ref'!C37</f>
        <v>0</v>
      </c>
      <c r="Y37" s="24">
        <f>D37-'2. Overall cum progress Mar Ref'!D37</f>
        <v>0</v>
      </c>
      <c r="Z37" s="24">
        <f>E37-'2. Overall cum progress Mar Ref'!E37</f>
        <v>0</v>
      </c>
      <c r="AA37" s="24">
        <f>F37-'2. Overall cum progress Mar Ref'!F37</f>
        <v>31</v>
      </c>
      <c r="AB37" s="24">
        <f>G37-'2. Overall cum progress Mar Ref'!G37</f>
        <v>176</v>
      </c>
      <c r="AC37" s="24">
        <f>H37-'2. Overall cum progress Mar Ref'!H37</f>
        <v>0</v>
      </c>
      <c r="AD37" s="24">
        <f>I37-'2. Overall cum progress Mar Ref'!I37</f>
        <v>0</v>
      </c>
      <c r="AE37" s="24">
        <f>J37-'2. Overall cum progress Mar Ref'!J37</f>
        <v>0</v>
      </c>
      <c r="AF37" s="24">
        <f>K37-'2. Overall cum progress Mar Ref'!K37</f>
        <v>39</v>
      </c>
      <c r="AG37" s="24">
        <f>L37-'2. Overall cum progress Mar Ref'!L37</f>
        <v>230</v>
      </c>
      <c r="AH37" s="24">
        <f>M37-'2. Overall cum progress Mar Ref'!M37</f>
        <v>476</v>
      </c>
    </row>
    <row r="38" spans="1:34" s="30" customFormat="1" x14ac:dyDescent="0.3">
      <c r="A38" s="308" t="s">
        <v>217</v>
      </c>
      <c r="B38" s="309"/>
      <c r="C38" s="65">
        <f>'2. Overall cum progress Mar Ref'!C38</f>
        <v>1637</v>
      </c>
      <c r="D38" s="65">
        <f>'2. Overall cum progress Mar Ref'!D38</f>
        <v>3576</v>
      </c>
      <c r="E38" s="74">
        <f>'[8]2. Overall cum progress June 14'!E38</f>
        <v>1265</v>
      </c>
      <c r="F38" s="74">
        <f>'[10]2. Overall cum progress June 14'!F38</f>
        <v>634</v>
      </c>
      <c r="G38" s="75">
        <v>29228</v>
      </c>
      <c r="H38" s="65">
        <f>'[11]2. Overall com progres June-14'!H38</f>
        <v>6433</v>
      </c>
      <c r="I38" s="64">
        <v>16</v>
      </c>
      <c r="J38" s="74">
        <f>'[12]2. Overall cum progress June 14'!J38</f>
        <v>39606</v>
      </c>
      <c r="K38" s="74">
        <f>'[13]2. Overall cum progress June 14'!K38</f>
        <v>8350</v>
      </c>
      <c r="L38" s="74">
        <f>'[9]2. Overall cum progress June 14'!L38</f>
        <v>59794</v>
      </c>
      <c r="M38" s="65">
        <f t="shared" si="26"/>
        <v>150539</v>
      </c>
      <c r="N38" s="39"/>
      <c r="O38" s="29"/>
      <c r="X38" s="24">
        <f>C38-'2. Overall cum progress Mar Ref'!C38</f>
        <v>0</v>
      </c>
      <c r="Y38" s="24">
        <f>D38-'2. Overall cum progress Mar Ref'!D38</f>
        <v>0</v>
      </c>
      <c r="Z38" s="24">
        <f>E38-'2. Overall cum progress Mar Ref'!E38</f>
        <v>95</v>
      </c>
      <c r="AA38" s="24">
        <f>F38-'2. Overall cum progress Mar Ref'!F38</f>
        <v>27</v>
      </c>
      <c r="AB38" s="24">
        <f>G38-'2. Overall cum progress Mar Ref'!G38</f>
        <v>647</v>
      </c>
      <c r="AC38" s="24">
        <f>H38-'2. Overall cum progress Mar Ref'!H38</f>
        <v>0</v>
      </c>
      <c r="AD38" s="24">
        <f>I38-'2. Overall cum progress Mar Ref'!I38</f>
        <v>0</v>
      </c>
      <c r="AE38" s="24">
        <f>J38-'2. Overall cum progress Mar Ref'!J38</f>
        <v>0</v>
      </c>
      <c r="AF38" s="24">
        <f>K38-'2. Overall cum progress Mar Ref'!K38</f>
        <v>24</v>
      </c>
      <c r="AG38" s="24">
        <f>L38-'2. Overall cum progress Mar Ref'!L38</f>
        <v>479</v>
      </c>
      <c r="AH38" s="24">
        <f>M38-'2. Overall cum progress Mar Ref'!M38</f>
        <v>1272</v>
      </c>
    </row>
    <row r="39" spans="1:34" s="31" customFormat="1" x14ac:dyDescent="0.3">
      <c r="A39" s="308" t="s">
        <v>22</v>
      </c>
      <c r="B39" s="309"/>
      <c r="C39" s="65">
        <f>'2. Overall cum progress Mar Ref'!C39</f>
        <v>100347</v>
      </c>
      <c r="D39" s="65">
        <f>'2. Overall cum progress Mar Ref'!D39</f>
        <v>284440</v>
      </c>
      <c r="E39" s="74">
        <f>'[8]2. Overall cum progress June 14'!E39</f>
        <v>109647</v>
      </c>
      <c r="F39" s="74">
        <f>'[10]2. Overall cum progress June 14'!F39</f>
        <v>22732</v>
      </c>
      <c r="G39" s="75">
        <v>1302312</v>
      </c>
      <c r="H39" s="65">
        <f>'[11]2. Overall com progres June-14'!H39</f>
        <v>674798</v>
      </c>
      <c r="I39" s="64">
        <v>0</v>
      </c>
      <c r="J39" s="74">
        <f>'[12]2. Overall cum progress June 14'!J39</f>
        <v>230592</v>
      </c>
      <c r="K39" s="74">
        <f>'[13]2. Overall cum progress June 14'!K39</f>
        <v>1676494</v>
      </c>
      <c r="L39" s="74">
        <f>'[9]2. Overall cum progress June 14'!L39</f>
        <v>411380</v>
      </c>
      <c r="M39" s="65">
        <f t="shared" si="26"/>
        <v>4812742</v>
      </c>
      <c r="N39" s="28">
        <f>M39/1000000</f>
        <v>4.8127420000000001</v>
      </c>
      <c r="O39" s="29">
        <f>476*15</f>
        <v>7140</v>
      </c>
      <c r="X39" s="24">
        <f>C39-'2. Overall cum progress Mar Ref'!C39</f>
        <v>0</v>
      </c>
      <c r="Y39" s="24">
        <f>D39-'2. Overall cum progress Mar Ref'!D39</f>
        <v>0</v>
      </c>
      <c r="Z39" s="24">
        <f>E39-'2. Overall cum progress Mar Ref'!E39</f>
        <v>0</v>
      </c>
      <c r="AA39" s="24">
        <f>F39-'2. Overall cum progress Mar Ref'!F39</f>
        <v>27</v>
      </c>
      <c r="AB39" s="24">
        <f>G39-'2. Overall cum progress Mar Ref'!G39</f>
        <v>7905</v>
      </c>
      <c r="AC39" s="24">
        <f>H39-'2. Overall cum progress Mar Ref'!H39</f>
        <v>0</v>
      </c>
      <c r="AD39" s="24">
        <f>I39-'2. Overall cum progress Mar Ref'!I39</f>
        <v>0</v>
      </c>
      <c r="AE39" s="24">
        <f>J39-'2. Overall cum progress Mar Ref'!J39</f>
        <v>0</v>
      </c>
      <c r="AF39" s="24">
        <f>K39-'2. Overall cum progress Mar Ref'!K39</f>
        <v>14426</v>
      </c>
      <c r="AG39" s="24">
        <f>L39-'2. Overall cum progress Mar Ref'!L39</f>
        <v>3200</v>
      </c>
      <c r="AH39" s="24">
        <f>M39-'2. Overall cum progress Mar Ref'!M39</f>
        <v>25558</v>
      </c>
    </row>
    <row r="40" spans="1:34" s="31" customFormat="1" x14ac:dyDescent="0.3">
      <c r="A40" s="299" t="s">
        <v>180</v>
      </c>
      <c r="B40" s="300"/>
      <c r="C40" s="65">
        <f>'2. Overall cum progress Mar Ref'!C40</f>
        <v>100347</v>
      </c>
      <c r="D40" s="65">
        <f>'2. Overall cum progress Mar Ref'!D40</f>
        <v>284440</v>
      </c>
      <c r="E40" s="74">
        <f>'[8]2. Overall cum progress June 14'!E40</f>
        <v>86779</v>
      </c>
      <c r="F40" s="74">
        <f>'[10]2. Overall cum progress June 14'!F40</f>
        <v>22707</v>
      </c>
      <c r="G40" s="75">
        <v>1240572</v>
      </c>
      <c r="H40" s="65">
        <f>'[11]2. Overall com progres June-14'!H40</f>
        <v>674798</v>
      </c>
      <c r="I40" s="64">
        <v>0</v>
      </c>
      <c r="J40" s="74">
        <f>'[12]2. Overall cum progress June 14'!J40</f>
        <v>230592</v>
      </c>
      <c r="K40" s="74">
        <f>'[13]2. Overall cum progress June 14'!K40</f>
        <v>1609055</v>
      </c>
      <c r="L40" s="74">
        <f>'[9]2. Overall cum progress June 14'!L40</f>
        <v>391411</v>
      </c>
      <c r="M40" s="65">
        <f t="shared" si="26"/>
        <v>4640701</v>
      </c>
      <c r="N40" s="28"/>
      <c r="O40" s="29"/>
      <c r="X40" s="24">
        <f>C40-'2. Overall cum progress Mar Ref'!C40</f>
        <v>0</v>
      </c>
      <c r="Y40" s="24">
        <f>D40-'2. Overall cum progress Mar Ref'!D40</f>
        <v>0</v>
      </c>
      <c r="Z40" s="24">
        <f>E40-'2. Overall cum progress Mar Ref'!E40</f>
        <v>2921</v>
      </c>
      <c r="AA40" s="24">
        <f>F40-'2. Overall cum progress Mar Ref'!F40</f>
        <v>642</v>
      </c>
      <c r="AB40" s="24">
        <f>G40-'2. Overall cum progress Mar Ref'!G40</f>
        <v>33199</v>
      </c>
      <c r="AC40" s="24">
        <f>H40-'2. Overall cum progress Mar Ref'!H40</f>
        <v>0</v>
      </c>
      <c r="AD40" s="24">
        <f>I40-'2. Overall cum progress Mar Ref'!I40</f>
        <v>0</v>
      </c>
      <c r="AE40" s="24">
        <f>J40-'2. Overall cum progress Mar Ref'!J40</f>
        <v>0</v>
      </c>
      <c r="AF40" s="24">
        <f>K40-'2. Overall cum progress Mar Ref'!K40</f>
        <v>2000</v>
      </c>
      <c r="AG40" s="24">
        <f>L40-'2. Overall cum progress Mar Ref'!L40</f>
        <v>5336</v>
      </c>
      <c r="AH40" s="24">
        <f>M40-'2. Overall cum progress Mar Ref'!M40</f>
        <v>44098</v>
      </c>
    </row>
    <row r="41" spans="1:34" s="32" customFormat="1" x14ac:dyDescent="0.3">
      <c r="A41" s="312" t="s">
        <v>218</v>
      </c>
      <c r="B41" s="313"/>
      <c r="C41" s="65">
        <f>'2. Overall cum progress Mar Ref'!C41</f>
        <v>635.803</v>
      </c>
      <c r="D41" s="65">
        <f>'2. Overall cum progress Mar Ref'!D41</f>
        <v>1825.46</v>
      </c>
      <c r="E41" s="74">
        <f>'[8]2. Overall cum progress June 14'!E41</f>
        <v>753</v>
      </c>
      <c r="F41" s="74">
        <f>'[10]2. Overall cum progress June 14'!F41</f>
        <v>265</v>
      </c>
      <c r="G41" s="75">
        <v>7559.2995309999997</v>
      </c>
      <c r="H41" s="65">
        <f>'[11]2. Overall com progres June-14'!H41</f>
        <v>1675.181</v>
      </c>
      <c r="I41" s="64">
        <v>0</v>
      </c>
      <c r="J41" s="74">
        <f>'[12]2. Overall cum progress June 14'!J41</f>
        <v>2596</v>
      </c>
      <c r="K41" s="74">
        <f>'[13]2. Overall cum progress June 14'!K41</f>
        <v>5011</v>
      </c>
      <c r="L41" s="74">
        <f>'[9]2. Overall cum progress June 14'!L41</f>
        <v>1011.245</v>
      </c>
      <c r="M41" s="65">
        <f t="shared" si="26"/>
        <v>21331.988530999999</v>
      </c>
      <c r="N41" s="39">
        <f>M41/90</f>
        <v>237.02209478888886</v>
      </c>
      <c r="O41" s="53">
        <f>M41/85</f>
        <v>250.96457095294116</v>
      </c>
      <c r="X41" s="24">
        <f>C41-'2. Overall cum progress Mar Ref'!C41</f>
        <v>0</v>
      </c>
      <c r="Y41" s="24">
        <f>D41-'2. Overall cum progress Mar Ref'!D41</f>
        <v>0</v>
      </c>
      <c r="Z41" s="24">
        <f>E41-'2. Overall cum progress Mar Ref'!E41</f>
        <v>-0.11000000000001364</v>
      </c>
      <c r="AA41" s="24">
        <f>F41-'2. Overall cum progress Mar Ref'!F41</f>
        <v>20</v>
      </c>
      <c r="AB41" s="24">
        <f>G41-'2. Overall cum progress Mar Ref'!G41</f>
        <v>131.50292599999921</v>
      </c>
      <c r="AC41" s="24">
        <f>H41-'2. Overall cum progress Mar Ref'!H41</f>
        <v>0</v>
      </c>
      <c r="AD41" s="24">
        <f>I41-'2. Overall cum progress Mar Ref'!I41</f>
        <v>0</v>
      </c>
      <c r="AE41" s="24">
        <f>J41-'2. Overall cum progress Mar Ref'!J41</f>
        <v>0</v>
      </c>
      <c r="AF41" s="24">
        <f>K41-'2. Overall cum progress Mar Ref'!K41</f>
        <v>30</v>
      </c>
      <c r="AG41" s="24">
        <f>L41-'2. Overall cum progress Mar Ref'!L41</f>
        <v>35.660000000000082</v>
      </c>
      <c r="AH41" s="24">
        <f>M41-'2. Overall cum progress Mar Ref'!M41</f>
        <v>217.0529260000003</v>
      </c>
    </row>
    <row r="42" spans="1:34" s="32" customFormat="1" x14ac:dyDescent="0.3">
      <c r="A42" s="314" t="s">
        <v>219</v>
      </c>
      <c r="B42" s="315"/>
      <c r="C42" s="65">
        <f>'2. Overall cum progress Mar Ref'!C42</f>
        <v>635.803</v>
      </c>
      <c r="D42" s="65">
        <f>'2. Overall cum progress Mar Ref'!D42</f>
        <v>1825.46</v>
      </c>
      <c r="E42" s="74">
        <f>'[8]2. Overall cum progress June 14'!E42</f>
        <v>656</v>
      </c>
      <c r="F42" s="74">
        <f>'[10]2. Overall cum progress June 14'!F42</f>
        <v>245</v>
      </c>
      <c r="G42" s="75">
        <v>6691.9798369999999</v>
      </c>
      <c r="H42" s="65">
        <f>'[11]2. Overall com progres June-14'!H42</f>
        <v>1675.181</v>
      </c>
      <c r="I42" s="64">
        <v>20</v>
      </c>
      <c r="J42" s="74">
        <f>'[12]2. Overall cum progress June 14'!J42</f>
        <v>2596</v>
      </c>
      <c r="K42" s="74">
        <f>'[13]2. Overall cum progress June 14'!K42</f>
        <v>4720</v>
      </c>
      <c r="L42" s="74">
        <f>'[9]2. Overall cum progress June 14'!L42</f>
        <v>965.69399999999996</v>
      </c>
      <c r="M42" s="65">
        <f t="shared" si="26"/>
        <v>20031.117837000002</v>
      </c>
      <c r="N42" s="39"/>
      <c r="O42" s="53"/>
      <c r="X42" s="24">
        <f>C42-'2. Overall cum progress Mar Ref'!C42</f>
        <v>0</v>
      </c>
      <c r="Y42" s="24">
        <f>D42-'2. Overall cum progress Mar Ref'!D42</f>
        <v>0</v>
      </c>
      <c r="Z42" s="24">
        <f>E42-'2. Overall cum progress Mar Ref'!E42</f>
        <v>60.830000000000041</v>
      </c>
      <c r="AA42" s="24">
        <f>F42-'2. Overall cum progress Mar Ref'!F42</f>
        <v>25</v>
      </c>
      <c r="AB42" s="24">
        <f>G42-'2. Overall cum progress Mar Ref'!G42</f>
        <v>174.41576799999984</v>
      </c>
      <c r="AC42" s="24">
        <f>H42-'2. Overall cum progress Mar Ref'!H42</f>
        <v>0</v>
      </c>
      <c r="AD42" s="24">
        <f>I42-'2. Overall cum progress Mar Ref'!I42</f>
        <v>0</v>
      </c>
      <c r="AE42" s="24">
        <f>J42-'2. Overall cum progress Mar Ref'!J42</f>
        <v>0</v>
      </c>
      <c r="AF42" s="24">
        <f>K42-'2. Overall cum progress Mar Ref'!K42</f>
        <v>510</v>
      </c>
      <c r="AG42" s="24">
        <f>L42-'2. Overall cum progress Mar Ref'!L42</f>
        <v>46.129999999999995</v>
      </c>
      <c r="AH42" s="24">
        <f>M42-'2. Overall cum progress Mar Ref'!M42</f>
        <v>816.3757680000017</v>
      </c>
    </row>
    <row r="43" spans="1:34" s="33" customFormat="1" x14ac:dyDescent="0.3">
      <c r="A43" s="316" t="s">
        <v>23</v>
      </c>
      <c r="B43" s="317" t="s">
        <v>24</v>
      </c>
      <c r="C43" s="65">
        <f>'2. Overall cum progress Mar Ref'!C43</f>
        <v>355</v>
      </c>
      <c r="D43" s="65">
        <f>'2. Overall cum progress Mar Ref'!D43</f>
        <v>867</v>
      </c>
      <c r="E43" s="74">
        <f>'[8]2. Overall cum progress June 14'!E43</f>
        <v>141</v>
      </c>
      <c r="F43" s="74">
        <f>'[10]2. Overall cum progress June 14'!F43</f>
        <v>3</v>
      </c>
      <c r="G43" s="75">
        <v>545</v>
      </c>
      <c r="H43" s="65">
        <f>'[11]2. Overall com progres June-14'!H43</f>
        <v>186</v>
      </c>
      <c r="I43" s="64">
        <v>25</v>
      </c>
      <c r="J43" s="74">
        <f>'[12]2. Overall cum progress June 14'!J43</f>
        <v>3</v>
      </c>
      <c r="K43" s="74">
        <f>'[13]2. Overall cum progress June 14'!K43</f>
        <v>89</v>
      </c>
      <c r="L43" s="74">
        <f>'[9]2. Overall cum progress June 14'!L43</f>
        <v>113</v>
      </c>
      <c r="M43" s="65">
        <f t="shared" si="26"/>
        <v>2327</v>
      </c>
      <c r="N43" s="39"/>
      <c r="O43" s="29"/>
      <c r="X43" s="24">
        <f>C43-'2. Overall cum progress Mar Ref'!C43</f>
        <v>0</v>
      </c>
      <c r="Y43" s="24">
        <f>D43-'2. Overall cum progress Mar Ref'!D43</f>
        <v>0</v>
      </c>
      <c r="Z43" s="24">
        <f>E43-'2. Overall cum progress Mar Ref'!E43</f>
        <v>0</v>
      </c>
      <c r="AA43" s="24">
        <f>F43-'2. Overall cum progress Mar Ref'!F43</f>
        <v>0</v>
      </c>
      <c r="AB43" s="24">
        <f>G43-'2. Overall cum progress Mar Ref'!G43</f>
        <v>0</v>
      </c>
      <c r="AC43" s="24">
        <f>H43-'2. Overall cum progress Mar Ref'!H43</f>
        <v>-5</v>
      </c>
      <c r="AD43" s="24">
        <f>I43-'2. Overall cum progress Mar Ref'!I43</f>
        <v>0</v>
      </c>
      <c r="AE43" s="24">
        <f>J43-'2. Overall cum progress Mar Ref'!J43</f>
        <v>1</v>
      </c>
      <c r="AF43" s="24">
        <f>K43-'2. Overall cum progress Mar Ref'!K43</f>
        <v>0</v>
      </c>
      <c r="AG43" s="24">
        <f>L43-'2. Overall cum progress Mar Ref'!L43</f>
        <v>0</v>
      </c>
      <c r="AH43" s="24">
        <f>M43-'2. Overall cum progress Mar Ref'!M43</f>
        <v>-4</v>
      </c>
    </row>
    <row r="44" spans="1:34" s="24" customFormat="1" x14ac:dyDescent="0.3">
      <c r="A44" s="294" t="s">
        <v>25</v>
      </c>
      <c r="B44" s="25" t="s">
        <v>24</v>
      </c>
      <c r="C44" s="65">
        <f>'2. Overall cum progress Mar Ref'!C44</f>
        <v>11370</v>
      </c>
      <c r="D44" s="65">
        <f>'2. Overall cum progress Mar Ref'!D44</f>
        <v>2900</v>
      </c>
      <c r="E44" s="74">
        <f>'[8]2. Overall cum progress June 14'!E44</f>
        <v>4453</v>
      </c>
      <c r="F44" s="74">
        <f>'[10]2. Overall cum progress June 14'!F44</f>
        <v>780</v>
      </c>
      <c r="G44" s="75">
        <v>9852</v>
      </c>
      <c r="H44" s="65">
        <f>'[11]2. Overall com progres June-14'!H44</f>
        <v>4661</v>
      </c>
      <c r="I44" s="64">
        <v>3526</v>
      </c>
      <c r="J44" s="74">
        <f>'[12]2. Overall cum progress June 14'!J44</f>
        <v>288</v>
      </c>
      <c r="K44" s="74">
        <f>'[13]2. Overall cum progress June 14'!K44</f>
        <v>2182</v>
      </c>
      <c r="L44" s="74">
        <f>'[9]2. Overall cum progress June 14'!L44</f>
        <v>1947</v>
      </c>
      <c r="M44" s="65">
        <f t="shared" si="26"/>
        <v>41959</v>
      </c>
      <c r="N44" s="39"/>
      <c r="O44" s="29"/>
      <c r="X44" s="24">
        <f>C44-'2. Overall cum progress Mar Ref'!C44</f>
        <v>0</v>
      </c>
      <c r="Y44" s="24">
        <f>D44-'2. Overall cum progress Mar Ref'!D44</f>
        <v>0</v>
      </c>
      <c r="Z44" s="24">
        <f>E44-'2. Overall cum progress Mar Ref'!E44</f>
        <v>0</v>
      </c>
      <c r="AA44" s="24">
        <f>F44-'2. Overall cum progress Mar Ref'!F44</f>
        <v>0</v>
      </c>
      <c r="AB44" s="24">
        <f>G44-'2. Overall cum progress Mar Ref'!G44</f>
        <v>0</v>
      </c>
      <c r="AC44" s="24">
        <f>H44-'2. Overall cum progress Mar Ref'!H44</f>
        <v>-1407</v>
      </c>
      <c r="AD44" s="24">
        <f>I44-'2. Overall cum progress Mar Ref'!I44</f>
        <v>0</v>
      </c>
      <c r="AE44" s="24">
        <f>J44-'2. Overall cum progress Mar Ref'!J44</f>
        <v>263</v>
      </c>
      <c r="AF44" s="24">
        <f>K44-'2. Overall cum progress Mar Ref'!K44</f>
        <v>57</v>
      </c>
      <c r="AG44" s="24">
        <f>L44-'2. Overall cum progress Mar Ref'!L44</f>
        <v>0</v>
      </c>
      <c r="AH44" s="24">
        <f>M44-'2. Overall cum progress Mar Ref'!M44</f>
        <v>-1087</v>
      </c>
    </row>
    <row r="45" spans="1:34" s="24" customFormat="1" x14ac:dyDescent="0.3">
      <c r="A45" s="294"/>
      <c r="B45" s="26" t="s">
        <v>26</v>
      </c>
      <c r="C45" s="65">
        <f>'2. Overall cum progress Mar Ref'!C45</f>
        <v>9922</v>
      </c>
      <c r="D45" s="65">
        <f>'2. Overall cum progress Mar Ref'!D45</f>
        <v>7375</v>
      </c>
      <c r="E45" s="74">
        <f>'[8]2. Overall cum progress June 14'!E45</f>
        <v>5543</v>
      </c>
      <c r="F45" s="74">
        <f>'[10]2. Overall cum progress June 14'!F45</f>
        <v>608</v>
      </c>
      <c r="G45" s="75">
        <v>10537</v>
      </c>
      <c r="H45" s="65">
        <f>'[11]2. Overall com progres June-14'!H45</f>
        <v>5838</v>
      </c>
      <c r="I45" s="64">
        <v>5110</v>
      </c>
      <c r="J45" s="74">
        <f>'[12]2. Overall cum progress June 14'!J45</f>
        <v>605</v>
      </c>
      <c r="K45" s="74">
        <f>'[13]2. Overall cum progress June 14'!K45</f>
        <v>3046</v>
      </c>
      <c r="L45" s="74">
        <f>'[9]2. Overall cum progress June 14'!L45</f>
        <v>707</v>
      </c>
      <c r="M45" s="65">
        <f t="shared" si="26"/>
        <v>49291</v>
      </c>
      <c r="N45" s="39"/>
      <c r="O45" s="29"/>
      <c r="X45" s="24">
        <f>C45-'2. Overall cum progress Mar Ref'!C45</f>
        <v>0</v>
      </c>
      <c r="Y45" s="24">
        <f>D45-'2. Overall cum progress Mar Ref'!D45</f>
        <v>0</v>
      </c>
      <c r="Z45" s="24">
        <f>E45-'2. Overall cum progress Mar Ref'!E45</f>
        <v>0</v>
      </c>
      <c r="AA45" s="24">
        <f>F45-'2. Overall cum progress Mar Ref'!F45</f>
        <v>0</v>
      </c>
      <c r="AB45" s="24">
        <f>G45-'2. Overall cum progress Mar Ref'!G45</f>
        <v>0</v>
      </c>
      <c r="AC45" s="24">
        <f>H45-'2. Overall cum progress Mar Ref'!H45</f>
        <v>984</v>
      </c>
      <c r="AD45" s="24">
        <f>I45-'2. Overall cum progress Mar Ref'!I45</f>
        <v>0</v>
      </c>
      <c r="AE45" s="24">
        <f>J45-'2. Overall cum progress Mar Ref'!J45</f>
        <v>550</v>
      </c>
      <c r="AF45" s="24">
        <f>K45-'2. Overall cum progress Mar Ref'!K45</f>
        <v>0</v>
      </c>
      <c r="AG45" s="24">
        <f>L45-'2. Overall cum progress Mar Ref'!L45</f>
        <v>0</v>
      </c>
      <c r="AH45" s="24">
        <f>M45-'2. Overall cum progress Mar Ref'!M45</f>
        <v>1534</v>
      </c>
    </row>
    <row r="46" spans="1:34" s="24" customFormat="1" x14ac:dyDescent="0.3">
      <c r="A46" s="294"/>
      <c r="B46" s="27" t="s">
        <v>16</v>
      </c>
      <c r="C46" s="66">
        <f>SUM(C44:C45)</f>
        <v>21292</v>
      </c>
      <c r="D46" s="66">
        <f t="shared" ref="D46:M46" si="27">SUM(D44:D45)</f>
        <v>10275</v>
      </c>
      <c r="E46" s="66">
        <f t="shared" si="27"/>
        <v>9996</v>
      </c>
      <c r="F46" s="66">
        <f t="shared" ref="F46:G46" si="28">SUM(F44:F45)</f>
        <v>1388</v>
      </c>
      <c r="G46" s="66">
        <f t="shared" si="28"/>
        <v>20389</v>
      </c>
      <c r="H46" s="66">
        <f>SUM(H44:H45)</f>
        <v>10499</v>
      </c>
      <c r="I46" s="66">
        <f t="shared" si="27"/>
        <v>8636</v>
      </c>
      <c r="J46" s="66">
        <f t="shared" si="27"/>
        <v>893</v>
      </c>
      <c r="K46" s="66">
        <f t="shared" si="27"/>
        <v>5228</v>
      </c>
      <c r="L46" s="66">
        <f t="shared" ref="L46" si="29">SUM(L44:L45)</f>
        <v>2654</v>
      </c>
      <c r="M46" s="66">
        <f t="shared" si="27"/>
        <v>91250</v>
      </c>
      <c r="N46" s="40">
        <f>M44/M46%</f>
        <v>45.982465753424655</v>
      </c>
      <c r="O46" s="29"/>
      <c r="X46" s="24">
        <f>C46-'2. Overall cum progress Mar Ref'!C46</f>
        <v>0</v>
      </c>
      <c r="Y46" s="24">
        <f>D46-'2. Overall cum progress Mar Ref'!D46</f>
        <v>0</v>
      </c>
      <c r="Z46" s="24">
        <f>E46-'2. Overall cum progress Mar Ref'!E46</f>
        <v>0</v>
      </c>
      <c r="AA46" s="24">
        <f>F46-'2. Overall cum progress Mar Ref'!F46</f>
        <v>0</v>
      </c>
      <c r="AB46" s="24">
        <f>G46-'2. Overall cum progress Mar Ref'!G46</f>
        <v>0</v>
      </c>
      <c r="AC46" s="24">
        <f>H46-'2. Overall cum progress Mar Ref'!H46</f>
        <v>-423</v>
      </c>
      <c r="AD46" s="24">
        <f>I46-'2. Overall cum progress Mar Ref'!I46</f>
        <v>0</v>
      </c>
      <c r="AE46" s="24">
        <f>J46-'2. Overall cum progress Mar Ref'!J46</f>
        <v>813</v>
      </c>
      <c r="AF46" s="24">
        <f>K46-'2. Overall cum progress Mar Ref'!K46</f>
        <v>57</v>
      </c>
      <c r="AG46" s="24">
        <f>L46-'2. Overall cum progress Mar Ref'!L46</f>
        <v>0</v>
      </c>
      <c r="AH46" s="24">
        <f>M46-'2. Overall cum progress Mar Ref'!M46</f>
        <v>447</v>
      </c>
    </row>
    <row r="47" spans="1:34" s="24" customFormat="1" x14ac:dyDescent="0.3">
      <c r="A47" s="318" t="s">
        <v>220</v>
      </c>
      <c r="B47" s="25" t="s">
        <v>17</v>
      </c>
      <c r="C47" s="65">
        <f>'2. Overall cum progress Mar Ref'!C47</f>
        <v>0</v>
      </c>
      <c r="D47" s="65">
        <f>'2. Overall cum progress Mar Ref'!D47</f>
        <v>0</v>
      </c>
      <c r="E47" s="74">
        <f>'[8]2. Overall cum progress June 14'!E47</f>
        <v>0</v>
      </c>
      <c r="F47" s="74">
        <f>'[10]2. Overall cum progress June 14'!F47</f>
        <v>0</v>
      </c>
      <c r="G47" s="75">
        <v>22888</v>
      </c>
      <c r="H47" s="65">
        <f>'[11]2. Overall com progres June-14'!H47</f>
        <v>0</v>
      </c>
      <c r="I47" s="64"/>
      <c r="J47" s="74">
        <f>'[12]2. Overall cum progress June 14'!J47</f>
        <v>0</v>
      </c>
      <c r="K47" s="74">
        <f>'[13]2. Overall cum progress June 14'!K47</f>
        <v>3989</v>
      </c>
      <c r="L47" s="74">
        <f>'[9]2. Overall cum progress June 14'!L47</f>
        <v>0</v>
      </c>
      <c r="M47" s="65">
        <f>SUM(C47:L47)</f>
        <v>26877</v>
      </c>
      <c r="N47" s="39"/>
      <c r="O47" s="29"/>
      <c r="X47" s="24">
        <f>C47-'2. Overall cum progress Mar Ref'!C47</f>
        <v>0</v>
      </c>
      <c r="Y47" s="24">
        <f>D47-'2. Overall cum progress Mar Ref'!D47</f>
        <v>0</v>
      </c>
      <c r="Z47" s="24">
        <f>E47-'2. Overall cum progress Mar Ref'!E47</f>
        <v>0</v>
      </c>
      <c r="AA47" s="24">
        <f>F47-'2. Overall cum progress Mar Ref'!F47</f>
        <v>0</v>
      </c>
      <c r="AB47" s="24">
        <f>G47-'2. Overall cum progress Mar Ref'!G47</f>
        <v>0</v>
      </c>
      <c r="AC47" s="24">
        <f>H47-'2. Overall cum progress Mar Ref'!H47</f>
        <v>0</v>
      </c>
      <c r="AD47" s="24">
        <f>I47-'2. Overall cum progress Mar Ref'!I47</f>
        <v>0</v>
      </c>
      <c r="AE47" s="24">
        <f>J47-'2. Overall cum progress Mar Ref'!J47</f>
        <v>0</v>
      </c>
      <c r="AF47" s="24">
        <f>K47-'2. Overall cum progress Mar Ref'!K47</f>
        <v>643</v>
      </c>
      <c r="AG47" s="24">
        <f>L47-'2. Overall cum progress Mar Ref'!L47</f>
        <v>0</v>
      </c>
      <c r="AH47" s="24">
        <f>M47-'2. Overall cum progress Mar Ref'!M47</f>
        <v>643</v>
      </c>
    </row>
    <row r="48" spans="1:34" s="24" customFormat="1" x14ac:dyDescent="0.3">
      <c r="A48" s="318"/>
      <c r="B48" s="26" t="s">
        <v>18</v>
      </c>
      <c r="C48" s="65">
        <f>'2. Overall cum progress Mar Ref'!C48</f>
        <v>0</v>
      </c>
      <c r="D48" s="65">
        <f>'2. Overall cum progress Mar Ref'!D48</f>
        <v>0</v>
      </c>
      <c r="E48" s="74">
        <f>'[8]2. Overall cum progress June 14'!E48</f>
        <v>0</v>
      </c>
      <c r="F48" s="74">
        <f>'[10]2. Overall cum progress June 14'!F48</f>
        <v>0</v>
      </c>
      <c r="G48" s="75">
        <v>2494</v>
      </c>
      <c r="H48" s="65">
        <f>'[11]2. Overall com progres June-14'!H48</f>
        <v>0</v>
      </c>
      <c r="I48" s="64"/>
      <c r="J48" s="74">
        <f>'[12]2. Overall cum progress June 14'!J48</f>
        <v>0</v>
      </c>
      <c r="K48" s="74">
        <f>'[13]2. Overall cum progress June 14'!K48</f>
        <v>722</v>
      </c>
      <c r="L48" s="74">
        <f>'[9]2. Overall cum progress June 14'!L48</f>
        <v>0</v>
      </c>
      <c r="M48" s="65">
        <f>SUM(C48:L48)</f>
        <v>3216</v>
      </c>
      <c r="N48" s="39"/>
      <c r="O48" s="29"/>
      <c r="X48" s="24">
        <f>C48-'2. Overall cum progress Mar Ref'!C48</f>
        <v>0</v>
      </c>
      <c r="Y48" s="24">
        <f>D48-'2. Overall cum progress Mar Ref'!D48</f>
        <v>0</v>
      </c>
      <c r="Z48" s="24">
        <f>E48-'2. Overall cum progress Mar Ref'!E48</f>
        <v>0</v>
      </c>
      <c r="AA48" s="24">
        <f>F48-'2. Overall cum progress Mar Ref'!F48</f>
        <v>0</v>
      </c>
      <c r="AB48" s="24">
        <f>G48-'2. Overall cum progress Mar Ref'!G48</f>
        <v>0</v>
      </c>
      <c r="AC48" s="24">
        <f>H48-'2. Overall cum progress Mar Ref'!H48</f>
        <v>0</v>
      </c>
      <c r="AD48" s="24">
        <f>I48-'2. Overall cum progress Mar Ref'!I48</f>
        <v>0</v>
      </c>
      <c r="AE48" s="24">
        <f>J48-'2. Overall cum progress Mar Ref'!J48</f>
        <v>0</v>
      </c>
      <c r="AF48" s="24">
        <f>K48-'2. Overall cum progress Mar Ref'!K48</f>
        <v>0</v>
      </c>
      <c r="AG48" s="24">
        <f>L48-'2. Overall cum progress Mar Ref'!L48</f>
        <v>0</v>
      </c>
      <c r="AH48" s="24">
        <f>M48-'2. Overall cum progress Mar Ref'!M48</f>
        <v>0</v>
      </c>
    </row>
    <row r="49" spans="1:34" s="24" customFormat="1" x14ac:dyDescent="0.3">
      <c r="A49" s="318"/>
      <c r="B49" s="27" t="s">
        <v>16</v>
      </c>
      <c r="C49" s="66">
        <f>SUM(C47:C48)</f>
        <v>0</v>
      </c>
      <c r="D49" s="66">
        <f t="shared" ref="D49:M49" si="30">SUM(D47:D48)</f>
        <v>0</v>
      </c>
      <c r="E49" s="124">
        <v>0</v>
      </c>
      <c r="F49" s="66">
        <f t="shared" ref="F49:G49" si="31">SUM(F47:F48)</f>
        <v>0</v>
      </c>
      <c r="G49" s="66">
        <f t="shared" si="31"/>
        <v>25382</v>
      </c>
      <c r="H49" s="66">
        <f>SUM(H47:H48)</f>
        <v>0</v>
      </c>
      <c r="I49" s="66">
        <f t="shared" si="30"/>
        <v>0</v>
      </c>
      <c r="J49" s="66">
        <f t="shared" si="30"/>
        <v>0</v>
      </c>
      <c r="K49" s="66">
        <f t="shared" si="30"/>
        <v>4711</v>
      </c>
      <c r="L49" s="66">
        <f t="shared" ref="L49" si="32">SUM(L47:L48)</f>
        <v>0</v>
      </c>
      <c r="M49" s="66">
        <f t="shared" si="30"/>
        <v>30093</v>
      </c>
      <c r="N49" s="39"/>
      <c r="O49" s="29"/>
      <c r="X49" s="24">
        <f>C49-'2. Overall cum progress Mar Ref'!C49</f>
        <v>0</v>
      </c>
      <c r="Y49" s="24">
        <f>D49-'2. Overall cum progress Mar Ref'!D49</f>
        <v>0</v>
      </c>
      <c r="Z49" s="24">
        <f>E49-'2. Overall cum progress Mar Ref'!E49</f>
        <v>0</v>
      </c>
      <c r="AA49" s="24">
        <f>F49-'2. Overall cum progress Mar Ref'!F49</f>
        <v>0</v>
      </c>
      <c r="AB49" s="24">
        <f>G49-'2. Overall cum progress Mar Ref'!G49</f>
        <v>0</v>
      </c>
      <c r="AC49" s="24">
        <f>H49-'2. Overall cum progress Mar Ref'!H49</f>
        <v>0</v>
      </c>
      <c r="AD49" s="24">
        <f>I49-'2. Overall cum progress Mar Ref'!I49</f>
        <v>0</v>
      </c>
      <c r="AE49" s="24">
        <f>J49-'2. Overall cum progress Mar Ref'!J49</f>
        <v>0</v>
      </c>
      <c r="AF49" s="24">
        <f>K49-'2. Overall cum progress Mar Ref'!K49</f>
        <v>643</v>
      </c>
      <c r="AG49" s="24">
        <f>L49-'2. Overall cum progress Mar Ref'!L49</f>
        <v>0</v>
      </c>
      <c r="AH49" s="24">
        <f>M49-'2. Overall cum progress Mar Ref'!M49</f>
        <v>643</v>
      </c>
    </row>
    <row r="50" spans="1:34" s="24" customFormat="1" x14ac:dyDescent="0.3">
      <c r="A50" s="294" t="s">
        <v>221</v>
      </c>
      <c r="B50" s="25" t="s">
        <v>17</v>
      </c>
      <c r="C50" s="65">
        <f>'2. Overall cum progress Mar Ref'!C50</f>
        <v>31</v>
      </c>
      <c r="D50" s="65">
        <f>'2. Overall cum progress Mar Ref'!D50</f>
        <v>1243</v>
      </c>
      <c r="E50" s="74">
        <f>'[8]2. Overall cum progress June 14'!E50</f>
        <v>1688</v>
      </c>
      <c r="F50" s="74">
        <f>'[10]2. Overall cum progress June 14'!F50</f>
        <v>95</v>
      </c>
      <c r="G50" s="75">
        <v>3153</v>
      </c>
      <c r="H50" s="65">
        <f>'[11]2. Overall com progres June-14'!H50</f>
        <v>8442</v>
      </c>
      <c r="I50" s="64">
        <v>410</v>
      </c>
      <c r="J50" s="74">
        <f>'[12]2. Overall cum progress June 14'!J50</f>
        <v>4777</v>
      </c>
      <c r="K50" s="74">
        <f>'[13]2. Overall cum progress June 14'!K50</f>
        <v>1066</v>
      </c>
      <c r="L50" s="74">
        <f>'[9]2. Overall cum progress June 14'!L50</f>
        <v>867</v>
      </c>
      <c r="M50" s="65">
        <f>SUM(C50:L50)</f>
        <v>21772</v>
      </c>
      <c r="N50" s="39"/>
      <c r="O50" s="29"/>
      <c r="X50" s="24">
        <f>C50-'2. Overall cum progress Mar Ref'!C50</f>
        <v>0</v>
      </c>
      <c r="Y50" s="24">
        <f>D50-'2. Overall cum progress Mar Ref'!D50</f>
        <v>0</v>
      </c>
      <c r="Z50" s="24">
        <f>E50-'2. Overall cum progress Mar Ref'!E50</f>
        <v>0</v>
      </c>
      <c r="AA50" s="24">
        <f>F50-'2. Overall cum progress Mar Ref'!F50</f>
        <v>0</v>
      </c>
      <c r="AB50" s="24">
        <f>G50-'2. Overall cum progress Mar Ref'!G50</f>
        <v>0</v>
      </c>
      <c r="AC50" s="24">
        <f>H50-'2. Overall cum progress Mar Ref'!H50</f>
        <v>0</v>
      </c>
      <c r="AD50" s="24">
        <f>I50-'2. Overall cum progress Mar Ref'!I50</f>
        <v>0</v>
      </c>
      <c r="AE50" s="24">
        <f>J50-'2. Overall cum progress Mar Ref'!J50</f>
        <v>0</v>
      </c>
      <c r="AF50" s="24">
        <f>K50-'2. Overall cum progress Mar Ref'!K50</f>
        <v>0</v>
      </c>
      <c r="AG50" s="24">
        <f>L50-'2. Overall cum progress Mar Ref'!L50</f>
        <v>0</v>
      </c>
      <c r="AH50" s="24">
        <f>M50-'2. Overall cum progress Mar Ref'!M50</f>
        <v>0</v>
      </c>
    </row>
    <row r="51" spans="1:34" s="24" customFormat="1" x14ac:dyDescent="0.3">
      <c r="A51" s="294"/>
      <c r="B51" s="26" t="s">
        <v>18</v>
      </c>
      <c r="C51" s="65">
        <f>'2. Overall cum progress Mar Ref'!C51</f>
        <v>0</v>
      </c>
      <c r="D51" s="65">
        <f>'2. Overall cum progress Mar Ref'!D51</f>
        <v>0</v>
      </c>
      <c r="E51" s="74">
        <f>'[8]2. Overall cum progress June 14'!E51</f>
        <v>0</v>
      </c>
      <c r="F51" s="74">
        <f>'[10]2. Overall cum progress June 14'!F51</f>
        <v>0</v>
      </c>
      <c r="G51" s="75">
        <v>0</v>
      </c>
      <c r="H51" s="65">
        <f>'[11]2. Overall com progres June-14'!H51</f>
        <v>1770</v>
      </c>
      <c r="I51" s="64"/>
      <c r="J51" s="74">
        <f>'[12]2. Overall cum progress June 14'!J51</f>
        <v>0</v>
      </c>
      <c r="K51" s="74">
        <f>'[13]2. Overall cum progress June 14'!K51</f>
        <v>467</v>
      </c>
      <c r="L51" s="74">
        <f>'[9]2. Overall cum progress June 14'!L51</f>
        <v>675</v>
      </c>
      <c r="M51" s="65">
        <f>SUM(C51:L51)</f>
        <v>2912</v>
      </c>
      <c r="N51" s="39"/>
      <c r="O51" s="29"/>
      <c r="X51" s="24">
        <f>C51-'2. Overall cum progress Mar Ref'!C51</f>
        <v>0</v>
      </c>
      <c r="Y51" s="24">
        <f>D51-'2. Overall cum progress Mar Ref'!D51</f>
        <v>0</v>
      </c>
      <c r="Z51" s="24">
        <f>E51-'2. Overall cum progress Mar Ref'!E51</f>
        <v>0</v>
      </c>
      <c r="AA51" s="24">
        <f>F51-'2. Overall cum progress Mar Ref'!F51</f>
        <v>0</v>
      </c>
      <c r="AB51" s="24">
        <f>G51-'2. Overall cum progress Mar Ref'!G51</f>
        <v>0</v>
      </c>
      <c r="AC51" s="24">
        <f>H51-'2. Overall cum progress Mar Ref'!H51</f>
        <v>0</v>
      </c>
      <c r="AD51" s="24">
        <f>I51-'2. Overall cum progress Mar Ref'!I51</f>
        <v>0</v>
      </c>
      <c r="AE51" s="24">
        <f>J51-'2. Overall cum progress Mar Ref'!J51</f>
        <v>0</v>
      </c>
      <c r="AF51" s="24">
        <f>K51-'2. Overall cum progress Mar Ref'!K51</f>
        <v>0</v>
      </c>
      <c r="AG51" s="24">
        <f>L51-'2. Overall cum progress Mar Ref'!L51</f>
        <v>0</v>
      </c>
      <c r="AH51" s="24">
        <f>M51-'2. Overall cum progress Mar Ref'!M51</f>
        <v>0</v>
      </c>
    </row>
    <row r="52" spans="1:34" s="24" customFormat="1" ht="14.4" thickBot="1" x14ac:dyDescent="0.35">
      <c r="A52" s="344"/>
      <c r="B52" s="34" t="s">
        <v>16</v>
      </c>
      <c r="C52" s="66">
        <f t="shared" ref="C52:M52" si="33">SUM(C50:C51)</f>
        <v>31</v>
      </c>
      <c r="D52" s="66">
        <f t="shared" si="33"/>
        <v>1243</v>
      </c>
      <c r="E52" s="66">
        <f t="shared" si="33"/>
        <v>1688</v>
      </c>
      <c r="F52" s="66">
        <f t="shared" ref="F52:G52" si="34">SUM(F50:F51)</f>
        <v>95</v>
      </c>
      <c r="G52" s="66">
        <f t="shared" si="34"/>
        <v>3153</v>
      </c>
      <c r="H52" s="66">
        <f>SUM(H50:H51)</f>
        <v>10212</v>
      </c>
      <c r="I52" s="66">
        <f t="shared" si="33"/>
        <v>410</v>
      </c>
      <c r="J52" s="66">
        <f t="shared" si="33"/>
        <v>4777</v>
      </c>
      <c r="K52" s="66">
        <f t="shared" si="33"/>
        <v>1533</v>
      </c>
      <c r="L52" s="66">
        <f t="shared" ref="L52" si="35">SUM(L50:L51)</f>
        <v>1542</v>
      </c>
      <c r="M52" s="66">
        <f t="shared" si="33"/>
        <v>24684</v>
      </c>
      <c r="N52" s="39"/>
      <c r="O52" s="29"/>
      <c r="X52" s="24">
        <f>C52-'2. Overall cum progress Mar Ref'!C52</f>
        <v>0</v>
      </c>
      <c r="Y52" s="24">
        <f>D52-'2. Overall cum progress Mar Ref'!D52</f>
        <v>0</v>
      </c>
      <c r="Z52" s="24">
        <f>E52-'2. Overall cum progress Mar Ref'!E52</f>
        <v>0</v>
      </c>
      <c r="AA52" s="24">
        <f>F52-'2. Overall cum progress Mar Ref'!F52</f>
        <v>0</v>
      </c>
      <c r="AB52" s="24">
        <f>G52-'2. Overall cum progress Mar Ref'!G52</f>
        <v>0</v>
      </c>
      <c r="AC52" s="24">
        <f>H52-'2. Overall cum progress Mar Ref'!H52</f>
        <v>0</v>
      </c>
      <c r="AD52" s="24">
        <f>I52-'2. Overall cum progress Mar Ref'!I52</f>
        <v>0</v>
      </c>
      <c r="AE52" s="24">
        <f>J52-'2. Overall cum progress Mar Ref'!J52</f>
        <v>0</v>
      </c>
      <c r="AF52" s="24">
        <f>K52-'2. Overall cum progress Mar Ref'!K52</f>
        <v>0</v>
      </c>
      <c r="AG52" s="24">
        <f>L52-'2. Overall cum progress Mar Ref'!L52</f>
        <v>0</v>
      </c>
      <c r="AH52" s="24">
        <f>M52-'2. Overall cum progress Mar Ref'!M52</f>
        <v>0</v>
      </c>
    </row>
    <row r="53" spans="1:34" x14ac:dyDescent="0.3">
      <c r="A53" s="35" t="s">
        <v>238</v>
      </c>
      <c r="E53" s="74"/>
      <c r="G53" s="56"/>
      <c r="H53" s="54"/>
      <c r="I53" s="64"/>
      <c r="K53" s="65"/>
      <c r="L53" s="58"/>
    </row>
    <row r="54" spans="1:34" x14ac:dyDescent="0.3">
      <c r="A54" s="35" t="s">
        <v>241</v>
      </c>
      <c r="E54" s="42"/>
      <c r="G54" s="35"/>
      <c r="H54" s="54"/>
    </row>
    <row r="55" spans="1:34" x14ac:dyDescent="0.3">
      <c r="A55" s="122" t="s">
        <v>206</v>
      </c>
      <c r="E55" s="42"/>
    </row>
    <row r="56" spans="1:34" x14ac:dyDescent="0.3">
      <c r="E56" s="42"/>
    </row>
    <row r="57" spans="1:34" x14ac:dyDescent="0.3">
      <c r="E57" s="65"/>
    </row>
  </sheetData>
  <sheetProtection password="C746" sheet="1" formatCells="0" formatColumns="0" formatRows="0" insertColumns="0" insertRows="0" insertHyperlinks="0" deleteColumns="0" deleteRows="0" sort="0" autoFilter="0" pivotTables="0"/>
  <mergeCells count="24">
    <mergeCell ref="A50:A52"/>
    <mergeCell ref="A31:A33"/>
    <mergeCell ref="A34:A36"/>
    <mergeCell ref="A37:B37"/>
    <mergeCell ref="A38:B38"/>
    <mergeCell ref="A39:B39"/>
    <mergeCell ref="A40:B40"/>
    <mergeCell ref="A41:B41"/>
    <mergeCell ref="A42:B42"/>
    <mergeCell ref="A43:B43"/>
    <mergeCell ref="A44:A46"/>
    <mergeCell ref="A47:A49"/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</mergeCells>
  <printOptions horizontalCentered="1" verticalCentered="1"/>
  <pageMargins left="0.2" right="0.21" top="0.2" bottom="0.16" header="0.17" footer="0.16"/>
  <pageSetup paperSize="9" scale="7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57"/>
  <sheetViews>
    <sheetView view="pageBreakPreview" zoomScale="70" zoomScaleSheetLayoutView="7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K31" sqref="K31:K36"/>
    </sheetView>
  </sheetViews>
  <sheetFormatPr defaultColWidth="9.109375" defaultRowHeight="13.8" x14ac:dyDescent="0.3"/>
  <cols>
    <col min="1" max="1" width="30" style="35" customWidth="1"/>
    <col min="2" max="2" width="21.6640625" style="35" customWidth="1"/>
    <col min="3" max="3" width="9.6640625" style="35" bestFit="1" customWidth="1"/>
    <col min="4" max="4" width="10.6640625" style="21" bestFit="1" customWidth="1"/>
    <col min="5" max="5" width="10.6640625" style="68" bestFit="1" customWidth="1"/>
    <col min="6" max="6" width="12.6640625" style="21" customWidth="1"/>
    <col min="7" max="7" width="12.109375" style="21" bestFit="1" customWidth="1"/>
    <col min="8" max="8" width="14.6640625" style="21" customWidth="1"/>
    <col min="9" max="9" width="9.6640625" style="21" bestFit="1" customWidth="1"/>
    <col min="10" max="10" width="10.6640625" style="21" customWidth="1"/>
    <col min="11" max="11" width="12.109375" style="21" bestFit="1" customWidth="1"/>
    <col min="12" max="12" width="10.6640625" style="21" bestFit="1" customWidth="1"/>
    <col min="13" max="13" width="12.109375" style="21" bestFit="1" customWidth="1"/>
    <col min="14" max="14" width="10" style="21" bestFit="1" customWidth="1"/>
    <col min="15" max="15" width="13.109375" style="21" bestFit="1" customWidth="1"/>
    <col min="16" max="16" width="12.44140625" style="21" bestFit="1" customWidth="1"/>
    <col min="17" max="16384" width="9.109375" style="21"/>
  </cols>
  <sheetData>
    <row r="1" spans="1:20" ht="14.4" thickBot="1" x14ac:dyDescent="0.35">
      <c r="A1" s="128" t="s">
        <v>237</v>
      </c>
      <c r="B1" s="129"/>
      <c r="C1" s="129"/>
      <c r="D1" s="130"/>
      <c r="E1" s="131"/>
      <c r="F1" s="130"/>
      <c r="G1" s="132"/>
      <c r="H1" s="132"/>
      <c r="I1" s="130"/>
      <c r="J1" s="130"/>
      <c r="K1" s="130"/>
      <c r="L1" s="130"/>
      <c r="M1" s="129"/>
    </row>
    <row r="2" spans="1:20" s="37" customFormat="1" x14ac:dyDescent="0.25">
      <c r="A2" s="346" t="s">
        <v>0</v>
      </c>
      <c r="B2" s="347"/>
      <c r="C2" s="133" t="s">
        <v>207</v>
      </c>
      <c r="D2" s="133" t="s">
        <v>2</v>
      </c>
      <c r="E2" s="133" t="s">
        <v>3</v>
      </c>
      <c r="F2" s="133" t="s">
        <v>4</v>
      </c>
      <c r="G2" s="134" t="s">
        <v>5</v>
      </c>
      <c r="H2" s="133" t="s">
        <v>6</v>
      </c>
      <c r="I2" s="133" t="s">
        <v>7</v>
      </c>
      <c r="J2" s="133" t="s">
        <v>8</v>
      </c>
      <c r="K2" s="133" t="s">
        <v>9</v>
      </c>
      <c r="L2" s="133" t="s">
        <v>10</v>
      </c>
      <c r="M2" s="135" t="s">
        <v>16</v>
      </c>
    </row>
    <row r="3" spans="1:20" ht="13.5" customHeight="1" x14ac:dyDescent="0.3">
      <c r="A3" s="136"/>
      <c r="B3" s="137"/>
      <c r="C3" s="137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1:20" s="24" customFormat="1" x14ac:dyDescent="0.3">
      <c r="A4" s="348" t="s">
        <v>175</v>
      </c>
      <c r="B4" s="348"/>
      <c r="C4" s="139">
        <v>8</v>
      </c>
      <c r="D4" s="139">
        <v>7</v>
      </c>
      <c r="E4" s="139">
        <v>14</v>
      </c>
      <c r="F4" s="139">
        <v>3</v>
      </c>
      <c r="G4" s="139">
        <v>55</v>
      </c>
      <c r="H4" s="139">
        <v>21</v>
      </c>
      <c r="I4" s="139">
        <v>1</v>
      </c>
      <c r="J4" s="139">
        <v>9</v>
      </c>
      <c r="K4" s="139">
        <v>25</v>
      </c>
      <c r="L4" s="139">
        <v>4</v>
      </c>
      <c r="M4" s="139">
        <v>120</v>
      </c>
      <c r="N4" s="39"/>
      <c r="O4" s="29"/>
    </row>
    <row r="5" spans="1:20" s="24" customFormat="1" x14ac:dyDescent="0.3">
      <c r="A5" s="349" t="s">
        <v>11</v>
      </c>
      <c r="B5" s="348"/>
      <c r="C5" s="139">
        <v>136</v>
      </c>
      <c r="D5" s="140">
        <v>118</v>
      </c>
      <c r="E5" s="140">
        <v>204</v>
      </c>
      <c r="F5" s="140">
        <v>22</v>
      </c>
      <c r="G5" s="140">
        <v>2038</v>
      </c>
      <c r="H5" s="140">
        <v>714</v>
      </c>
      <c r="I5" s="140">
        <v>13</v>
      </c>
      <c r="J5" s="140">
        <v>338</v>
      </c>
      <c r="K5" s="140">
        <v>583</v>
      </c>
      <c r="L5" s="140">
        <v>113</v>
      </c>
      <c r="M5" s="139">
        <v>3616</v>
      </c>
      <c r="N5" s="39" t="e">
        <f>M5-'1.RSP Districts '!#REF!</f>
        <v>#REF!</v>
      </c>
      <c r="O5" s="29"/>
    </row>
    <row r="6" spans="1:20" s="24" customFormat="1" x14ac:dyDescent="0.3">
      <c r="A6" s="349" t="s">
        <v>214</v>
      </c>
      <c r="B6" s="348"/>
      <c r="C6" s="139">
        <v>102320</v>
      </c>
      <c r="D6" s="139">
        <v>110695</v>
      </c>
      <c r="E6" s="139">
        <v>192619</v>
      </c>
      <c r="F6" s="139">
        <v>34714</v>
      </c>
      <c r="G6" s="139">
        <v>2394947</v>
      </c>
      <c r="H6" s="139">
        <v>1229002</v>
      </c>
      <c r="I6" s="139">
        <v>16500</v>
      </c>
      <c r="J6" s="139">
        <v>591729</v>
      </c>
      <c r="K6" s="139">
        <v>742056</v>
      </c>
      <c r="L6" s="139">
        <v>269984</v>
      </c>
      <c r="M6" s="139">
        <v>5684566</v>
      </c>
      <c r="N6" s="40">
        <f>M6/1000000</f>
        <v>5.6845660000000002</v>
      </c>
      <c r="O6" s="28">
        <f>N6*6.5</f>
        <v>36.949679000000003</v>
      </c>
      <c r="P6" s="24">
        <f>200+90+160+54</f>
        <v>504</v>
      </c>
    </row>
    <row r="7" spans="1:20" s="24" customFormat="1" x14ac:dyDescent="0.3">
      <c r="A7" s="349" t="s">
        <v>12</v>
      </c>
      <c r="B7" s="348"/>
      <c r="C7" s="141">
        <v>33</v>
      </c>
      <c r="D7" s="141">
        <v>59</v>
      </c>
      <c r="E7" s="141">
        <v>46</v>
      </c>
      <c r="F7" s="141">
        <v>8</v>
      </c>
      <c r="G7" s="141">
        <v>528</v>
      </c>
      <c r="H7" s="139">
        <v>34</v>
      </c>
      <c r="I7" s="142">
        <v>1</v>
      </c>
      <c r="J7" s="141">
        <v>125</v>
      </c>
      <c r="K7" s="141">
        <v>101</v>
      </c>
      <c r="L7" s="141">
        <v>39</v>
      </c>
      <c r="M7" s="139">
        <v>974</v>
      </c>
      <c r="N7" s="39"/>
      <c r="O7" s="29"/>
      <c r="P7" s="24">
        <f>266298-265794</f>
        <v>504</v>
      </c>
    </row>
    <row r="8" spans="1:20" s="24" customFormat="1" x14ac:dyDescent="0.3">
      <c r="A8" s="345" t="s">
        <v>215</v>
      </c>
      <c r="B8" s="143" t="s">
        <v>13</v>
      </c>
      <c r="C8" s="139">
        <v>1577</v>
      </c>
      <c r="D8" s="139">
        <v>2171</v>
      </c>
      <c r="E8" s="144">
        <v>3535</v>
      </c>
      <c r="F8" s="144">
        <v>1709</v>
      </c>
      <c r="G8" s="144">
        <v>74111</v>
      </c>
      <c r="H8" s="145">
        <v>30428</v>
      </c>
      <c r="I8" s="146">
        <v>410</v>
      </c>
      <c r="J8" s="144">
        <v>32866</v>
      </c>
      <c r="K8" s="144">
        <v>9848</v>
      </c>
      <c r="L8" s="144">
        <v>8639</v>
      </c>
      <c r="M8" s="139">
        <v>165294</v>
      </c>
      <c r="N8" s="40">
        <f>M8/M11%</f>
        <v>48.450012310794811</v>
      </c>
      <c r="O8" s="29"/>
      <c r="P8" s="24" t="s">
        <v>184</v>
      </c>
    </row>
    <row r="9" spans="1:20" s="24" customFormat="1" x14ac:dyDescent="0.3">
      <c r="A9" s="345"/>
      <c r="B9" s="147" t="s">
        <v>14</v>
      </c>
      <c r="C9" s="139">
        <v>2138</v>
      </c>
      <c r="D9" s="139">
        <v>2893</v>
      </c>
      <c r="E9" s="144">
        <v>8141</v>
      </c>
      <c r="F9" s="144">
        <v>1420</v>
      </c>
      <c r="G9" s="144">
        <v>74080</v>
      </c>
      <c r="H9" s="145">
        <v>42843</v>
      </c>
      <c r="I9" s="146">
        <v>450</v>
      </c>
      <c r="J9" s="144">
        <v>4159</v>
      </c>
      <c r="K9" s="144">
        <v>20618</v>
      </c>
      <c r="L9" s="144">
        <v>5833</v>
      </c>
      <c r="M9" s="139">
        <v>162575</v>
      </c>
      <c r="N9" s="39"/>
      <c r="O9" s="29"/>
      <c r="P9" s="24">
        <v>19</v>
      </c>
      <c r="Q9" s="24">
        <f>P9*18</f>
        <v>342</v>
      </c>
    </row>
    <row r="10" spans="1:20" s="24" customFormat="1" x14ac:dyDescent="0.3">
      <c r="A10" s="345"/>
      <c r="B10" s="147" t="s">
        <v>15</v>
      </c>
      <c r="C10" s="139">
        <v>1035</v>
      </c>
      <c r="D10" s="139">
        <v>0</v>
      </c>
      <c r="E10" s="144">
        <v>54</v>
      </c>
      <c r="F10" s="144">
        <v>0</v>
      </c>
      <c r="G10" s="144">
        <v>10093</v>
      </c>
      <c r="H10" s="145">
        <v>0</v>
      </c>
      <c r="I10" s="146"/>
      <c r="J10" s="144">
        <v>40</v>
      </c>
      <c r="K10" s="144">
        <v>102</v>
      </c>
      <c r="L10" s="144">
        <v>1971</v>
      </c>
      <c r="M10" s="139">
        <v>13295</v>
      </c>
      <c r="N10" s="39" t="e">
        <f>(M11-N11)/N11%</f>
        <v>#DIV/0!</v>
      </c>
      <c r="O10" s="29"/>
      <c r="P10" s="24">
        <v>6</v>
      </c>
      <c r="Q10" s="24">
        <v>120</v>
      </c>
    </row>
    <row r="11" spans="1:20" s="24" customFormat="1" x14ac:dyDescent="0.3">
      <c r="A11" s="345"/>
      <c r="B11" s="148" t="s">
        <v>16</v>
      </c>
      <c r="C11" s="149">
        <v>4750</v>
      </c>
      <c r="D11" s="149">
        <v>5064</v>
      </c>
      <c r="E11" s="150">
        <v>11730</v>
      </c>
      <c r="F11" s="149">
        <v>3129</v>
      </c>
      <c r="G11" s="149">
        <v>158284</v>
      </c>
      <c r="H11" s="149">
        <v>73271</v>
      </c>
      <c r="I11" s="149">
        <v>860</v>
      </c>
      <c r="J11" s="149">
        <v>37065</v>
      </c>
      <c r="K11" s="151">
        <v>30568</v>
      </c>
      <c r="L11" s="151">
        <v>16443</v>
      </c>
      <c r="M11" s="149">
        <v>341164</v>
      </c>
      <c r="N11" s="39"/>
      <c r="O11" s="29">
        <f>L11-16178</f>
        <v>265</v>
      </c>
      <c r="P11" s="24">
        <v>2</v>
      </c>
      <c r="Q11" s="24">
        <v>40</v>
      </c>
    </row>
    <row r="12" spans="1:20" s="24" customFormat="1" x14ac:dyDescent="0.3">
      <c r="A12" s="350" t="s">
        <v>229</v>
      </c>
      <c r="B12" s="143" t="s">
        <v>17</v>
      </c>
      <c r="C12" s="139">
        <v>44063</v>
      </c>
      <c r="D12" s="139">
        <v>84455</v>
      </c>
      <c r="E12" s="144">
        <v>58796</v>
      </c>
      <c r="F12" s="144">
        <v>28469</v>
      </c>
      <c r="G12" s="144">
        <v>1311756</v>
      </c>
      <c r="H12" s="145">
        <v>501743</v>
      </c>
      <c r="I12" s="146">
        <v>10845</v>
      </c>
      <c r="J12" s="144">
        <v>553067</v>
      </c>
      <c r="K12" s="144">
        <v>236403</v>
      </c>
      <c r="L12" s="144">
        <v>178474</v>
      </c>
      <c r="M12" s="139">
        <v>3008071</v>
      </c>
      <c r="N12" s="52">
        <f>M12/M14%</f>
        <v>51.282649722879057</v>
      </c>
      <c r="O12" s="29"/>
      <c r="Q12" s="24">
        <f>SUM(Q9:Q11)</f>
        <v>502</v>
      </c>
    </row>
    <row r="13" spans="1:20" s="24" customFormat="1" x14ac:dyDescent="0.3">
      <c r="A13" s="350"/>
      <c r="B13" s="147" t="s">
        <v>18</v>
      </c>
      <c r="C13" s="139">
        <v>58257</v>
      </c>
      <c r="D13" s="139">
        <v>121509</v>
      </c>
      <c r="E13" s="144">
        <v>133778</v>
      </c>
      <c r="F13" s="144">
        <v>26262</v>
      </c>
      <c r="G13" s="144">
        <v>1082991</v>
      </c>
      <c r="H13" s="145">
        <v>737477</v>
      </c>
      <c r="I13" s="146">
        <v>11348</v>
      </c>
      <c r="J13" s="144">
        <v>38662</v>
      </c>
      <c r="K13" s="144">
        <v>505653</v>
      </c>
      <c r="L13" s="144">
        <v>141662</v>
      </c>
      <c r="M13" s="139">
        <v>2857599</v>
      </c>
      <c r="N13" s="39"/>
      <c r="O13" s="29"/>
    </row>
    <row r="14" spans="1:20" s="24" customFormat="1" x14ac:dyDescent="0.3">
      <c r="A14" s="350"/>
      <c r="B14" s="152" t="s">
        <v>16</v>
      </c>
      <c r="C14" s="149">
        <v>102320</v>
      </c>
      <c r="D14" s="149">
        <v>205964</v>
      </c>
      <c r="E14" s="149">
        <v>192574</v>
      </c>
      <c r="F14" s="149">
        <v>54731</v>
      </c>
      <c r="G14" s="149">
        <v>2394747</v>
      </c>
      <c r="H14" s="149">
        <v>1239220</v>
      </c>
      <c r="I14" s="149">
        <v>22193</v>
      </c>
      <c r="J14" s="149">
        <v>591729</v>
      </c>
      <c r="K14" s="151">
        <v>742056</v>
      </c>
      <c r="L14" s="149">
        <v>320136</v>
      </c>
      <c r="M14" s="149">
        <v>5865670</v>
      </c>
      <c r="N14" s="40">
        <f>M14/1000000</f>
        <v>5.8656699999999997</v>
      </c>
      <c r="O14" s="29">
        <f>L14-314221</f>
        <v>5915</v>
      </c>
      <c r="T14" s="24">
        <f>E12/E8</f>
        <v>16.632531824611032</v>
      </c>
    </row>
    <row r="15" spans="1:20" s="28" customFormat="1" x14ac:dyDescent="0.3">
      <c r="A15" s="351" t="s">
        <v>176</v>
      </c>
      <c r="B15" s="153" t="s">
        <v>17</v>
      </c>
      <c r="C15" s="139">
        <v>24.064</v>
      </c>
      <c r="D15" s="139">
        <v>129.43899999999999</v>
      </c>
      <c r="E15" s="144">
        <v>5.45</v>
      </c>
      <c r="F15" s="144">
        <v>4.3</v>
      </c>
      <c r="G15" s="144">
        <v>234.75</v>
      </c>
      <c r="H15" s="145">
        <v>71.710999999999999</v>
      </c>
      <c r="I15" s="146">
        <v>0</v>
      </c>
      <c r="J15" s="144">
        <v>110</v>
      </c>
      <c r="K15" s="144">
        <v>38.497070069149999</v>
      </c>
      <c r="L15" s="144">
        <v>82.540209999999988</v>
      </c>
      <c r="M15" s="139">
        <v>700.75128006914997</v>
      </c>
      <c r="N15" s="39"/>
      <c r="O15" s="29"/>
      <c r="P15" s="28">
        <v>742335</v>
      </c>
      <c r="T15" s="28">
        <f>E13/E9</f>
        <v>16.432624984645621</v>
      </c>
    </row>
    <row r="16" spans="1:20" s="28" customFormat="1" x14ac:dyDescent="0.3">
      <c r="A16" s="351"/>
      <c r="B16" s="154" t="s">
        <v>18</v>
      </c>
      <c r="C16" s="139">
        <v>11.851000000000001</v>
      </c>
      <c r="D16" s="139">
        <v>371.08199999999999</v>
      </c>
      <c r="E16" s="144">
        <v>8.7799999999999994</v>
      </c>
      <c r="F16" s="144">
        <v>5.0999999999999996</v>
      </c>
      <c r="G16" s="144">
        <v>1136.32</v>
      </c>
      <c r="H16" s="145">
        <v>72.14</v>
      </c>
      <c r="I16" s="146">
        <v>1</v>
      </c>
      <c r="J16" s="144">
        <v>7</v>
      </c>
      <c r="K16" s="144">
        <v>100.78366029753501</v>
      </c>
      <c r="L16" s="144">
        <v>120.445775</v>
      </c>
      <c r="M16" s="139">
        <v>1834.5024352975349</v>
      </c>
      <c r="N16" s="39"/>
      <c r="O16" s="29"/>
      <c r="P16" s="28">
        <f>P15/1000000</f>
        <v>0.74233499999999997</v>
      </c>
    </row>
    <row r="17" spans="1:16" s="28" customFormat="1" x14ac:dyDescent="0.3">
      <c r="A17" s="351"/>
      <c r="B17" s="152" t="s">
        <v>16</v>
      </c>
      <c r="C17" s="149">
        <v>35.914999999999999</v>
      </c>
      <c r="D17" s="149">
        <v>500.52099999999996</v>
      </c>
      <c r="E17" s="150">
        <v>14.23</v>
      </c>
      <c r="F17" s="149">
        <v>9.3999999999999986</v>
      </c>
      <c r="G17" s="149">
        <v>1371.07</v>
      </c>
      <c r="H17" s="149">
        <v>143.851</v>
      </c>
      <c r="I17" s="149">
        <v>1</v>
      </c>
      <c r="J17" s="149">
        <v>117</v>
      </c>
      <c r="K17" s="155">
        <v>139.28073036668502</v>
      </c>
      <c r="L17" s="155">
        <v>202.98598499999997</v>
      </c>
      <c r="M17" s="149">
        <v>2535.2537153666849</v>
      </c>
      <c r="N17" s="39"/>
      <c r="O17" s="29"/>
    </row>
    <row r="18" spans="1:16" s="24" customFormat="1" x14ac:dyDescent="0.3">
      <c r="A18" s="345" t="s">
        <v>19</v>
      </c>
      <c r="B18" s="143" t="s">
        <v>17</v>
      </c>
      <c r="C18" s="139">
        <v>10954</v>
      </c>
      <c r="D18" s="139">
        <v>58754</v>
      </c>
      <c r="E18" s="144">
        <v>50627</v>
      </c>
      <c r="F18" s="144">
        <v>12468</v>
      </c>
      <c r="G18" s="144">
        <v>1320923</v>
      </c>
      <c r="H18" s="145">
        <v>146334</v>
      </c>
      <c r="I18" s="146">
        <v>4830</v>
      </c>
      <c r="J18" s="144">
        <v>227505</v>
      </c>
      <c r="K18" s="144">
        <v>61576</v>
      </c>
      <c r="L18" s="144">
        <v>98524</v>
      </c>
      <c r="M18" s="139">
        <v>1992495</v>
      </c>
      <c r="N18" s="28">
        <f>M18/1000000</f>
        <v>1.9924949999999999</v>
      </c>
      <c r="O18" s="28">
        <f>M18/M20%</f>
        <v>52.465862214425684</v>
      </c>
    </row>
    <row r="19" spans="1:16" s="24" customFormat="1" x14ac:dyDescent="0.3">
      <c r="A19" s="345"/>
      <c r="B19" s="147" t="s">
        <v>18</v>
      </c>
      <c r="C19" s="139">
        <v>6385</v>
      </c>
      <c r="D19" s="139">
        <v>27804</v>
      </c>
      <c r="E19" s="144">
        <v>116446</v>
      </c>
      <c r="F19" s="144">
        <v>4435</v>
      </c>
      <c r="G19" s="144">
        <v>1114142</v>
      </c>
      <c r="H19" s="141">
        <v>329777</v>
      </c>
      <c r="I19" s="146">
        <v>4825</v>
      </c>
      <c r="J19" s="144">
        <v>13129</v>
      </c>
      <c r="K19" s="144">
        <v>95408</v>
      </c>
      <c r="L19" s="144">
        <v>92852</v>
      </c>
      <c r="M19" s="139">
        <v>1805203</v>
      </c>
      <c r="N19" s="39"/>
      <c r="O19" s="29"/>
    </row>
    <row r="20" spans="1:16" s="24" customFormat="1" x14ac:dyDescent="0.3">
      <c r="A20" s="345"/>
      <c r="B20" s="148" t="s">
        <v>16</v>
      </c>
      <c r="C20" s="149">
        <v>17339</v>
      </c>
      <c r="D20" s="149">
        <v>86558</v>
      </c>
      <c r="E20" s="150">
        <v>167073</v>
      </c>
      <c r="F20" s="149">
        <v>16903</v>
      </c>
      <c r="G20" s="149">
        <v>2435065</v>
      </c>
      <c r="H20" s="149">
        <v>476111</v>
      </c>
      <c r="I20" s="149">
        <v>9655</v>
      </c>
      <c r="J20" s="149">
        <v>240634</v>
      </c>
      <c r="K20" s="149">
        <v>156984</v>
      </c>
      <c r="L20" s="149">
        <v>191376</v>
      </c>
      <c r="M20" s="149">
        <v>3797698</v>
      </c>
      <c r="N20" s="28">
        <f>M20/1000000</f>
        <v>3.797698</v>
      </c>
      <c r="O20" s="29"/>
    </row>
    <row r="21" spans="1:16" s="24" customFormat="1" x14ac:dyDescent="0.3">
      <c r="A21" s="352" t="s">
        <v>172</v>
      </c>
      <c r="B21" s="147" t="s">
        <v>222</v>
      </c>
      <c r="C21" s="139">
        <v>6</v>
      </c>
      <c r="D21" s="139">
        <v>12</v>
      </c>
      <c r="E21" s="144">
        <v>2</v>
      </c>
      <c r="F21" s="141">
        <v>1</v>
      </c>
      <c r="G21" s="144">
        <v>211</v>
      </c>
      <c r="H21" s="145">
        <v>2</v>
      </c>
      <c r="I21" s="146">
        <v>0</v>
      </c>
      <c r="J21" s="144">
        <v>31</v>
      </c>
      <c r="K21" s="141">
        <v>0</v>
      </c>
      <c r="L21" s="144">
        <v>8</v>
      </c>
      <c r="M21" s="139">
        <v>273</v>
      </c>
      <c r="N21" s="39"/>
      <c r="O21" s="29"/>
    </row>
    <row r="22" spans="1:16" s="24" customFormat="1" x14ac:dyDescent="0.3">
      <c r="A22" s="353"/>
      <c r="B22" s="147" t="s">
        <v>223</v>
      </c>
      <c r="C22" s="139">
        <v>0</v>
      </c>
      <c r="D22" s="139">
        <v>0</v>
      </c>
      <c r="E22" s="144">
        <v>0</v>
      </c>
      <c r="F22" s="144">
        <v>10</v>
      </c>
      <c r="G22" s="144">
        <v>74</v>
      </c>
      <c r="H22" s="145">
        <v>33</v>
      </c>
      <c r="I22" s="146">
        <v>0</v>
      </c>
      <c r="J22" s="144">
        <v>3608</v>
      </c>
      <c r="K22" s="144">
        <v>326</v>
      </c>
      <c r="L22" s="144">
        <v>1307</v>
      </c>
      <c r="M22" s="139">
        <v>5358</v>
      </c>
      <c r="N22" s="39"/>
      <c r="O22" s="29"/>
    </row>
    <row r="23" spans="1:16" s="24" customFormat="1" x14ac:dyDescent="0.3">
      <c r="A23" s="353"/>
      <c r="B23" s="147" t="s">
        <v>224</v>
      </c>
      <c r="C23" s="139">
        <v>1094</v>
      </c>
      <c r="D23" s="139">
        <v>2055</v>
      </c>
      <c r="E23" s="144">
        <v>20</v>
      </c>
      <c r="F23" s="144">
        <v>42</v>
      </c>
      <c r="G23" s="144">
        <v>30193</v>
      </c>
      <c r="H23" s="145">
        <v>2929</v>
      </c>
      <c r="I23" s="146">
        <v>0</v>
      </c>
      <c r="J23" s="144">
        <v>96764</v>
      </c>
      <c r="K23" s="144">
        <v>34859</v>
      </c>
      <c r="L23" s="144">
        <v>17101</v>
      </c>
      <c r="M23" s="139">
        <v>185057</v>
      </c>
      <c r="N23" s="39"/>
      <c r="O23" s="29"/>
    </row>
    <row r="24" spans="1:16" s="24" customFormat="1" ht="27.6" x14ac:dyDescent="0.3">
      <c r="A24" s="354"/>
      <c r="B24" s="147" t="s">
        <v>173</v>
      </c>
      <c r="C24" s="139">
        <v>16</v>
      </c>
      <c r="D24" s="139">
        <v>16.106083000000002</v>
      </c>
      <c r="E24" s="144">
        <v>1</v>
      </c>
      <c r="F24" s="144">
        <v>0.6</v>
      </c>
      <c r="G24" s="144">
        <v>381.4</v>
      </c>
      <c r="H24" s="145">
        <v>34.74</v>
      </c>
      <c r="I24" s="146">
        <v>0</v>
      </c>
      <c r="J24" s="144">
        <v>977</v>
      </c>
      <c r="K24" s="144">
        <v>379.10849999999999</v>
      </c>
      <c r="L24" s="144">
        <v>228.29499999999999</v>
      </c>
      <c r="M24" s="156">
        <v>2034.249583</v>
      </c>
      <c r="N24" s="40">
        <f>M24/90</f>
        <v>22.602773144444445</v>
      </c>
      <c r="O24" s="53">
        <f>M24/85</f>
        <v>23.932348035294119</v>
      </c>
    </row>
    <row r="25" spans="1:16" s="28" customFormat="1" x14ac:dyDescent="0.3">
      <c r="A25" s="355" t="s">
        <v>20</v>
      </c>
      <c r="B25" s="153" t="s">
        <v>17</v>
      </c>
      <c r="C25" s="139">
        <v>79.263000000000005</v>
      </c>
      <c r="D25" s="139">
        <v>195</v>
      </c>
      <c r="E25" s="144">
        <v>9</v>
      </c>
      <c r="F25" s="144">
        <v>404</v>
      </c>
      <c r="G25" s="144">
        <v>35209.361709999997</v>
      </c>
      <c r="H25" s="145">
        <v>4636.5300000000007</v>
      </c>
      <c r="I25" s="146">
        <v>0</v>
      </c>
      <c r="J25" s="144">
        <v>4287</v>
      </c>
      <c r="K25" s="144">
        <v>366.774</v>
      </c>
      <c r="L25" s="144">
        <v>3432.0570000000002</v>
      </c>
      <c r="M25" s="139">
        <v>48618.985709999994</v>
      </c>
      <c r="N25" s="52">
        <f>M25/1000</f>
        <v>48.618985709999997</v>
      </c>
      <c r="O25" s="53">
        <f>M25/85</f>
        <v>571.98806717647051</v>
      </c>
    </row>
    <row r="26" spans="1:16" s="28" customFormat="1" x14ac:dyDescent="0.3">
      <c r="A26" s="355"/>
      <c r="B26" s="154" t="s">
        <v>18</v>
      </c>
      <c r="C26" s="139">
        <v>58.572000000000003</v>
      </c>
      <c r="D26" s="139">
        <v>833</v>
      </c>
      <c r="E26" s="144">
        <v>16</v>
      </c>
      <c r="F26" s="144">
        <v>87</v>
      </c>
      <c r="G26" s="144">
        <v>45161.134202000001</v>
      </c>
      <c r="H26" s="145">
        <v>6449.51</v>
      </c>
      <c r="I26" s="146">
        <v>0</v>
      </c>
      <c r="J26" s="144">
        <v>646</v>
      </c>
      <c r="K26" s="144">
        <v>279.91399999999999</v>
      </c>
      <c r="L26" s="144">
        <v>3276.393</v>
      </c>
      <c r="M26" s="139">
        <v>56807.523201999997</v>
      </c>
      <c r="N26" s="39"/>
      <c r="O26" s="53"/>
    </row>
    <row r="27" spans="1:16" s="28" customFormat="1" x14ac:dyDescent="0.3">
      <c r="A27" s="355"/>
      <c r="B27" s="157" t="s">
        <v>16</v>
      </c>
      <c r="C27" s="149">
        <v>137.83500000000001</v>
      </c>
      <c r="D27" s="149">
        <v>1028</v>
      </c>
      <c r="E27" s="158">
        <v>25</v>
      </c>
      <c r="F27" s="149">
        <v>491</v>
      </c>
      <c r="G27" s="149">
        <v>80370.495911999998</v>
      </c>
      <c r="H27" s="149">
        <v>11086.04</v>
      </c>
      <c r="I27" s="149">
        <v>0</v>
      </c>
      <c r="J27" s="149">
        <v>4933</v>
      </c>
      <c r="K27" s="149">
        <v>646.68799999999999</v>
      </c>
      <c r="L27" s="149">
        <v>6708.4500000000007</v>
      </c>
      <c r="M27" s="149">
        <v>105426.50891199999</v>
      </c>
      <c r="N27" s="52">
        <f>M27/1000</f>
        <v>105.42650891199999</v>
      </c>
      <c r="O27" s="53">
        <f>M27/85</f>
        <v>1240.3118695529411</v>
      </c>
    </row>
    <row r="28" spans="1:16" s="24" customFormat="1" x14ac:dyDescent="0.3">
      <c r="A28" s="345" t="s">
        <v>21</v>
      </c>
      <c r="B28" s="143" t="s">
        <v>17</v>
      </c>
      <c r="C28" s="139">
        <v>4764</v>
      </c>
      <c r="D28" s="139">
        <v>74813</v>
      </c>
      <c r="E28" s="144">
        <v>1156</v>
      </c>
      <c r="F28" s="144">
        <v>26389</v>
      </c>
      <c r="G28" s="144">
        <v>2254245</v>
      </c>
      <c r="H28" s="145">
        <v>324012</v>
      </c>
      <c r="I28" s="146">
        <v>0</v>
      </c>
      <c r="J28" s="144">
        <v>262804</v>
      </c>
      <c r="K28" s="144">
        <v>31754</v>
      </c>
      <c r="L28" s="144">
        <v>255092</v>
      </c>
      <c r="M28" s="139">
        <v>3235029</v>
      </c>
      <c r="N28" s="52">
        <f>M28/1000000</f>
        <v>3.2350289999999999</v>
      </c>
      <c r="O28" s="29"/>
      <c r="P28" s="24">
        <f>M28/M30%</f>
        <v>45.511898757684023</v>
      </c>
    </row>
    <row r="29" spans="1:16" s="24" customFormat="1" x14ac:dyDescent="0.3">
      <c r="A29" s="345"/>
      <c r="B29" s="147" t="s">
        <v>18</v>
      </c>
      <c r="C29" s="139">
        <v>3217</v>
      </c>
      <c r="D29" s="139">
        <v>546311</v>
      </c>
      <c r="E29" s="144">
        <v>1600</v>
      </c>
      <c r="F29" s="144">
        <v>5990</v>
      </c>
      <c r="G29" s="144">
        <v>2605160</v>
      </c>
      <c r="H29" s="145">
        <v>448702</v>
      </c>
      <c r="I29" s="146">
        <v>0</v>
      </c>
      <c r="J29" s="144">
        <v>44260</v>
      </c>
      <c r="K29" s="144">
        <v>25551</v>
      </c>
      <c r="L29" s="144">
        <v>192275</v>
      </c>
      <c r="M29" s="139">
        <v>3873066</v>
      </c>
      <c r="N29" s="52"/>
      <c r="O29" s="29"/>
    </row>
    <row r="30" spans="1:16" s="24" customFormat="1" x14ac:dyDescent="0.3">
      <c r="A30" s="345"/>
      <c r="B30" s="148" t="s">
        <v>16</v>
      </c>
      <c r="C30" s="149">
        <v>7981</v>
      </c>
      <c r="D30" s="149">
        <v>621124</v>
      </c>
      <c r="E30" s="158">
        <v>2756</v>
      </c>
      <c r="F30" s="149">
        <v>32379</v>
      </c>
      <c r="G30" s="149">
        <v>4859405</v>
      </c>
      <c r="H30" s="149">
        <v>772714</v>
      </c>
      <c r="I30" s="149">
        <v>0</v>
      </c>
      <c r="J30" s="149">
        <v>307064</v>
      </c>
      <c r="K30" s="149">
        <v>57305</v>
      </c>
      <c r="L30" s="149">
        <v>447367</v>
      </c>
      <c r="M30" s="149">
        <v>7108095</v>
      </c>
      <c r="N30" s="52">
        <f>M30/1000000</f>
        <v>7.1080949999999996</v>
      </c>
      <c r="O30" s="29"/>
    </row>
    <row r="31" spans="1:16" s="29" customFormat="1" x14ac:dyDescent="0.3">
      <c r="A31" s="355" t="s">
        <v>174</v>
      </c>
      <c r="B31" s="143" t="s">
        <v>17</v>
      </c>
      <c r="C31" s="139">
        <v>0</v>
      </c>
      <c r="D31" s="139">
        <v>74813</v>
      </c>
      <c r="E31" s="144">
        <v>0</v>
      </c>
      <c r="F31" s="144">
        <v>23053</v>
      </c>
      <c r="G31" s="144">
        <v>830712</v>
      </c>
      <c r="H31" s="145">
        <v>0</v>
      </c>
      <c r="I31" s="146">
        <v>0</v>
      </c>
      <c r="J31" s="144">
        <v>225094</v>
      </c>
      <c r="K31" s="144">
        <v>5834</v>
      </c>
      <c r="L31" s="144">
        <v>86533</v>
      </c>
      <c r="M31" s="139">
        <v>1246039</v>
      </c>
      <c r="N31" s="29">
        <f>M31/M33%</f>
        <v>31.603072757329986</v>
      </c>
    </row>
    <row r="32" spans="1:16" s="29" customFormat="1" x14ac:dyDescent="0.3">
      <c r="A32" s="355"/>
      <c r="B32" s="147" t="s">
        <v>18</v>
      </c>
      <c r="C32" s="139">
        <v>0</v>
      </c>
      <c r="D32" s="139">
        <v>546311</v>
      </c>
      <c r="E32" s="144">
        <v>0</v>
      </c>
      <c r="F32" s="144">
        <v>7212</v>
      </c>
      <c r="G32" s="144">
        <v>2008234</v>
      </c>
      <c r="H32" s="145">
        <v>0</v>
      </c>
      <c r="I32" s="146">
        <v>0</v>
      </c>
      <c r="J32" s="144">
        <v>40601</v>
      </c>
      <c r="K32" s="144">
        <v>21566</v>
      </c>
      <c r="L32" s="144">
        <v>72815</v>
      </c>
      <c r="M32" s="139">
        <v>2696739</v>
      </c>
    </row>
    <row r="33" spans="1:15" s="29" customFormat="1" x14ac:dyDescent="0.3">
      <c r="A33" s="355"/>
      <c r="B33" s="148" t="s">
        <v>16</v>
      </c>
      <c r="C33" s="149">
        <v>0</v>
      </c>
      <c r="D33" s="149">
        <v>621124</v>
      </c>
      <c r="E33" s="158">
        <v>0</v>
      </c>
      <c r="F33" s="149">
        <v>30265</v>
      </c>
      <c r="G33" s="149">
        <v>2838946</v>
      </c>
      <c r="H33" s="149">
        <v>0</v>
      </c>
      <c r="I33" s="149">
        <v>0</v>
      </c>
      <c r="J33" s="149">
        <v>265695</v>
      </c>
      <c r="K33" s="149">
        <v>27400</v>
      </c>
      <c r="L33" s="149">
        <v>159348</v>
      </c>
      <c r="M33" s="149">
        <v>3942778</v>
      </c>
      <c r="N33" s="28">
        <f>M33/1000000</f>
        <v>3.9427780000000001</v>
      </c>
    </row>
    <row r="34" spans="1:15" s="24" customFormat="1" ht="13.2" customHeight="1" x14ac:dyDescent="0.3">
      <c r="A34" s="357" t="s">
        <v>181</v>
      </c>
      <c r="B34" s="147" t="s">
        <v>17</v>
      </c>
      <c r="C34" s="139">
        <v>0</v>
      </c>
      <c r="D34" s="139">
        <v>74813</v>
      </c>
      <c r="E34" s="144">
        <v>0</v>
      </c>
      <c r="F34" s="144">
        <v>23053</v>
      </c>
      <c r="G34" s="144">
        <v>1718947</v>
      </c>
      <c r="H34" s="145">
        <v>0</v>
      </c>
      <c r="I34" s="146">
        <v>0</v>
      </c>
      <c r="J34" s="144">
        <v>360015</v>
      </c>
      <c r="K34" s="144">
        <v>35004</v>
      </c>
      <c r="L34" s="144">
        <v>88190</v>
      </c>
      <c r="M34" s="139">
        <v>2300022</v>
      </c>
      <c r="N34" s="28">
        <f>M34/1000000</f>
        <v>2.3000219999999998</v>
      </c>
      <c r="O34" s="29"/>
    </row>
    <row r="35" spans="1:15" s="24" customFormat="1" x14ac:dyDescent="0.3">
      <c r="A35" s="357"/>
      <c r="B35" s="147" t="s">
        <v>18</v>
      </c>
      <c r="C35" s="139">
        <v>0</v>
      </c>
      <c r="D35" s="139">
        <v>546311</v>
      </c>
      <c r="E35" s="144">
        <v>0</v>
      </c>
      <c r="F35" s="144">
        <v>7212</v>
      </c>
      <c r="G35" s="144">
        <v>2798762</v>
      </c>
      <c r="H35" s="145">
        <v>0</v>
      </c>
      <c r="I35" s="146">
        <v>0</v>
      </c>
      <c r="J35" s="144">
        <v>257340</v>
      </c>
      <c r="K35" s="144">
        <v>129396</v>
      </c>
      <c r="L35" s="144">
        <v>73703</v>
      </c>
      <c r="M35" s="139">
        <v>3812724</v>
      </c>
      <c r="N35" s="39"/>
      <c r="O35" s="29"/>
    </row>
    <row r="36" spans="1:15" s="24" customFormat="1" x14ac:dyDescent="0.3">
      <c r="A36" s="357"/>
      <c r="B36" s="148" t="s">
        <v>16</v>
      </c>
      <c r="C36" s="149">
        <v>0</v>
      </c>
      <c r="D36" s="149">
        <v>621124</v>
      </c>
      <c r="E36" s="158">
        <v>0</v>
      </c>
      <c r="F36" s="149">
        <v>30265</v>
      </c>
      <c r="G36" s="149">
        <v>4517709</v>
      </c>
      <c r="H36" s="149">
        <v>0</v>
      </c>
      <c r="I36" s="149">
        <v>0</v>
      </c>
      <c r="J36" s="149">
        <v>617355</v>
      </c>
      <c r="K36" s="149">
        <v>164400</v>
      </c>
      <c r="L36" s="149">
        <v>161893</v>
      </c>
      <c r="M36" s="149">
        <v>6112746</v>
      </c>
      <c r="N36" s="28">
        <f>M36/1000000</f>
        <v>6.1127459999999996</v>
      </c>
      <c r="O36" s="29"/>
    </row>
    <row r="37" spans="1:15" s="30" customFormat="1" x14ac:dyDescent="0.3">
      <c r="A37" s="358" t="s">
        <v>216</v>
      </c>
      <c r="B37" s="359"/>
      <c r="C37" s="139">
        <v>1637</v>
      </c>
      <c r="D37" s="139">
        <v>3576</v>
      </c>
      <c r="E37" s="144">
        <v>1477</v>
      </c>
      <c r="F37" s="144">
        <v>639</v>
      </c>
      <c r="G37" s="144">
        <v>30049</v>
      </c>
      <c r="H37" s="145">
        <v>6433</v>
      </c>
      <c r="I37" s="146">
        <v>0</v>
      </c>
      <c r="J37" s="144">
        <v>39606</v>
      </c>
      <c r="K37" s="144">
        <v>8674</v>
      </c>
      <c r="L37" s="144">
        <v>60559</v>
      </c>
      <c r="M37" s="139">
        <v>152650</v>
      </c>
      <c r="N37" s="39"/>
      <c r="O37" s="29"/>
    </row>
    <row r="38" spans="1:15" s="30" customFormat="1" x14ac:dyDescent="0.3">
      <c r="A38" s="358" t="s">
        <v>217</v>
      </c>
      <c r="B38" s="359"/>
      <c r="C38" s="139">
        <v>1637</v>
      </c>
      <c r="D38" s="139">
        <v>3576</v>
      </c>
      <c r="E38" s="144">
        <v>1170</v>
      </c>
      <c r="F38" s="144">
        <v>607</v>
      </c>
      <c r="G38" s="144">
        <v>28581</v>
      </c>
      <c r="H38" s="145">
        <v>6433</v>
      </c>
      <c r="I38" s="146">
        <v>16</v>
      </c>
      <c r="J38" s="144">
        <v>39606</v>
      </c>
      <c r="K38" s="144">
        <v>8326</v>
      </c>
      <c r="L38" s="144">
        <v>59315</v>
      </c>
      <c r="M38" s="139">
        <v>149267</v>
      </c>
      <c r="N38" s="39"/>
      <c r="O38" s="29"/>
    </row>
    <row r="39" spans="1:15" s="31" customFormat="1" x14ac:dyDescent="0.3">
      <c r="A39" s="358" t="s">
        <v>22</v>
      </c>
      <c r="B39" s="359"/>
      <c r="C39" s="139">
        <v>100347</v>
      </c>
      <c r="D39" s="139">
        <v>284440</v>
      </c>
      <c r="E39" s="144">
        <v>109647</v>
      </c>
      <c r="F39" s="144">
        <v>22705</v>
      </c>
      <c r="G39" s="144">
        <v>1294407</v>
      </c>
      <c r="H39" s="145">
        <v>674798</v>
      </c>
      <c r="I39" s="146">
        <v>0</v>
      </c>
      <c r="J39" s="144">
        <v>230592</v>
      </c>
      <c r="K39" s="144">
        <v>1662068</v>
      </c>
      <c r="L39" s="144">
        <v>408180</v>
      </c>
      <c r="M39" s="139">
        <v>4787184</v>
      </c>
      <c r="N39" s="28">
        <f>M39/1000000</f>
        <v>4.7871839999999999</v>
      </c>
      <c r="O39" s="29">
        <f>476*15</f>
        <v>7140</v>
      </c>
    </row>
    <row r="40" spans="1:15" s="31" customFormat="1" x14ac:dyDescent="0.3">
      <c r="A40" s="360" t="s">
        <v>180</v>
      </c>
      <c r="B40" s="361"/>
      <c r="C40" s="139">
        <v>100347</v>
      </c>
      <c r="D40" s="139">
        <v>284440</v>
      </c>
      <c r="E40" s="144">
        <v>83858</v>
      </c>
      <c r="F40" s="144">
        <v>22065</v>
      </c>
      <c r="G40" s="144">
        <v>1207373</v>
      </c>
      <c r="H40" s="145">
        <v>674798</v>
      </c>
      <c r="I40" s="146">
        <v>0</v>
      </c>
      <c r="J40" s="144">
        <v>230592</v>
      </c>
      <c r="K40" s="144">
        <v>1607055</v>
      </c>
      <c r="L40" s="144">
        <v>386075</v>
      </c>
      <c r="M40" s="139">
        <v>4596603</v>
      </c>
      <c r="N40" s="28"/>
      <c r="O40" s="29"/>
    </row>
    <row r="41" spans="1:15" s="32" customFormat="1" x14ac:dyDescent="0.3">
      <c r="A41" s="362" t="s">
        <v>218</v>
      </c>
      <c r="B41" s="363"/>
      <c r="C41" s="139">
        <v>635.803</v>
      </c>
      <c r="D41" s="139">
        <v>1825.46</v>
      </c>
      <c r="E41" s="144">
        <v>753.11</v>
      </c>
      <c r="F41" s="144">
        <v>245</v>
      </c>
      <c r="G41" s="144">
        <v>7427.7966050000005</v>
      </c>
      <c r="H41" s="145">
        <v>1675.181</v>
      </c>
      <c r="I41" s="146">
        <v>0</v>
      </c>
      <c r="J41" s="144">
        <v>2596</v>
      </c>
      <c r="K41" s="144">
        <v>4981</v>
      </c>
      <c r="L41" s="144">
        <v>975.58499999999992</v>
      </c>
      <c r="M41" s="139">
        <v>21114.935604999999</v>
      </c>
      <c r="N41" s="39">
        <f>M41/90</f>
        <v>234.6103956111111</v>
      </c>
      <c r="O41" s="53">
        <f>M41/85</f>
        <v>248.41100711764705</v>
      </c>
    </row>
    <row r="42" spans="1:15" s="32" customFormat="1" x14ac:dyDescent="0.3">
      <c r="A42" s="364" t="s">
        <v>219</v>
      </c>
      <c r="B42" s="365"/>
      <c r="C42" s="139">
        <v>635.803</v>
      </c>
      <c r="D42" s="139">
        <v>1825.46</v>
      </c>
      <c r="E42" s="144">
        <v>595.16999999999996</v>
      </c>
      <c r="F42" s="144">
        <v>220</v>
      </c>
      <c r="G42" s="144">
        <v>6517.564069</v>
      </c>
      <c r="H42" s="145">
        <v>1675.181</v>
      </c>
      <c r="I42" s="146">
        <v>20</v>
      </c>
      <c r="J42" s="144">
        <v>2596</v>
      </c>
      <c r="K42" s="144">
        <v>4210</v>
      </c>
      <c r="L42" s="144">
        <v>919.56399999999996</v>
      </c>
      <c r="M42" s="139">
        <v>19214.742069</v>
      </c>
      <c r="N42" s="39"/>
      <c r="O42" s="53"/>
    </row>
    <row r="43" spans="1:15" s="33" customFormat="1" x14ac:dyDescent="0.3">
      <c r="A43" s="366" t="s">
        <v>23</v>
      </c>
      <c r="B43" s="367" t="s">
        <v>24</v>
      </c>
      <c r="C43" s="139">
        <v>355</v>
      </c>
      <c r="D43" s="139">
        <v>867</v>
      </c>
      <c r="E43" s="144">
        <v>141</v>
      </c>
      <c r="F43" s="144">
        <v>3</v>
      </c>
      <c r="G43" s="144">
        <v>545</v>
      </c>
      <c r="H43" s="145">
        <v>191</v>
      </c>
      <c r="I43" s="146">
        <v>25</v>
      </c>
      <c r="J43" s="144">
        <v>2</v>
      </c>
      <c r="K43" s="144">
        <v>89</v>
      </c>
      <c r="L43" s="144">
        <v>113</v>
      </c>
      <c r="M43" s="139">
        <v>2331</v>
      </c>
      <c r="N43" s="39"/>
      <c r="O43" s="29"/>
    </row>
    <row r="44" spans="1:15" s="24" customFormat="1" x14ac:dyDescent="0.3">
      <c r="A44" s="345" t="s">
        <v>25</v>
      </c>
      <c r="B44" s="159" t="s">
        <v>24</v>
      </c>
      <c r="C44" s="139">
        <v>11370</v>
      </c>
      <c r="D44" s="139">
        <v>2900</v>
      </c>
      <c r="E44" s="144">
        <v>4453</v>
      </c>
      <c r="F44" s="144">
        <v>780</v>
      </c>
      <c r="G44" s="144">
        <v>9852</v>
      </c>
      <c r="H44" s="145">
        <v>6068</v>
      </c>
      <c r="I44" s="146">
        <v>3526</v>
      </c>
      <c r="J44" s="144">
        <v>25</v>
      </c>
      <c r="K44" s="144">
        <v>2125</v>
      </c>
      <c r="L44" s="144">
        <v>1947</v>
      </c>
      <c r="M44" s="139">
        <v>43046</v>
      </c>
      <c r="N44" s="39"/>
      <c r="O44" s="29"/>
    </row>
    <row r="45" spans="1:15" s="24" customFormat="1" x14ac:dyDescent="0.3">
      <c r="A45" s="345"/>
      <c r="B45" s="160" t="s">
        <v>26</v>
      </c>
      <c r="C45" s="139">
        <v>9922</v>
      </c>
      <c r="D45" s="139">
        <v>7375</v>
      </c>
      <c r="E45" s="144">
        <v>5543</v>
      </c>
      <c r="F45" s="144">
        <v>608</v>
      </c>
      <c r="G45" s="144">
        <v>10537</v>
      </c>
      <c r="H45" s="145">
        <v>4854</v>
      </c>
      <c r="I45" s="146">
        <v>5110</v>
      </c>
      <c r="J45" s="144">
        <v>55</v>
      </c>
      <c r="K45" s="144">
        <v>3046</v>
      </c>
      <c r="L45" s="144">
        <v>707</v>
      </c>
      <c r="M45" s="139">
        <v>47757</v>
      </c>
      <c r="N45" s="39"/>
      <c r="O45" s="29"/>
    </row>
    <row r="46" spans="1:15" s="24" customFormat="1" x14ac:dyDescent="0.3">
      <c r="A46" s="345"/>
      <c r="B46" s="161" t="s">
        <v>16</v>
      </c>
      <c r="C46" s="149">
        <v>21292</v>
      </c>
      <c r="D46" s="149">
        <v>10275</v>
      </c>
      <c r="E46" s="158">
        <v>9996</v>
      </c>
      <c r="F46" s="149">
        <v>1388</v>
      </c>
      <c r="G46" s="149">
        <v>20389</v>
      </c>
      <c r="H46" s="149">
        <v>10922</v>
      </c>
      <c r="I46" s="149">
        <v>8636</v>
      </c>
      <c r="J46" s="149">
        <v>80</v>
      </c>
      <c r="K46" s="149">
        <v>5171</v>
      </c>
      <c r="L46" s="149">
        <v>2654</v>
      </c>
      <c r="M46" s="149">
        <v>90803</v>
      </c>
      <c r="N46" s="40">
        <f>M44/M46%</f>
        <v>47.405922711804678</v>
      </c>
      <c r="O46" s="29"/>
    </row>
    <row r="47" spans="1:15" s="24" customFormat="1" x14ac:dyDescent="0.3">
      <c r="A47" s="368" t="s">
        <v>220</v>
      </c>
      <c r="B47" s="159" t="s">
        <v>17</v>
      </c>
      <c r="C47" s="139">
        <v>0</v>
      </c>
      <c r="D47" s="139">
        <v>0</v>
      </c>
      <c r="E47" s="144">
        <v>0</v>
      </c>
      <c r="F47" s="144">
        <v>0</v>
      </c>
      <c r="G47" s="144">
        <v>22888</v>
      </c>
      <c r="H47" s="145">
        <v>0</v>
      </c>
      <c r="I47" s="146"/>
      <c r="J47" s="144">
        <v>0</v>
      </c>
      <c r="K47" s="144">
        <v>3346</v>
      </c>
      <c r="L47" s="144">
        <v>0</v>
      </c>
      <c r="M47" s="139">
        <v>26234</v>
      </c>
      <c r="N47" s="39"/>
      <c r="O47" s="29"/>
    </row>
    <row r="48" spans="1:15" s="24" customFormat="1" x14ac:dyDescent="0.3">
      <c r="A48" s="368"/>
      <c r="B48" s="160" t="s">
        <v>18</v>
      </c>
      <c r="C48" s="139">
        <v>0</v>
      </c>
      <c r="D48" s="139">
        <v>0</v>
      </c>
      <c r="E48" s="144">
        <v>0</v>
      </c>
      <c r="F48" s="144">
        <v>0</v>
      </c>
      <c r="G48" s="144">
        <v>2494</v>
      </c>
      <c r="H48" s="145">
        <v>0</v>
      </c>
      <c r="I48" s="146"/>
      <c r="J48" s="144">
        <v>0</v>
      </c>
      <c r="K48" s="144">
        <v>722</v>
      </c>
      <c r="L48" s="144">
        <v>0</v>
      </c>
      <c r="M48" s="139">
        <v>3216</v>
      </c>
      <c r="N48" s="39"/>
      <c r="O48" s="29"/>
    </row>
    <row r="49" spans="1:15" s="24" customFormat="1" x14ac:dyDescent="0.3">
      <c r="A49" s="368"/>
      <c r="B49" s="161" t="s">
        <v>16</v>
      </c>
      <c r="C49" s="149">
        <v>0</v>
      </c>
      <c r="D49" s="149">
        <v>0</v>
      </c>
      <c r="E49" s="158">
        <v>0</v>
      </c>
      <c r="F49" s="149">
        <v>0</v>
      </c>
      <c r="G49" s="149">
        <v>25382</v>
      </c>
      <c r="H49" s="149">
        <v>0</v>
      </c>
      <c r="I49" s="149">
        <v>0</v>
      </c>
      <c r="J49" s="149">
        <v>0</v>
      </c>
      <c r="K49" s="149">
        <v>4068</v>
      </c>
      <c r="L49" s="149">
        <v>0</v>
      </c>
      <c r="M49" s="149">
        <v>29450</v>
      </c>
      <c r="N49" s="39"/>
      <c r="O49" s="29"/>
    </row>
    <row r="50" spans="1:15" s="24" customFormat="1" x14ac:dyDescent="0.3">
      <c r="A50" s="345" t="s">
        <v>221</v>
      </c>
      <c r="B50" s="159" t="s">
        <v>17</v>
      </c>
      <c r="C50" s="139">
        <v>31</v>
      </c>
      <c r="D50" s="139">
        <v>1243</v>
      </c>
      <c r="E50" s="144">
        <v>1688</v>
      </c>
      <c r="F50" s="144">
        <v>95</v>
      </c>
      <c r="G50" s="144">
        <v>3153</v>
      </c>
      <c r="H50" s="145">
        <v>8442</v>
      </c>
      <c r="I50" s="146">
        <v>410</v>
      </c>
      <c r="J50" s="144">
        <v>4777</v>
      </c>
      <c r="K50" s="144">
        <v>1066</v>
      </c>
      <c r="L50" s="144">
        <v>867</v>
      </c>
      <c r="M50" s="139">
        <v>21772</v>
      </c>
      <c r="N50" s="39"/>
      <c r="O50" s="29"/>
    </row>
    <row r="51" spans="1:15" s="24" customFormat="1" x14ac:dyDescent="0.3">
      <c r="A51" s="345"/>
      <c r="B51" s="160" t="s">
        <v>18</v>
      </c>
      <c r="C51" s="139">
        <v>0</v>
      </c>
      <c r="D51" s="139">
        <v>0</v>
      </c>
      <c r="E51" s="144">
        <v>0</v>
      </c>
      <c r="F51" s="144">
        <v>0</v>
      </c>
      <c r="G51" s="144">
        <v>0</v>
      </c>
      <c r="H51" s="145">
        <v>1770</v>
      </c>
      <c r="I51" s="146"/>
      <c r="J51" s="144">
        <v>0</v>
      </c>
      <c r="K51" s="144">
        <v>467</v>
      </c>
      <c r="L51" s="144">
        <v>675</v>
      </c>
      <c r="M51" s="139">
        <v>2912</v>
      </c>
      <c r="N51" s="39"/>
      <c r="O51" s="29"/>
    </row>
    <row r="52" spans="1:15" s="24" customFormat="1" ht="14.4" thickBot="1" x14ac:dyDescent="0.35">
      <c r="A52" s="356"/>
      <c r="B52" s="162" t="s">
        <v>16</v>
      </c>
      <c r="C52" s="149">
        <v>31</v>
      </c>
      <c r="D52" s="149">
        <v>1243</v>
      </c>
      <c r="E52" s="158">
        <v>1688</v>
      </c>
      <c r="F52" s="149">
        <v>95</v>
      </c>
      <c r="G52" s="149">
        <v>3153</v>
      </c>
      <c r="H52" s="149">
        <v>10212</v>
      </c>
      <c r="I52" s="149">
        <v>410</v>
      </c>
      <c r="J52" s="149">
        <v>4777</v>
      </c>
      <c r="K52" s="149">
        <v>1533</v>
      </c>
      <c r="L52" s="149">
        <v>1542</v>
      </c>
      <c r="M52" s="149">
        <v>24684</v>
      </c>
      <c r="N52" s="39"/>
      <c r="O52" s="29"/>
    </row>
    <row r="53" spans="1:15" x14ac:dyDescent="0.3">
      <c r="A53" s="163" t="s">
        <v>238</v>
      </c>
      <c r="B53" s="163"/>
      <c r="C53" s="163"/>
      <c r="D53" s="129"/>
      <c r="E53" s="138"/>
      <c r="F53" s="129"/>
      <c r="G53" s="164"/>
      <c r="H53" s="165"/>
      <c r="I53" s="146"/>
      <c r="J53" s="129"/>
      <c r="K53" s="139"/>
      <c r="L53" s="145"/>
      <c r="M53" s="129"/>
    </row>
    <row r="54" spans="1:15" x14ac:dyDescent="0.3">
      <c r="A54" s="163" t="s">
        <v>239</v>
      </c>
      <c r="B54" s="163"/>
      <c r="C54" s="163"/>
      <c r="D54" s="129"/>
      <c r="E54" s="138"/>
      <c r="F54" s="129"/>
      <c r="G54" s="163"/>
      <c r="H54" s="165"/>
      <c r="I54" s="129"/>
      <c r="J54" s="129"/>
      <c r="K54" s="129"/>
      <c r="L54" s="129"/>
      <c r="M54" s="129"/>
    </row>
    <row r="55" spans="1:15" x14ac:dyDescent="0.3">
      <c r="A55" s="166" t="s">
        <v>206</v>
      </c>
      <c r="B55" s="163"/>
      <c r="C55" s="163"/>
      <c r="D55" s="129"/>
      <c r="E55" s="138"/>
      <c r="F55" s="129"/>
      <c r="G55" s="129"/>
      <c r="H55" s="129"/>
      <c r="I55" s="129"/>
      <c r="J55" s="129"/>
      <c r="K55" s="129"/>
      <c r="L55" s="129"/>
      <c r="M55" s="129"/>
    </row>
    <row r="56" spans="1:15" x14ac:dyDescent="0.3">
      <c r="E56" s="42"/>
    </row>
    <row r="57" spans="1:15" x14ac:dyDescent="0.3">
      <c r="E57" s="65"/>
    </row>
  </sheetData>
  <sheetProtection sheet="1" formatCells="0" formatColumns="0" formatRows="0" insertColumns="0" insertRows="0" insertHyperlinks="0" deleteColumns="0" deleteRows="0" sort="0" autoFilter="0" pivotTables="0"/>
  <mergeCells count="24">
    <mergeCell ref="A50:A52"/>
    <mergeCell ref="A31:A33"/>
    <mergeCell ref="A34:A36"/>
    <mergeCell ref="A37:B37"/>
    <mergeCell ref="A38:B38"/>
    <mergeCell ref="A39:B39"/>
    <mergeCell ref="A40:B40"/>
    <mergeCell ref="A41:B41"/>
    <mergeCell ref="A42:B42"/>
    <mergeCell ref="A43:B43"/>
    <mergeCell ref="A44:A46"/>
    <mergeCell ref="A47:A49"/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</mergeCells>
  <printOptions horizontalCentered="1" verticalCentered="1"/>
  <pageMargins left="0.2" right="0.21" top="0.2" bottom="0.16" header="0.17" footer="0.16"/>
  <pageSetup paperSize="9" scale="7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workbookViewId="0">
      <pane xSplit="2" ySplit="3" topLeftCell="Z4" activePane="bottomRight" state="frozen"/>
      <selection activeCell="B27" sqref="B27"/>
      <selection pane="topRight" activeCell="B27" sqref="B27"/>
      <selection pane="bottomLeft" activeCell="B27" sqref="B27"/>
      <selection pane="bottomRight" activeCell="AG3" sqref="AG3"/>
    </sheetView>
  </sheetViews>
  <sheetFormatPr defaultColWidth="9.109375" defaultRowHeight="14.4" x14ac:dyDescent="0.3"/>
  <cols>
    <col min="1" max="1" width="35.44140625" style="78" customWidth="1"/>
    <col min="2" max="2" width="25.5546875" style="78" customWidth="1"/>
    <col min="3" max="3" width="18.109375" style="78" customWidth="1"/>
    <col min="4" max="4" width="16.33203125" style="78" customWidth="1"/>
    <col min="5" max="5" width="12.109375" style="78" customWidth="1"/>
    <col min="6" max="6" width="16.109375" style="78" customWidth="1"/>
    <col min="7" max="7" width="13.44140625" style="78" customWidth="1"/>
    <col min="8" max="8" width="12.88671875" style="78" customWidth="1"/>
    <col min="9" max="9" width="13.88671875" style="78" customWidth="1"/>
    <col min="10" max="10" width="12.88671875" style="78" customWidth="1"/>
    <col min="11" max="11" width="16.6640625" style="78" customWidth="1"/>
    <col min="12" max="12" width="16.5546875" style="78" customWidth="1"/>
    <col min="13" max="13" width="13.109375" style="78" customWidth="1"/>
    <col min="14" max="14" width="16.33203125" style="78" customWidth="1"/>
    <col min="15" max="15" width="15.6640625" style="78" customWidth="1"/>
    <col min="16" max="16" width="16.6640625" style="78" customWidth="1"/>
    <col min="17" max="17" width="16.33203125" style="78" customWidth="1"/>
    <col min="18" max="18" width="17.33203125" style="78" customWidth="1"/>
    <col min="19" max="19" width="17.5546875" style="78" customWidth="1"/>
    <col min="20" max="20" width="15.6640625" style="78" customWidth="1"/>
    <col min="21" max="21" width="17.6640625" style="78" customWidth="1"/>
    <col min="22" max="22" width="18.109375" style="78" customWidth="1"/>
    <col min="23" max="23" width="16.33203125" style="78" customWidth="1"/>
    <col min="24" max="24" width="19.109375" style="78" customWidth="1"/>
    <col min="25" max="26" width="13.88671875" style="78" customWidth="1"/>
    <col min="27" max="27" width="12.109375" style="78" customWidth="1"/>
    <col min="28" max="28" width="13.5546875" style="78" customWidth="1"/>
    <col min="29" max="29" width="14.5546875" style="78" customWidth="1"/>
    <col min="30" max="30" width="13.109375" style="78" customWidth="1"/>
    <col min="31" max="31" width="12.44140625" style="78" customWidth="1"/>
    <col min="32" max="32" width="14" style="78" customWidth="1"/>
    <col min="33" max="16384" width="9.109375" style="78"/>
  </cols>
  <sheetData>
    <row r="1" spans="1:33" ht="15.6" x14ac:dyDescent="0.3">
      <c r="A1" s="76" t="s">
        <v>185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</row>
    <row r="2" spans="1:33" ht="15.6" x14ac:dyDescent="0.3">
      <c r="A2" s="76" t="s">
        <v>225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</row>
    <row r="3" spans="1:33" x14ac:dyDescent="0.3">
      <c r="A3" s="372" t="s">
        <v>0</v>
      </c>
      <c r="B3" s="372"/>
      <c r="C3" s="79">
        <v>30651</v>
      </c>
      <c r="D3" s="79">
        <v>31017</v>
      </c>
      <c r="E3" s="79">
        <v>31382</v>
      </c>
      <c r="F3" s="79">
        <v>31747</v>
      </c>
      <c r="G3" s="79">
        <v>32112</v>
      </c>
      <c r="H3" s="79">
        <v>32478</v>
      </c>
      <c r="I3" s="79">
        <v>32843</v>
      </c>
      <c r="J3" s="79">
        <v>33208</v>
      </c>
      <c r="K3" s="79">
        <v>33573</v>
      </c>
      <c r="L3" s="79">
        <v>33939</v>
      </c>
      <c r="M3" s="79">
        <v>34304</v>
      </c>
      <c r="N3" s="79">
        <v>34669</v>
      </c>
      <c r="O3" s="79">
        <v>35034</v>
      </c>
      <c r="P3" s="79">
        <v>35400</v>
      </c>
      <c r="Q3" s="79">
        <v>35765</v>
      </c>
      <c r="R3" s="79">
        <v>36130</v>
      </c>
      <c r="S3" s="79">
        <v>36495</v>
      </c>
      <c r="T3" s="79">
        <v>36861</v>
      </c>
      <c r="U3" s="79">
        <v>37226</v>
      </c>
      <c r="V3" s="79">
        <v>37591</v>
      </c>
      <c r="W3" s="79">
        <v>37956</v>
      </c>
      <c r="X3" s="79">
        <v>38322</v>
      </c>
      <c r="Y3" s="79">
        <v>38687</v>
      </c>
      <c r="Z3" s="79">
        <v>39052</v>
      </c>
      <c r="AA3" s="79">
        <v>39417</v>
      </c>
      <c r="AB3" s="79">
        <v>39783</v>
      </c>
      <c r="AC3" s="79">
        <v>40148</v>
      </c>
      <c r="AD3" s="79">
        <v>40513</v>
      </c>
      <c r="AE3" s="79">
        <v>40878</v>
      </c>
      <c r="AF3" s="79">
        <v>41244</v>
      </c>
      <c r="AG3" s="79">
        <v>41639</v>
      </c>
    </row>
    <row r="4" spans="1:33" x14ac:dyDescent="0.3">
      <c r="A4" s="80" t="s">
        <v>186</v>
      </c>
      <c r="B4" s="81"/>
      <c r="C4" s="82">
        <v>2</v>
      </c>
      <c r="D4" s="82">
        <v>3</v>
      </c>
      <c r="E4" s="82">
        <v>5</v>
      </c>
      <c r="F4" s="82">
        <v>5</v>
      </c>
      <c r="G4" s="82">
        <v>5</v>
      </c>
      <c r="H4" s="82">
        <v>5</v>
      </c>
      <c r="I4" s="82">
        <v>5</v>
      </c>
      <c r="J4" s="82">
        <v>7</v>
      </c>
      <c r="K4" s="82">
        <v>7</v>
      </c>
      <c r="L4" s="82">
        <v>7</v>
      </c>
      <c r="M4" s="82">
        <v>18</v>
      </c>
      <c r="N4" s="82">
        <v>18</v>
      </c>
      <c r="O4" s="82">
        <v>19</v>
      </c>
      <c r="P4" s="82">
        <v>22</v>
      </c>
      <c r="Q4" s="82">
        <v>29</v>
      </c>
      <c r="R4" s="82">
        <v>35</v>
      </c>
      <c r="S4" s="82">
        <v>58</v>
      </c>
      <c r="T4" s="82">
        <v>63</v>
      </c>
      <c r="U4" s="82">
        <v>64</v>
      </c>
      <c r="V4" s="82">
        <v>68</v>
      </c>
      <c r="W4" s="82">
        <v>69</v>
      </c>
      <c r="X4" s="82">
        <v>80</v>
      </c>
      <c r="Y4" s="82">
        <v>87</v>
      </c>
      <c r="Z4" s="82">
        <v>93</v>
      </c>
      <c r="AA4" s="82">
        <v>93</v>
      </c>
      <c r="AB4" s="82">
        <v>94</v>
      </c>
      <c r="AC4" s="82">
        <v>105</v>
      </c>
      <c r="AD4" s="82">
        <v>109</v>
      </c>
      <c r="AE4" s="82">
        <v>112</v>
      </c>
      <c r="AF4" s="83">
        <v>112</v>
      </c>
      <c r="AG4" s="78" t="e">
        <f>'2. Overall cum progress June Rf'!M4</f>
        <v>#REF!</v>
      </c>
    </row>
    <row r="5" spans="1:33" x14ac:dyDescent="0.3">
      <c r="A5" s="84" t="s">
        <v>226</v>
      </c>
      <c r="B5" s="81"/>
      <c r="C5" s="82">
        <v>25</v>
      </c>
      <c r="D5" s="82">
        <v>86</v>
      </c>
      <c r="E5" s="82">
        <v>110</v>
      </c>
      <c r="F5" s="82">
        <v>110</v>
      </c>
      <c r="G5" s="82">
        <v>110</v>
      </c>
      <c r="H5" s="82">
        <v>110</v>
      </c>
      <c r="I5" s="82">
        <v>110</v>
      </c>
      <c r="J5" s="82">
        <v>120</v>
      </c>
      <c r="K5" s="82">
        <v>121</v>
      </c>
      <c r="L5" s="82">
        <v>121</v>
      </c>
      <c r="M5" s="82">
        <v>165</v>
      </c>
      <c r="N5" s="82">
        <v>250</v>
      </c>
      <c r="O5" s="82">
        <v>284</v>
      </c>
      <c r="P5" s="82">
        <v>440</v>
      </c>
      <c r="Q5" s="82">
        <v>528</v>
      </c>
      <c r="R5" s="82">
        <v>665</v>
      </c>
      <c r="S5" s="82">
        <v>997</v>
      </c>
      <c r="T5" s="82">
        <v>1093</v>
      </c>
      <c r="U5" s="82">
        <v>1205</v>
      </c>
      <c r="V5" s="82">
        <v>1521</v>
      </c>
      <c r="W5" s="82">
        <v>1642</v>
      </c>
      <c r="X5" s="82">
        <v>1894</v>
      </c>
      <c r="Y5" s="82">
        <v>2459</v>
      </c>
      <c r="Z5" s="82">
        <v>2647</v>
      </c>
      <c r="AA5" s="82">
        <v>2852</v>
      </c>
      <c r="AB5" s="82">
        <v>3187</v>
      </c>
      <c r="AC5" s="82">
        <v>3468</v>
      </c>
      <c r="AD5" s="82">
        <v>3739</v>
      </c>
      <c r="AE5" s="82">
        <v>3528</v>
      </c>
      <c r="AF5" s="83">
        <v>3579</v>
      </c>
      <c r="AG5" s="78" t="e">
        <f>'2. Overall cum progress June Rf'!M5</f>
        <v>#REF!</v>
      </c>
    </row>
    <row r="6" spans="1:33" x14ac:dyDescent="0.3">
      <c r="A6" s="84" t="s">
        <v>227</v>
      </c>
      <c r="B6" s="81"/>
      <c r="C6" s="82">
        <v>9429.2324966162178</v>
      </c>
      <c r="D6" s="82">
        <v>27541.183979328169</v>
      </c>
      <c r="E6" s="82">
        <v>32194.764531807559</v>
      </c>
      <c r="F6" s="82">
        <v>36593.247176079742</v>
      </c>
      <c r="G6" s="82">
        <v>41864.227267134251</v>
      </c>
      <c r="H6" s="82">
        <v>47702.526325827494</v>
      </c>
      <c r="I6" s="82">
        <v>52553.299126368896</v>
      </c>
      <c r="J6" s="82">
        <v>63040.744524424765</v>
      </c>
      <c r="K6" s="82">
        <v>69370.538999630866</v>
      </c>
      <c r="L6" s="82">
        <v>75465.052497846686</v>
      </c>
      <c r="M6" s="82">
        <v>93525.429568106309</v>
      </c>
      <c r="N6" s="82">
        <v>106187.28372093022</v>
      </c>
      <c r="O6" s="82">
        <v>120297.6977728559</v>
      </c>
      <c r="P6" s="82">
        <v>163222.66893687705</v>
      </c>
      <c r="Q6" s="82">
        <v>217658.34453057707</v>
      </c>
      <c r="R6" s="82">
        <v>292997.91411344899</v>
      </c>
      <c r="S6" s="82">
        <v>391655.85943152453</v>
      </c>
      <c r="T6" s="82">
        <v>473371.01459948317</v>
      </c>
      <c r="U6" s="82">
        <v>606186.94726836472</v>
      </c>
      <c r="V6" s="82">
        <v>740798.94726836472</v>
      </c>
      <c r="W6" s="82">
        <v>842214.94726836472</v>
      </c>
      <c r="X6" s="82">
        <v>974557.02857142861</v>
      </c>
      <c r="Y6" s="82">
        <v>1153289.6369262952</v>
      </c>
      <c r="Z6" s="82">
        <v>1376039.6050510644</v>
      </c>
      <c r="AA6" s="82">
        <v>1792948</v>
      </c>
      <c r="AB6" s="82">
        <v>2206474</v>
      </c>
      <c r="AC6" s="82">
        <v>2985924</v>
      </c>
      <c r="AD6" s="82">
        <v>4148316</v>
      </c>
      <c r="AE6" s="82">
        <v>4605847</v>
      </c>
      <c r="AF6" s="83">
        <v>5190417</v>
      </c>
      <c r="AG6" s="78" t="e">
        <f>'2. Overall cum progress June Rf'!M6</f>
        <v>#REF!</v>
      </c>
    </row>
    <row r="7" spans="1:33" x14ac:dyDescent="0.3">
      <c r="A7" s="85" t="s">
        <v>228</v>
      </c>
      <c r="B7" s="86"/>
      <c r="C7" s="87">
        <v>0</v>
      </c>
      <c r="D7" s="82">
        <v>0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/>
      <c r="P7" s="82">
        <v>0</v>
      </c>
      <c r="Q7" s="82">
        <v>0</v>
      </c>
      <c r="R7" s="82">
        <v>0</v>
      </c>
      <c r="S7" s="82">
        <v>0</v>
      </c>
      <c r="T7" s="82">
        <v>0</v>
      </c>
      <c r="U7" s="82">
        <v>0</v>
      </c>
      <c r="V7" s="82">
        <v>0</v>
      </c>
      <c r="W7" s="82">
        <v>0</v>
      </c>
      <c r="X7" s="82">
        <v>0</v>
      </c>
      <c r="Y7" s="82">
        <v>0</v>
      </c>
      <c r="Z7" s="82">
        <v>0</v>
      </c>
      <c r="AA7" s="82">
        <v>0</v>
      </c>
      <c r="AB7" s="82">
        <v>0</v>
      </c>
      <c r="AC7" s="82">
        <v>261</v>
      </c>
      <c r="AD7" s="82">
        <v>484</v>
      </c>
      <c r="AE7" s="82">
        <v>624</v>
      </c>
      <c r="AF7" s="83">
        <v>765</v>
      </c>
      <c r="AG7" s="78">
        <f>'2. Overall cum progress June Rf'!M7</f>
        <v>1071</v>
      </c>
    </row>
    <row r="8" spans="1:33" x14ac:dyDescent="0.3">
      <c r="A8" s="373" t="s">
        <v>215</v>
      </c>
      <c r="B8" s="88" t="s">
        <v>13</v>
      </c>
      <c r="C8" s="82">
        <v>0</v>
      </c>
      <c r="D8" s="82">
        <v>76</v>
      </c>
      <c r="E8" s="82">
        <v>103</v>
      </c>
      <c r="F8" s="82">
        <v>124</v>
      </c>
      <c r="G8" s="82">
        <v>161</v>
      </c>
      <c r="H8" s="82">
        <v>230</v>
      </c>
      <c r="I8" s="82">
        <v>287</v>
      </c>
      <c r="J8" s="82">
        <v>403</v>
      </c>
      <c r="K8" s="82">
        <v>507</v>
      </c>
      <c r="L8" s="82">
        <v>612</v>
      </c>
      <c r="M8" s="82">
        <v>832</v>
      </c>
      <c r="N8" s="82">
        <v>1100</v>
      </c>
      <c r="O8" s="82">
        <v>1295</v>
      </c>
      <c r="P8" s="82">
        <v>1878</v>
      </c>
      <c r="Q8" s="82">
        <v>2682</v>
      </c>
      <c r="R8" s="82">
        <v>3460</v>
      </c>
      <c r="S8" s="82">
        <v>4909</v>
      </c>
      <c r="T8" s="82">
        <v>6805</v>
      </c>
      <c r="U8" s="82">
        <v>9623</v>
      </c>
      <c r="V8" s="82">
        <v>11806</v>
      </c>
      <c r="W8" s="82">
        <v>14066</v>
      </c>
      <c r="X8" s="82">
        <v>17196</v>
      </c>
      <c r="Y8" s="82">
        <v>21224</v>
      </c>
      <c r="Z8" s="82">
        <v>25917</v>
      </c>
      <c r="AA8" s="82">
        <v>34357</v>
      </c>
      <c r="AB8" s="82">
        <v>42040</v>
      </c>
      <c r="AC8" s="82">
        <v>69350</v>
      </c>
      <c r="AD8" s="82">
        <v>107848</v>
      </c>
      <c r="AE8" s="82">
        <v>126925</v>
      </c>
      <c r="AF8" s="83">
        <v>151842</v>
      </c>
      <c r="AG8" s="78">
        <f>'2. Overall cum progress June Rf'!M8</f>
        <v>169663</v>
      </c>
    </row>
    <row r="9" spans="1:33" x14ac:dyDescent="0.3">
      <c r="A9" s="373"/>
      <c r="B9" s="89" t="s">
        <v>14</v>
      </c>
      <c r="C9" s="82">
        <v>178</v>
      </c>
      <c r="D9" s="82">
        <v>401</v>
      </c>
      <c r="E9" s="82">
        <v>483</v>
      </c>
      <c r="F9" s="82">
        <v>566</v>
      </c>
      <c r="G9" s="82">
        <v>754</v>
      </c>
      <c r="H9" s="82">
        <v>979</v>
      </c>
      <c r="I9" s="82">
        <v>1158</v>
      </c>
      <c r="J9" s="82">
        <v>1373</v>
      </c>
      <c r="K9" s="82">
        <v>1562</v>
      </c>
      <c r="L9" s="82">
        <v>1723</v>
      </c>
      <c r="M9" s="82">
        <v>2150</v>
      </c>
      <c r="N9" s="82">
        <v>2594</v>
      </c>
      <c r="O9" s="82">
        <v>2866</v>
      </c>
      <c r="P9" s="82">
        <v>3877</v>
      </c>
      <c r="Q9" s="82">
        <v>5222</v>
      </c>
      <c r="R9" s="82">
        <v>7758</v>
      </c>
      <c r="S9" s="82">
        <v>10700.1</v>
      </c>
      <c r="T9" s="82">
        <v>14087.25</v>
      </c>
      <c r="U9" s="82">
        <v>19122.25</v>
      </c>
      <c r="V9" s="82">
        <v>23567.25</v>
      </c>
      <c r="W9" s="82">
        <v>28023.25</v>
      </c>
      <c r="X9" s="82">
        <v>33276.25</v>
      </c>
      <c r="Y9" s="82">
        <v>41472.25</v>
      </c>
      <c r="Z9" s="82">
        <v>51345.25</v>
      </c>
      <c r="AA9" s="82">
        <v>75369</v>
      </c>
      <c r="AB9" s="82">
        <v>94891</v>
      </c>
      <c r="AC9" s="82">
        <v>113495</v>
      </c>
      <c r="AD9" s="82">
        <v>136575</v>
      </c>
      <c r="AE9" s="82">
        <v>142643</v>
      </c>
      <c r="AF9" s="83">
        <v>150078</v>
      </c>
      <c r="AG9" s="78">
        <f>'2. Overall cum progress June Rf'!M9</f>
        <v>166294</v>
      </c>
    </row>
    <row r="10" spans="1:33" x14ac:dyDescent="0.3">
      <c r="A10" s="373"/>
      <c r="B10" s="89" t="s">
        <v>15</v>
      </c>
      <c r="C10" s="82">
        <v>0</v>
      </c>
      <c r="D10" s="82">
        <v>0</v>
      </c>
      <c r="E10" s="82">
        <v>0</v>
      </c>
      <c r="F10" s="82">
        <v>0</v>
      </c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10</v>
      </c>
      <c r="N10" s="82">
        <v>52</v>
      </c>
      <c r="O10" s="82">
        <v>52</v>
      </c>
      <c r="P10" s="82">
        <v>156</v>
      </c>
      <c r="Q10" s="82">
        <v>328</v>
      </c>
      <c r="R10" s="82">
        <v>483</v>
      </c>
      <c r="S10" s="82">
        <v>714.1</v>
      </c>
      <c r="T10" s="82">
        <v>891.1</v>
      </c>
      <c r="U10" s="82">
        <v>1078.0999999999999</v>
      </c>
      <c r="V10" s="82">
        <v>1252.0999999999999</v>
      </c>
      <c r="W10" s="82">
        <v>1477.1</v>
      </c>
      <c r="X10" s="82">
        <v>1584.1</v>
      </c>
      <c r="Y10" s="82">
        <v>2230.1</v>
      </c>
      <c r="Z10" s="82">
        <v>2913.1</v>
      </c>
      <c r="AA10" s="82">
        <v>4066</v>
      </c>
      <c r="AB10" s="82">
        <v>5387</v>
      </c>
      <c r="AC10" s="82">
        <v>7553</v>
      </c>
      <c r="AD10" s="82">
        <v>10447</v>
      </c>
      <c r="AE10" s="82">
        <v>10437</v>
      </c>
      <c r="AF10" s="83">
        <v>11224</v>
      </c>
      <c r="AG10" s="78">
        <f>'2. Overall cum progress June Rf'!M10</f>
        <v>14010</v>
      </c>
    </row>
    <row r="11" spans="1:33" x14ac:dyDescent="0.3">
      <c r="A11" s="373"/>
      <c r="B11" s="90" t="s">
        <v>16</v>
      </c>
      <c r="C11" s="91">
        <v>178</v>
      </c>
      <c r="D11" s="91">
        <v>477</v>
      </c>
      <c r="E11" s="91">
        <v>586</v>
      </c>
      <c r="F11" s="91">
        <v>690</v>
      </c>
      <c r="G11" s="91">
        <v>915</v>
      </c>
      <c r="H11" s="91">
        <v>1209</v>
      </c>
      <c r="I11" s="91">
        <v>1445</v>
      </c>
      <c r="J11" s="91">
        <v>1776</v>
      </c>
      <c r="K11" s="91">
        <v>2069</v>
      </c>
      <c r="L11" s="91">
        <v>2335</v>
      </c>
      <c r="M11" s="91">
        <v>2992</v>
      </c>
      <c r="N11" s="91">
        <v>3746</v>
      </c>
      <c r="O11" s="91">
        <v>4213</v>
      </c>
      <c r="P11" s="91">
        <v>5911</v>
      </c>
      <c r="Q11" s="91">
        <v>8232</v>
      </c>
      <c r="R11" s="91">
        <v>11701</v>
      </c>
      <c r="S11" s="91">
        <v>16323.2</v>
      </c>
      <c r="T11" s="91">
        <v>21783.35</v>
      </c>
      <c r="U11" s="91">
        <v>29823.35</v>
      </c>
      <c r="V11" s="91">
        <v>36625.35</v>
      </c>
      <c r="W11" s="91">
        <v>43566.35</v>
      </c>
      <c r="X11" s="91">
        <v>52056.35</v>
      </c>
      <c r="Y11" s="91">
        <v>64926.35</v>
      </c>
      <c r="Z11" s="91">
        <v>80175.350000000006</v>
      </c>
      <c r="AA11" s="91">
        <v>113792</v>
      </c>
      <c r="AB11" s="91">
        <v>142318</v>
      </c>
      <c r="AC11" s="91">
        <v>190398</v>
      </c>
      <c r="AD11" s="91">
        <v>254870</v>
      </c>
      <c r="AE11" s="91">
        <v>280005</v>
      </c>
      <c r="AF11" s="92">
        <v>313144</v>
      </c>
      <c r="AG11" s="78">
        <f>'2. Overall cum progress June Rf'!M11</f>
        <v>349967</v>
      </c>
    </row>
    <row r="12" spans="1:33" x14ac:dyDescent="0.3">
      <c r="A12" s="373" t="s">
        <v>229</v>
      </c>
      <c r="B12" s="88" t="s">
        <v>17</v>
      </c>
      <c r="C12" s="82">
        <v>0</v>
      </c>
      <c r="D12" s="82">
        <v>4156</v>
      </c>
      <c r="E12" s="82">
        <v>5351</v>
      </c>
      <c r="F12" s="82">
        <v>6770</v>
      </c>
      <c r="G12" s="82">
        <v>8308</v>
      </c>
      <c r="H12" s="82">
        <v>9667</v>
      </c>
      <c r="I12" s="82">
        <v>11342</v>
      </c>
      <c r="J12" s="82">
        <v>15868</v>
      </c>
      <c r="K12" s="82">
        <v>18370</v>
      </c>
      <c r="L12" s="82">
        <v>20668</v>
      </c>
      <c r="M12" s="82">
        <v>27083</v>
      </c>
      <c r="N12" s="82">
        <v>34948</v>
      </c>
      <c r="O12" s="82">
        <v>41234</v>
      </c>
      <c r="P12" s="82">
        <v>60898</v>
      </c>
      <c r="Q12" s="82">
        <v>84330</v>
      </c>
      <c r="R12" s="82">
        <v>106010</v>
      </c>
      <c r="S12" s="82">
        <v>146484</v>
      </c>
      <c r="T12" s="82">
        <v>177654</v>
      </c>
      <c r="U12" s="82">
        <v>228862</v>
      </c>
      <c r="V12" s="82">
        <v>269932</v>
      </c>
      <c r="W12" s="82">
        <v>310752.90000000002</v>
      </c>
      <c r="X12" s="82">
        <v>361417.9</v>
      </c>
      <c r="Y12" s="82">
        <v>430288.10000000003</v>
      </c>
      <c r="Z12" s="82">
        <v>508702</v>
      </c>
      <c r="AA12" s="82">
        <v>655372</v>
      </c>
      <c r="AB12" s="82">
        <v>784693</v>
      </c>
      <c r="AC12" s="82">
        <v>1342680</v>
      </c>
      <c r="AD12" s="82">
        <v>1985063</v>
      </c>
      <c r="AE12" s="82">
        <v>2272219</v>
      </c>
      <c r="AF12" s="83">
        <v>2733738</v>
      </c>
      <c r="AG12" s="78">
        <f>'2. Overall cum progress June Rf'!M12</f>
        <v>3094081</v>
      </c>
    </row>
    <row r="13" spans="1:33" x14ac:dyDescent="0.3">
      <c r="A13" s="373"/>
      <c r="B13" s="89" t="s">
        <v>18</v>
      </c>
      <c r="C13" s="82">
        <v>12050</v>
      </c>
      <c r="D13" s="82">
        <v>31040</v>
      </c>
      <c r="E13" s="82">
        <v>35792</v>
      </c>
      <c r="F13" s="82">
        <v>39994</v>
      </c>
      <c r="G13" s="82">
        <v>45192</v>
      </c>
      <c r="H13" s="82">
        <v>51294</v>
      </c>
      <c r="I13" s="82">
        <v>55818</v>
      </c>
      <c r="J13" s="82">
        <v>64410</v>
      </c>
      <c r="K13" s="82">
        <v>69444</v>
      </c>
      <c r="L13" s="82">
        <v>74301</v>
      </c>
      <c r="M13" s="82">
        <v>89234</v>
      </c>
      <c r="N13" s="82">
        <v>95127</v>
      </c>
      <c r="O13" s="82">
        <v>104513</v>
      </c>
      <c r="P13" s="82">
        <v>138851</v>
      </c>
      <c r="Q13" s="82">
        <v>178964</v>
      </c>
      <c r="R13" s="82">
        <v>241323</v>
      </c>
      <c r="S13" s="82">
        <v>305514</v>
      </c>
      <c r="T13" s="82">
        <v>379082</v>
      </c>
      <c r="U13" s="82">
        <v>485688</v>
      </c>
      <c r="V13" s="82">
        <v>581592</v>
      </c>
      <c r="W13" s="82">
        <v>669609</v>
      </c>
      <c r="X13" s="82">
        <v>757198</v>
      </c>
      <c r="Y13" s="82">
        <v>900998</v>
      </c>
      <c r="Z13" s="82">
        <v>1066958</v>
      </c>
      <c r="AA13" s="82">
        <v>1429124</v>
      </c>
      <c r="AB13" s="82">
        <v>1695879</v>
      </c>
      <c r="AC13" s="82">
        <v>1961139</v>
      </c>
      <c r="AD13" s="82">
        <v>2414693</v>
      </c>
      <c r="AE13" s="82">
        <v>2471344</v>
      </c>
      <c r="AF13" s="83">
        <v>2608961</v>
      </c>
      <c r="AG13" s="78">
        <f>'2. Overall cum progress June Rf'!M13</f>
        <v>2930816</v>
      </c>
    </row>
    <row r="14" spans="1:33" x14ac:dyDescent="0.3">
      <c r="A14" s="373"/>
      <c r="B14" s="90" t="s">
        <v>16</v>
      </c>
      <c r="C14" s="91">
        <v>12050</v>
      </c>
      <c r="D14" s="91">
        <v>35196</v>
      </c>
      <c r="E14" s="91">
        <v>41143</v>
      </c>
      <c r="F14" s="91">
        <v>46764</v>
      </c>
      <c r="G14" s="91">
        <v>53500</v>
      </c>
      <c r="H14" s="91">
        <v>60961</v>
      </c>
      <c r="I14" s="91">
        <v>67160</v>
      </c>
      <c r="J14" s="91">
        <v>80278</v>
      </c>
      <c r="K14" s="91">
        <v>87814</v>
      </c>
      <c r="L14" s="91">
        <v>94969</v>
      </c>
      <c r="M14" s="91">
        <v>116317</v>
      </c>
      <c r="N14" s="91">
        <v>130075</v>
      </c>
      <c r="O14" s="91">
        <v>145747</v>
      </c>
      <c r="P14" s="91">
        <v>199749</v>
      </c>
      <c r="Q14" s="91">
        <v>263294</v>
      </c>
      <c r="R14" s="91">
        <v>347333</v>
      </c>
      <c r="S14" s="91">
        <v>451998</v>
      </c>
      <c r="T14" s="91">
        <v>556736</v>
      </c>
      <c r="U14" s="91">
        <v>714550</v>
      </c>
      <c r="V14" s="91">
        <v>851524</v>
      </c>
      <c r="W14" s="91">
        <v>980361.9</v>
      </c>
      <c r="X14" s="91">
        <v>1118615.8999999999</v>
      </c>
      <c r="Y14" s="91">
        <v>1331286.0999999999</v>
      </c>
      <c r="Z14" s="91">
        <v>1575659.9999999998</v>
      </c>
      <c r="AA14" s="91">
        <v>2084496</v>
      </c>
      <c r="AB14" s="91">
        <v>2480572</v>
      </c>
      <c r="AC14" s="91">
        <v>3303819</v>
      </c>
      <c r="AD14" s="91">
        <v>4399756</v>
      </c>
      <c r="AE14" s="91">
        <v>4743563</v>
      </c>
      <c r="AF14" s="92">
        <v>5342699</v>
      </c>
      <c r="AG14" s="78">
        <f>'2. Overall cum progress June Rf'!M14</f>
        <v>6024897</v>
      </c>
    </row>
    <row r="15" spans="1:33" x14ac:dyDescent="0.3">
      <c r="A15" s="374" t="s">
        <v>187</v>
      </c>
      <c r="B15" s="93" t="s">
        <v>17</v>
      </c>
      <c r="C15" s="94">
        <v>0</v>
      </c>
      <c r="D15" s="82">
        <v>0.52</v>
      </c>
      <c r="E15" s="82">
        <v>1.38</v>
      </c>
      <c r="F15" s="82">
        <v>2.12</v>
      </c>
      <c r="G15" s="82">
        <v>3.3511660000000001</v>
      </c>
      <c r="H15" s="82">
        <v>4.82</v>
      </c>
      <c r="I15" s="82">
        <v>7.6400000000000006</v>
      </c>
      <c r="J15" s="82">
        <v>10.405999999999999</v>
      </c>
      <c r="K15" s="82">
        <v>13.660999999999998</v>
      </c>
      <c r="L15" s="82">
        <v>17.787599999999998</v>
      </c>
      <c r="M15" s="82">
        <v>23.410838999999996</v>
      </c>
      <c r="N15" s="82">
        <v>33.897176999999999</v>
      </c>
      <c r="O15" s="82">
        <v>50.122177000000001</v>
      </c>
      <c r="P15" s="82">
        <v>67.844358999999997</v>
      </c>
      <c r="Q15" s="82">
        <v>86.601716999999994</v>
      </c>
      <c r="R15" s="82">
        <v>113.09934699999999</v>
      </c>
      <c r="S15" s="82">
        <v>131.40386000000001</v>
      </c>
      <c r="T15" s="82">
        <v>152.436712</v>
      </c>
      <c r="U15" s="82">
        <v>187.15009699999999</v>
      </c>
      <c r="V15" s="82">
        <v>214.49246599999998</v>
      </c>
      <c r="W15" s="82">
        <v>232.68807499999997</v>
      </c>
      <c r="X15" s="82">
        <v>255.77047199999998</v>
      </c>
      <c r="Y15" s="82">
        <v>286.66726699999998</v>
      </c>
      <c r="Z15" s="82">
        <v>326.90143399999999</v>
      </c>
      <c r="AA15" s="82">
        <v>405.65</v>
      </c>
      <c r="AB15" s="82">
        <v>438.99700000000001</v>
      </c>
      <c r="AC15" s="82">
        <v>474.46</v>
      </c>
      <c r="AD15" s="82">
        <v>524.33000000000004</v>
      </c>
      <c r="AE15" s="82">
        <v>594</v>
      </c>
      <c r="AF15" s="83">
        <v>748.18999999999994</v>
      </c>
      <c r="AG15" s="78">
        <f>'2. Overall cum progress June Rf'!M15</f>
        <v>715.35420999999997</v>
      </c>
    </row>
    <row r="16" spans="1:33" x14ac:dyDescent="0.3">
      <c r="A16" s="374"/>
      <c r="B16" s="95" t="s">
        <v>18</v>
      </c>
      <c r="C16" s="96">
        <v>0.66274999999999995</v>
      </c>
      <c r="D16" s="82">
        <v>5.87</v>
      </c>
      <c r="E16" s="82">
        <v>10.530000000000001</v>
      </c>
      <c r="F16" s="82">
        <v>17.96</v>
      </c>
      <c r="G16" s="82">
        <v>34.340000000000003</v>
      </c>
      <c r="H16" s="82">
        <v>51.33</v>
      </c>
      <c r="I16" s="82">
        <v>68.41</v>
      </c>
      <c r="J16" s="82">
        <v>86.44</v>
      </c>
      <c r="K16" s="82">
        <v>104.15009999999999</v>
      </c>
      <c r="L16" s="82">
        <v>127.39009999999999</v>
      </c>
      <c r="M16" s="82">
        <v>143.040166</v>
      </c>
      <c r="N16" s="82">
        <v>181.25131299999998</v>
      </c>
      <c r="O16" s="82">
        <v>216.154313</v>
      </c>
      <c r="P16" s="82">
        <v>261.67672499999998</v>
      </c>
      <c r="Q16" s="82">
        <v>310.013937</v>
      </c>
      <c r="R16" s="82">
        <v>365.60872499999999</v>
      </c>
      <c r="S16" s="82">
        <v>427.18954600000001</v>
      </c>
      <c r="T16" s="82">
        <v>488.12429700000001</v>
      </c>
      <c r="U16" s="82">
        <v>554.72024899999997</v>
      </c>
      <c r="V16" s="82">
        <v>628.37888399999997</v>
      </c>
      <c r="W16" s="82">
        <v>672.90471700000001</v>
      </c>
      <c r="X16" s="82">
        <v>825.46499599999993</v>
      </c>
      <c r="Y16" s="82">
        <v>916.99944399999993</v>
      </c>
      <c r="Z16" s="82">
        <v>1058.2791649999999</v>
      </c>
      <c r="AA16" s="82">
        <v>1465.1</v>
      </c>
      <c r="AB16" s="82">
        <v>1601.626</v>
      </c>
      <c r="AC16" s="82">
        <v>1656.2</v>
      </c>
      <c r="AD16" s="82">
        <v>1832.35</v>
      </c>
      <c r="AE16" s="82">
        <v>1786</v>
      </c>
      <c r="AF16" s="83">
        <v>1820.3119999999997</v>
      </c>
      <c r="AG16" s="78">
        <f>'2. Overall cum progress June Rf'!M16</f>
        <v>1911.7217749999998</v>
      </c>
    </row>
    <row r="17" spans="1:33" x14ac:dyDescent="0.3">
      <c r="A17" s="374"/>
      <c r="B17" s="90" t="s">
        <v>16</v>
      </c>
      <c r="C17" s="97">
        <v>0.66274999999999995</v>
      </c>
      <c r="D17" s="91">
        <v>6.39</v>
      </c>
      <c r="E17" s="91">
        <v>11.91</v>
      </c>
      <c r="F17" s="91">
        <v>20.079999999999998</v>
      </c>
      <c r="G17" s="91">
        <v>37.691165999999996</v>
      </c>
      <c r="H17" s="91">
        <v>56.149999999999991</v>
      </c>
      <c r="I17" s="91">
        <v>76.049999999999983</v>
      </c>
      <c r="J17" s="91">
        <v>96.845999999999975</v>
      </c>
      <c r="K17" s="91">
        <v>117.81109999999998</v>
      </c>
      <c r="L17" s="91">
        <v>145.17769999999999</v>
      </c>
      <c r="M17" s="91">
        <v>166.45100499999998</v>
      </c>
      <c r="N17" s="91">
        <v>215.14848999999998</v>
      </c>
      <c r="O17" s="91">
        <v>266.27648999999997</v>
      </c>
      <c r="P17" s="91">
        <v>329.52108399999997</v>
      </c>
      <c r="Q17" s="91">
        <v>396.61565399999995</v>
      </c>
      <c r="R17" s="91">
        <v>478.70807199999996</v>
      </c>
      <c r="S17" s="91">
        <v>558.59340599999996</v>
      </c>
      <c r="T17" s="91">
        <v>640.5610089999999</v>
      </c>
      <c r="U17" s="91">
        <v>741.87034599999993</v>
      </c>
      <c r="V17" s="91">
        <v>842.87134999999989</v>
      </c>
      <c r="W17" s="91">
        <v>905.59279199999992</v>
      </c>
      <c r="X17" s="91">
        <v>1081.2354679999999</v>
      </c>
      <c r="Y17" s="91">
        <v>1203.6667109999999</v>
      </c>
      <c r="Z17" s="91">
        <v>1385.1805989999998</v>
      </c>
      <c r="AA17" s="91">
        <v>1870.75</v>
      </c>
      <c r="AB17" s="91">
        <v>2040.623</v>
      </c>
      <c r="AC17" s="91">
        <v>2130.66</v>
      </c>
      <c r="AD17" s="91">
        <v>2356.6799999999998</v>
      </c>
      <c r="AE17" s="91">
        <v>2380</v>
      </c>
      <c r="AF17" s="92">
        <v>2568.5019999999995</v>
      </c>
      <c r="AG17" s="78">
        <f>'2. Overall cum progress June Rf'!M17</f>
        <v>2627.0759849999995</v>
      </c>
    </row>
    <row r="18" spans="1:33" x14ac:dyDescent="0.3">
      <c r="A18" s="373" t="s">
        <v>19</v>
      </c>
      <c r="B18" s="88" t="s">
        <v>17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0</v>
      </c>
      <c r="I18" s="82">
        <v>0</v>
      </c>
      <c r="J18" s="82">
        <v>0</v>
      </c>
      <c r="K18" s="82">
        <v>74</v>
      </c>
      <c r="L18" s="82">
        <v>1318</v>
      </c>
      <c r="M18" s="82">
        <v>1827</v>
      </c>
      <c r="N18" s="82">
        <v>3151</v>
      </c>
      <c r="O18" s="82">
        <v>4148</v>
      </c>
      <c r="P18" s="82">
        <v>7054</v>
      </c>
      <c r="Q18" s="82">
        <v>12433</v>
      </c>
      <c r="R18" s="82">
        <v>18299</v>
      </c>
      <c r="S18" s="82">
        <v>37314</v>
      </c>
      <c r="T18" s="82">
        <v>58049</v>
      </c>
      <c r="U18" s="82">
        <v>78085</v>
      </c>
      <c r="V18" s="82">
        <v>115299</v>
      </c>
      <c r="W18" s="82">
        <v>153450</v>
      </c>
      <c r="X18" s="82">
        <v>186001</v>
      </c>
      <c r="Y18" s="82">
        <v>225465</v>
      </c>
      <c r="Z18" s="82">
        <v>258380</v>
      </c>
      <c r="AA18" s="82">
        <v>336167</v>
      </c>
      <c r="AB18" s="82">
        <v>398314</v>
      </c>
      <c r="AC18" s="82">
        <v>532151</v>
      </c>
      <c r="AD18" s="82">
        <v>1184804</v>
      </c>
      <c r="AE18" s="82">
        <v>1311885</v>
      </c>
      <c r="AF18" s="83">
        <v>1635674</v>
      </c>
      <c r="AG18" s="78">
        <f>'2. Overall cum progress June Rf'!M18</f>
        <v>2081273</v>
      </c>
    </row>
    <row r="19" spans="1:33" x14ac:dyDescent="0.3">
      <c r="A19" s="373"/>
      <c r="B19" s="89" t="s">
        <v>18</v>
      </c>
      <c r="C19" s="82">
        <v>91</v>
      </c>
      <c r="D19" s="82">
        <v>270</v>
      </c>
      <c r="E19" s="82">
        <v>656</v>
      </c>
      <c r="F19" s="82">
        <v>889</v>
      </c>
      <c r="G19" s="82">
        <v>1293</v>
      </c>
      <c r="H19" s="82">
        <v>2063</v>
      </c>
      <c r="I19" s="82">
        <v>2656</v>
      </c>
      <c r="J19" s="82">
        <v>3830</v>
      </c>
      <c r="K19" s="82">
        <v>5121</v>
      </c>
      <c r="L19" s="82">
        <v>9601</v>
      </c>
      <c r="M19" s="82">
        <v>11806</v>
      </c>
      <c r="N19" s="82">
        <v>18382</v>
      </c>
      <c r="O19" s="82">
        <v>20292</v>
      </c>
      <c r="P19" s="82">
        <v>29950</v>
      </c>
      <c r="Q19" s="82">
        <v>38952</v>
      </c>
      <c r="R19" s="82">
        <v>56004</v>
      </c>
      <c r="S19" s="82">
        <v>100591</v>
      </c>
      <c r="T19" s="82">
        <v>156362</v>
      </c>
      <c r="U19" s="82">
        <v>200200</v>
      </c>
      <c r="V19" s="82">
        <v>253956</v>
      </c>
      <c r="W19" s="82">
        <v>309666</v>
      </c>
      <c r="X19" s="82">
        <v>357100</v>
      </c>
      <c r="Y19" s="82">
        <v>422745</v>
      </c>
      <c r="Z19" s="82">
        <v>486118</v>
      </c>
      <c r="AA19" s="82">
        <v>611277</v>
      </c>
      <c r="AB19" s="82">
        <v>698089</v>
      </c>
      <c r="AC19" s="82">
        <v>788342</v>
      </c>
      <c r="AD19" s="82">
        <v>1306092</v>
      </c>
      <c r="AE19" s="82">
        <v>1347469</v>
      </c>
      <c r="AF19" s="83">
        <v>1517653</v>
      </c>
      <c r="AG19" s="78">
        <f>'2. Overall cum progress June Rf'!M19</f>
        <v>1853002</v>
      </c>
    </row>
    <row r="20" spans="1:33" x14ac:dyDescent="0.3">
      <c r="A20" s="373"/>
      <c r="B20" s="90" t="s">
        <v>16</v>
      </c>
      <c r="C20" s="91">
        <v>91</v>
      </c>
      <c r="D20" s="91">
        <v>270</v>
      </c>
      <c r="E20" s="91">
        <v>656</v>
      </c>
      <c r="F20" s="91">
        <v>889</v>
      </c>
      <c r="G20" s="91">
        <v>1293</v>
      </c>
      <c r="H20" s="91">
        <v>2063</v>
      </c>
      <c r="I20" s="91">
        <v>2656</v>
      </c>
      <c r="J20" s="91">
        <v>3830</v>
      </c>
      <c r="K20" s="91">
        <v>5195</v>
      </c>
      <c r="L20" s="91">
        <v>10919</v>
      </c>
      <c r="M20" s="91">
        <v>13633</v>
      </c>
      <c r="N20" s="91">
        <v>21533</v>
      </c>
      <c r="O20" s="91">
        <v>24440</v>
      </c>
      <c r="P20" s="91">
        <v>37004</v>
      </c>
      <c r="Q20" s="91">
        <v>51385</v>
      </c>
      <c r="R20" s="91">
        <v>74303</v>
      </c>
      <c r="S20" s="91">
        <v>137905</v>
      </c>
      <c r="T20" s="91">
        <v>214411</v>
      </c>
      <c r="U20" s="91">
        <v>278285</v>
      </c>
      <c r="V20" s="91">
        <v>369255</v>
      </c>
      <c r="W20" s="91">
        <v>463116</v>
      </c>
      <c r="X20" s="91">
        <v>543101</v>
      </c>
      <c r="Y20" s="91">
        <v>648210</v>
      </c>
      <c r="Z20" s="91">
        <v>744498</v>
      </c>
      <c r="AA20" s="91">
        <v>947444</v>
      </c>
      <c r="AB20" s="91">
        <v>1096403</v>
      </c>
      <c r="AC20" s="91">
        <v>1320493</v>
      </c>
      <c r="AD20" s="91">
        <v>2490896</v>
      </c>
      <c r="AE20" s="91">
        <v>2659354</v>
      </c>
      <c r="AF20" s="92">
        <v>3153327</v>
      </c>
      <c r="AG20" s="78">
        <f>'2. Overall cum progress June Rf'!M20</f>
        <v>3934275</v>
      </c>
    </row>
    <row r="21" spans="1:33" x14ac:dyDescent="0.3">
      <c r="A21" s="369" t="s">
        <v>172</v>
      </c>
      <c r="B21" s="98" t="s">
        <v>222</v>
      </c>
      <c r="C21" s="99">
        <v>0</v>
      </c>
      <c r="D21" s="99">
        <v>0</v>
      </c>
      <c r="E21" s="99">
        <v>0</v>
      </c>
      <c r="F21" s="99">
        <v>0</v>
      </c>
      <c r="G21" s="99">
        <v>0</v>
      </c>
      <c r="H21" s="99">
        <v>0</v>
      </c>
      <c r="I21" s="99">
        <v>0</v>
      </c>
      <c r="J21" s="99">
        <v>0</v>
      </c>
      <c r="K21" s="99">
        <v>0</v>
      </c>
      <c r="L21" s="99">
        <v>0</v>
      </c>
      <c r="M21" s="99">
        <v>0</v>
      </c>
      <c r="N21" s="99">
        <v>0</v>
      </c>
      <c r="O21" s="99">
        <v>0</v>
      </c>
      <c r="P21" s="99">
        <v>0</v>
      </c>
      <c r="Q21" s="99">
        <v>0</v>
      </c>
      <c r="R21" s="99">
        <v>0</v>
      </c>
      <c r="S21" s="99">
        <v>0</v>
      </c>
      <c r="T21" s="99">
        <v>0</v>
      </c>
      <c r="U21" s="99">
        <v>0</v>
      </c>
      <c r="V21" s="99">
        <v>0</v>
      </c>
      <c r="W21" s="99">
        <v>0</v>
      </c>
      <c r="X21" s="99">
        <v>0</v>
      </c>
      <c r="Y21" s="99">
        <v>0</v>
      </c>
      <c r="Z21" s="99">
        <v>0</v>
      </c>
      <c r="AA21" s="99">
        <v>0</v>
      </c>
      <c r="AB21" s="99">
        <v>0</v>
      </c>
      <c r="AC21" s="99">
        <v>0</v>
      </c>
      <c r="AD21" s="99">
        <v>0</v>
      </c>
      <c r="AE21" s="99">
        <v>179</v>
      </c>
      <c r="AF21" s="83">
        <v>236</v>
      </c>
      <c r="AG21" s="78">
        <f>'2. Overall cum progress June Rf'!M21</f>
        <v>277</v>
      </c>
    </row>
    <row r="22" spans="1:33" x14ac:dyDescent="0.3">
      <c r="A22" s="370"/>
      <c r="B22" s="89" t="s">
        <v>223</v>
      </c>
      <c r="C22" s="99">
        <v>0</v>
      </c>
      <c r="D22" s="99">
        <v>0</v>
      </c>
      <c r="E22" s="99">
        <v>0</v>
      </c>
      <c r="F22" s="99">
        <v>0</v>
      </c>
      <c r="G22" s="99">
        <v>0</v>
      </c>
      <c r="H22" s="99">
        <v>0</v>
      </c>
      <c r="I22" s="99">
        <v>0</v>
      </c>
      <c r="J22" s="99">
        <v>0</v>
      </c>
      <c r="K22" s="99">
        <v>0</v>
      </c>
      <c r="L22" s="99">
        <v>0</v>
      </c>
      <c r="M22" s="99">
        <v>0</v>
      </c>
      <c r="N22" s="99">
        <v>0</v>
      </c>
      <c r="O22" s="99">
        <v>0</v>
      </c>
      <c r="P22" s="99">
        <v>0</v>
      </c>
      <c r="Q22" s="99">
        <v>0</v>
      </c>
      <c r="R22" s="99">
        <v>0</v>
      </c>
      <c r="S22" s="99">
        <v>0</v>
      </c>
      <c r="T22" s="99">
        <v>0</v>
      </c>
      <c r="U22" s="99">
        <v>0</v>
      </c>
      <c r="V22" s="99">
        <v>0</v>
      </c>
      <c r="W22" s="99">
        <v>0</v>
      </c>
      <c r="X22" s="99">
        <v>0</v>
      </c>
      <c r="Y22" s="99">
        <v>0</v>
      </c>
      <c r="Z22" s="99">
        <v>0</v>
      </c>
      <c r="AA22" s="99">
        <v>0</v>
      </c>
      <c r="AB22" s="99">
        <v>0</v>
      </c>
      <c r="AC22" s="99">
        <v>0</v>
      </c>
      <c r="AD22" s="99">
        <v>0</v>
      </c>
      <c r="AE22" s="99">
        <v>3594</v>
      </c>
      <c r="AF22" s="83">
        <v>5167</v>
      </c>
      <c r="AG22" s="78">
        <f>'2. Overall cum progress June Rf'!M22</f>
        <v>5398</v>
      </c>
    </row>
    <row r="23" spans="1:33" x14ac:dyDescent="0.3">
      <c r="A23" s="370"/>
      <c r="B23" s="89" t="s">
        <v>224</v>
      </c>
      <c r="C23" s="99">
        <v>0</v>
      </c>
      <c r="D23" s="99">
        <v>0</v>
      </c>
      <c r="E23" s="99">
        <v>0</v>
      </c>
      <c r="F23" s="99">
        <v>0</v>
      </c>
      <c r="G23" s="99">
        <v>0</v>
      </c>
      <c r="H23" s="99">
        <v>0</v>
      </c>
      <c r="I23" s="99">
        <v>0</v>
      </c>
      <c r="J23" s="99">
        <v>0</v>
      </c>
      <c r="K23" s="99">
        <v>0</v>
      </c>
      <c r="L23" s="99">
        <v>0</v>
      </c>
      <c r="M23" s="99">
        <v>0</v>
      </c>
      <c r="N23" s="99">
        <v>0</v>
      </c>
      <c r="O23" s="99">
        <v>0</v>
      </c>
      <c r="P23" s="99">
        <v>0</v>
      </c>
      <c r="Q23" s="99">
        <v>0</v>
      </c>
      <c r="R23" s="99">
        <v>0</v>
      </c>
      <c r="S23" s="99">
        <v>0</v>
      </c>
      <c r="T23" s="99">
        <v>0</v>
      </c>
      <c r="U23" s="99">
        <v>0</v>
      </c>
      <c r="V23" s="99">
        <v>0</v>
      </c>
      <c r="W23" s="99">
        <v>0</v>
      </c>
      <c r="X23" s="99">
        <v>0</v>
      </c>
      <c r="Y23" s="99">
        <v>0</v>
      </c>
      <c r="Z23" s="99">
        <v>0</v>
      </c>
      <c r="AA23" s="99">
        <v>0</v>
      </c>
      <c r="AB23" s="99">
        <v>0</v>
      </c>
      <c r="AC23" s="99">
        <v>0</v>
      </c>
      <c r="AD23" s="99">
        <v>0</v>
      </c>
      <c r="AE23" s="99">
        <v>110069</v>
      </c>
      <c r="AF23" s="83">
        <v>152829</v>
      </c>
      <c r="AG23" s="78">
        <f>'2. Overall cum progress June Rf'!M23</f>
        <v>197908</v>
      </c>
    </row>
    <row r="24" spans="1:33" ht="28.2" x14ac:dyDescent="0.3">
      <c r="A24" s="371"/>
      <c r="B24" s="89" t="s">
        <v>188</v>
      </c>
      <c r="C24" s="99">
        <v>0</v>
      </c>
      <c r="D24" s="99">
        <v>0</v>
      </c>
      <c r="E24" s="99">
        <v>0</v>
      </c>
      <c r="F24" s="99">
        <v>0</v>
      </c>
      <c r="G24" s="99">
        <v>0</v>
      </c>
      <c r="H24" s="99">
        <v>0</v>
      </c>
      <c r="I24" s="99">
        <v>0</v>
      </c>
      <c r="J24" s="99">
        <v>0</v>
      </c>
      <c r="K24" s="99">
        <v>0</v>
      </c>
      <c r="L24" s="99">
        <v>0</v>
      </c>
      <c r="M24" s="99">
        <v>0</v>
      </c>
      <c r="N24" s="99">
        <v>0</v>
      </c>
      <c r="O24" s="99">
        <v>0</v>
      </c>
      <c r="P24" s="99">
        <v>0</v>
      </c>
      <c r="Q24" s="99">
        <v>0</v>
      </c>
      <c r="R24" s="99">
        <v>0</v>
      </c>
      <c r="S24" s="99">
        <v>0</v>
      </c>
      <c r="T24" s="99">
        <v>0</v>
      </c>
      <c r="U24" s="99">
        <v>0</v>
      </c>
      <c r="V24" s="99">
        <v>0</v>
      </c>
      <c r="W24" s="99">
        <v>0</v>
      </c>
      <c r="X24" s="99">
        <v>0</v>
      </c>
      <c r="Y24" s="99">
        <v>0</v>
      </c>
      <c r="Z24" s="99">
        <v>0</v>
      </c>
      <c r="AA24" s="99">
        <v>0</v>
      </c>
      <c r="AB24" s="99">
        <v>0</v>
      </c>
      <c r="AC24" s="99">
        <v>0</v>
      </c>
      <c r="AD24" s="99">
        <v>0</v>
      </c>
      <c r="AE24" s="99">
        <v>1106</v>
      </c>
      <c r="AF24" s="100">
        <v>1652.9050830000001</v>
      </c>
      <c r="AG24" s="78">
        <f>'2. Overall cum progress June Rf'!M24</f>
        <v>2148.3455829999998</v>
      </c>
    </row>
    <row r="25" spans="1:33" x14ac:dyDescent="0.3">
      <c r="A25" s="374" t="s">
        <v>20</v>
      </c>
      <c r="B25" s="93" t="s">
        <v>17</v>
      </c>
      <c r="C25" s="96">
        <v>0</v>
      </c>
      <c r="D25" s="82">
        <v>0</v>
      </c>
      <c r="E25" s="82">
        <v>0</v>
      </c>
      <c r="F25" s="82">
        <v>0</v>
      </c>
      <c r="G25" s="82">
        <v>0.72933599999999998</v>
      </c>
      <c r="H25" s="82">
        <v>2.6786989999999999</v>
      </c>
      <c r="I25" s="82">
        <v>3.9</v>
      </c>
      <c r="J25" s="82">
        <v>6.08</v>
      </c>
      <c r="K25" s="82">
        <v>8.0981000000000005</v>
      </c>
      <c r="L25" s="82">
        <v>11.086100000000002</v>
      </c>
      <c r="M25" s="82">
        <v>16.658100000000001</v>
      </c>
      <c r="N25" s="82">
        <v>27.8354</v>
      </c>
      <c r="O25" s="82">
        <v>51.955740000000006</v>
      </c>
      <c r="P25" s="82">
        <v>89.685465000000008</v>
      </c>
      <c r="Q25" s="82">
        <v>171.398079</v>
      </c>
      <c r="R25" s="82">
        <v>257.79349400000001</v>
      </c>
      <c r="S25" s="82">
        <v>393.65334400000006</v>
      </c>
      <c r="T25" s="82">
        <v>593.8265100000001</v>
      </c>
      <c r="U25" s="82">
        <v>837.80627000000004</v>
      </c>
      <c r="V25" s="82">
        <v>1129.6137100000001</v>
      </c>
      <c r="W25" s="82">
        <v>1564.6495610000002</v>
      </c>
      <c r="X25" s="82">
        <v>2141.8754820000004</v>
      </c>
      <c r="Y25" s="82">
        <v>2963.9566730000006</v>
      </c>
      <c r="Z25" s="82">
        <v>4199.2255530000002</v>
      </c>
      <c r="AA25" s="82">
        <v>8062.3</v>
      </c>
      <c r="AB25" s="82">
        <v>12289.19</v>
      </c>
      <c r="AC25" s="82">
        <v>16292.39</v>
      </c>
      <c r="AD25" s="82">
        <v>18466.13</v>
      </c>
      <c r="AE25" s="82">
        <v>26846</v>
      </c>
      <c r="AF25" s="83">
        <v>34781.01571</v>
      </c>
      <c r="AG25" s="78">
        <f>'2. Overall cum progress June Rf'!M25</f>
        <v>52556.471209999996</v>
      </c>
    </row>
    <row r="26" spans="1:33" x14ac:dyDescent="0.3">
      <c r="A26" s="374"/>
      <c r="B26" s="95" t="s">
        <v>18</v>
      </c>
      <c r="C26" s="96">
        <v>0.71</v>
      </c>
      <c r="D26" s="82">
        <v>3.52</v>
      </c>
      <c r="E26" s="82">
        <v>8.57</v>
      </c>
      <c r="F26" s="82">
        <v>24.75</v>
      </c>
      <c r="G26" s="82">
        <v>50.017663999999996</v>
      </c>
      <c r="H26" s="82">
        <v>82.621300999999988</v>
      </c>
      <c r="I26" s="82">
        <v>111.5</v>
      </c>
      <c r="J26" s="82">
        <v>123.37</v>
      </c>
      <c r="K26" s="82">
        <v>132.99956500000002</v>
      </c>
      <c r="L26" s="82">
        <v>144.87455300000002</v>
      </c>
      <c r="M26" s="82">
        <v>153.21655300000003</v>
      </c>
      <c r="N26" s="82">
        <v>328.99442700000003</v>
      </c>
      <c r="O26" s="82">
        <v>441.10692700000004</v>
      </c>
      <c r="P26" s="82">
        <v>619.586547</v>
      </c>
      <c r="Q26" s="82">
        <v>941.10618299999999</v>
      </c>
      <c r="R26" s="82">
        <v>1624.0987719999998</v>
      </c>
      <c r="S26" s="82">
        <v>2801.8091079999999</v>
      </c>
      <c r="T26" s="82">
        <v>3773.813615</v>
      </c>
      <c r="U26" s="82">
        <v>4692.3594059999996</v>
      </c>
      <c r="V26" s="82">
        <v>5493.9082699999999</v>
      </c>
      <c r="W26" s="82">
        <v>6546.9565199999997</v>
      </c>
      <c r="X26" s="82">
        <v>8081.4465309999996</v>
      </c>
      <c r="Y26" s="82">
        <v>9857.6422309999998</v>
      </c>
      <c r="Z26" s="82">
        <v>12699.101413</v>
      </c>
      <c r="AA26" s="82">
        <v>19795.93</v>
      </c>
      <c r="AB26" s="82">
        <v>28557.16</v>
      </c>
      <c r="AC26" s="82">
        <v>35616.32</v>
      </c>
      <c r="AD26" s="82">
        <v>43669.73</v>
      </c>
      <c r="AE26" s="82">
        <v>46277</v>
      </c>
      <c r="AF26" s="83">
        <v>50357.762002000003</v>
      </c>
      <c r="AG26" s="78">
        <f>'2. Overall cum progress June Rf'!M26</f>
        <v>59110.247201999999</v>
      </c>
    </row>
    <row r="27" spans="1:33" x14ac:dyDescent="0.3">
      <c r="A27" s="374"/>
      <c r="B27" s="90" t="s">
        <v>16</v>
      </c>
      <c r="C27" s="97">
        <v>0.71</v>
      </c>
      <c r="D27" s="91">
        <v>3.52</v>
      </c>
      <c r="E27" s="91">
        <v>8.57</v>
      </c>
      <c r="F27" s="91">
        <v>24.75</v>
      </c>
      <c r="G27" s="91">
        <v>50.747</v>
      </c>
      <c r="H27" s="91">
        <v>85.3</v>
      </c>
      <c r="I27" s="91">
        <v>115.4</v>
      </c>
      <c r="J27" s="91">
        <v>129.45000000000002</v>
      </c>
      <c r="K27" s="91">
        <v>141.09766500000001</v>
      </c>
      <c r="L27" s="91">
        <v>155.96065300000001</v>
      </c>
      <c r="M27" s="91">
        <v>169.87465300000002</v>
      </c>
      <c r="N27" s="91">
        <v>356.82982700000002</v>
      </c>
      <c r="O27" s="91">
        <v>493.06266700000003</v>
      </c>
      <c r="P27" s="91">
        <v>709.27201200000002</v>
      </c>
      <c r="Q27" s="91">
        <v>1112.5042619999999</v>
      </c>
      <c r="R27" s="91">
        <v>1881.8922659999998</v>
      </c>
      <c r="S27" s="91">
        <v>3195.4624519999998</v>
      </c>
      <c r="T27" s="91">
        <v>4367.6401249999999</v>
      </c>
      <c r="U27" s="91">
        <v>5530.1656759999996</v>
      </c>
      <c r="V27" s="91">
        <v>6623.5219799999995</v>
      </c>
      <c r="W27" s="91">
        <v>8111.6060809999999</v>
      </c>
      <c r="X27" s="91">
        <v>10223.322013000001</v>
      </c>
      <c r="Y27" s="91">
        <v>12821.598904</v>
      </c>
      <c r="Z27" s="91">
        <v>16898.326966000001</v>
      </c>
      <c r="AA27" s="91">
        <v>27858.23</v>
      </c>
      <c r="AB27" s="91">
        <v>40846.35</v>
      </c>
      <c r="AC27" s="91">
        <v>51908.72</v>
      </c>
      <c r="AD27" s="91">
        <v>62135.86</v>
      </c>
      <c r="AE27" s="91">
        <v>73123</v>
      </c>
      <c r="AF27" s="92">
        <v>85138.77771200001</v>
      </c>
      <c r="AG27" s="78">
        <f>'2. Overall cum progress June Rf'!M27</f>
        <v>111666.71841199999</v>
      </c>
    </row>
    <row r="28" spans="1:33" x14ac:dyDescent="0.3">
      <c r="A28" s="374" t="s">
        <v>189</v>
      </c>
      <c r="B28" s="95" t="s">
        <v>190</v>
      </c>
      <c r="C28" s="101">
        <v>0</v>
      </c>
      <c r="D28" s="99">
        <v>0</v>
      </c>
      <c r="E28" s="99">
        <v>0</v>
      </c>
      <c r="F28" s="99">
        <v>0</v>
      </c>
      <c r="G28" s="99">
        <v>0</v>
      </c>
      <c r="H28" s="99">
        <v>0</v>
      </c>
      <c r="I28" s="99">
        <v>0</v>
      </c>
      <c r="J28" s="99">
        <v>0</v>
      </c>
      <c r="K28" s="99">
        <v>0</v>
      </c>
      <c r="L28" s="99">
        <v>0</v>
      </c>
      <c r="M28" s="99">
        <v>0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99">
        <v>0</v>
      </c>
      <c r="X28" s="99">
        <v>0</v>
      </c>
      <c r="Y28" s="99">
        <v>0</v>
      </c>
      <c r="Z28" s="99">
        <v>0</v>
      </c>
      <c r="AA28" s="99">
        <v>764432</v>
      </c>
      <c r="AB28" s="99">
        <v>1058568</v>
      </c>
      <c r="AC28" s="99">
        <v>1349181</v>
      </c>
      <c r="AD28" s="99">
        <v>1680779.44</v>
      </c>
      <c r="AE28" s="99">
        <v>2068408</v>
      </c>
      <c r="AF28" s="83">
        <v>2520327.44</v>
      </c>
      <c r="AG28" s="78">
        <f>'2. Overall cum progress June Rf'!M28</f>
        <v>3421743</v>
      </c>
    </row>
    <row r="29" spans="1:33" x14ac:dyDescent="0.3">
      <c r="A29" s="374"/>
      <c r="B29" s="95" t="s">
        <v>191</v>
      </c>
      <c r="C29" s="101">
        <v>0</v>
      </c>
      <c r="D29" s="99">
        <v>0</v>
      </c>
      <c r="E29" s="99"/>
      <c r="F29" s="99">
        <v>0</v>
      </c>
      <c r="G29" s="99">
        <v>0</v>
      </c>
      <c r="H29" s="99">
        <v>0</v>
      </c>
      <c r="I29" s="99">
        <v>0</v>
      </c>
      <c r="J29" s="99">
        <v>0</v>
      </c>
      <c r="K29" s="99">
        <v>0</v>
      </c>
      <c r="L29" s="99">
        <v>0</v>
      </c>
      <c r="M29" s="99">
        <v>0</v>
      </c>
      <c r="N29" s="99">
        <v>0</v>
      </c>
      <c r="O29" s="99">
        <v>0</v>
      </c>
      <c r="P29" s="99">
        <v>0</v>
      </c>
      <c r="Q29" s="99">
        <v>0</v>
      </c>
      <c r="R29" s="99">
        <v>0</v>
      </c>
      <c r="S29" s="99">
        <v>0</v>
      </c>
      <c r="T29" s="99">
        <v>0</v>
      </c>
      <c r="U29" s="99">
        <v>0</v>
      </c>
      <c r="V29" s="99">
        <v>0</v>
      </c>
      <c r="W29" s="99">
        <v>0</v>
      </c>
      <c r="X29" s="99">
        <v>0</v>
      </c>
      <c r="Y29" s="99">
        <v>0</v>
      </c>
      <c r="Z29" s="99">
        <v>0</v>
      </c>
      <c r="AA29" s="99">
        <v>1930568</v>
      </c>
      <c r="AB29" s="99">
        <v>2457015</v>
      </c>
      <c r="AC29" s="99">
        <v>2894800</v>
      </c>
      <c r="AD29" s="99">
        <v>3374000.56</v>
      </c>
      <c r="AE29" s="99">
        <v>3403007</v>
      </c>
      <c r="AF29" s="83">
        <v>3593574.56</v>
      </c>
      <c r="AG29" s="78">
        <f>'2. Overall cum progress June Rf'!M29</f>
        <v>3959857</v>
      </c>
    </row>
    <row r="30" spans="1:33" x14ac:dyDescent="0.3">
      <c r="A30" s="374"/>
      <c r="B30" s="90" t="s">
        <v>16</v>
      </c>
      <c r="C30" s="102">
        <v>0</v>
      </c>
      <c r="D30" s="91">
        <v>0</v>
      </c>
      <c r="E30" s="91">
        <v>0</v>
      </c>
      <c r="F30" s="91">
        <v>0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  <c r="R30" s="91">
        <v>0</v>
      </c>
      <c r="S30" s="91">
        <v>0</v>
      </c>
      <c r="T30" s="91">
        <v>0</v>
      </c>
      <c r="U30" s="91">
        <v>0</v>
      </c>
      <c r="V30" s="91">
        <v>0</v>
      </c>
      <c r="W30" s="91">
        <v>0</v>
      </c>
      <c r="X30" s="91">
        <v>0</v>
      </c>
      <c r="Y30" s="91">
        <v>0</v>
      </c>
      <c r="Z30" s="91">
        <v>0</v>
      </c>
      <c r="AA30" s="91">
        <v>2695000</v>
      </c>
      <c r="AB30" s="91">
        <v>3515583</v>
      </c>
      <c r="AC30" s="103" t="s">
        <v>192</v>
      </c>
      <c r="AD30" s="91">
        <v>4954780</v>
      </c>
      <c r="AE30" s="91">
        <v>5471415</v>
      </c>
      <c r="AF30" s="92">
        <v>6113902</v>
      </c>
      <c r="AG30" s="78">
        <f>'2. Overall cum progress June Rf'!M30</f>
        <v>7381600</v>
      </c>
    </row>
    <row r="31" spans="1:33" x14ac:dyDescent="0.3">
      <c r="A31" s="373" t="s">
        <v>230</v>
      </c>
      <c r="B31" s="88" t="s">
        <v>17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82">
        <v>0</v>
      </c>
      <c r="U31" s="82">
        <v>0</v>
      </c>
      <c r="V31" s="82">
        <v>0</v>
      </c>
      <c r="W31" s="82">
        <v>0</v>
      </c>
      <c r="X31" s="82">
        <v>0</v>
      </c>
      <c r="Y31" s="82">
        <v>0</v>
      </c>
      <c r="Z31" s="82">
        <v>42078</v>
      </c>
      <c r="AA31" s="82">
        <v>121835</v>
      </c>
      <c r="AB31" s="82">
        <v>326617</v>
      </c>
      <c r="AC31" s="82">
        <v>1057470</v>
      </c>
      <c r="AD31" s="82">
        <v>1592331</v>
      </c>
      <c r="AE31" s="82">
        <v>2068408</v>
      </c>
      <c r="AF31" s="83">
        <v>971319.44</v>
      </c>
      <c r="AG31" s="78">
        <f>'2. Overall cum progress June Rf'!M31</f>
        <v>1323648</v>
      </c>
    </row>
    <row r="32" spans="1:33" x14ac:dyDescent="0.3">
      <c r="A32" s="373"/>
      <c r="B32" s="89" t="s">
        <v>18</v>
      </c>
      <c r="C32" s="82">
        <v>0</v>
      </c>
      <c r="D32" s="82">
        <v>0</v>
      </c>
      <c r="E32" s="82">
        <v>0</v>
      </c>
      <c r="F32" s="82">
        <v>0</v>
      </c>
      <c r="G32" s="82">
        <v>0</v>
      </c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82">
        <v>0</v>
      </c>
      <c r="U32" s="82">
        <v>0</v>
      </c>
      <c r="V32" s="82">
        <v>0</v>
      </c>
      <c r="W32" s="82">
        <v>0</v>
      </c>
      <c r="X32" s="82">
        <v>0</v>
      </c>
      <c r="Y32" s="82">
        <v>0</v>
      </c>
      <c r="Z32" s="82">
        <v>121409</v>
      </c>
      <c r="AA32" s="82">
        <v>344939</v>
      </c>
      <c r="AB32" s="82">
        <v>1016890</v>
      </c>
      <c r="AC32" s="82">
        <v>1629375</v>
      </c>
      <c r="AD32" s="82">
        <v>2450815</v>
      </c>
      <c r="AE32" s="82">
        <v>3403007</v>
      </c>
      <c r="AF32" s="83">
        <v>2529821.56</v>
      </c>
      <c r="AG32" s="78">
        <f>'2. Overall cum progress June Rf'!M32</f>
        <v>2749450</v>
      </c>
    </row>
    <row r="33" spans="1:33" x14ac:dyDescent="0.3">
      <c r="A33" s="373"/>
      <c r="B33" s="90" t="s">
        <v>16</v>
      </c>
      <c r="C33" s="91">
        <v>0</v>
      </c>
      <c r="D33" s="91">
        <v>0</v>
      </c>
      <c r="E33" s="91">
        <v>0</v>
      </c>
      <c r="F33" s="91">
        <v>0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  <c r="T33" s="91">
        <v>0</v>
      </c>
      <c r="U33" s="91">
        <v>0</v>
      </c>
      <c r="V33" s="91">
        <v>0</v>
      </c>
      <c r="W33" s="91">
        <v>0</v>
      </c>
      <c r="X33" s="91">
        <v>0</v>
      </c>
      <c r="Y33" s="91">
        <v>0</v>
      </c>
      <c r="Z33" s="91">
        <v>163487</v>
      </c>
      <c r="AA33" s="91">
        <v>466774</v>
      </c>
      <c r="AB33" s="91">
        <v>1343507</v>
      </c>
      <c r="AC33" s="91">
        <v>2686845</v>
      </c>
      <c r="AD33" s="91">
        <v>4043146</v>
      </c>
      <c r="AE33" s="91">
        <v>5471415</v>
      </c>
      <c r="AF33" s="92">
        <v>3501141</v>
      </c>
      <c r="AG33" s="78">
        <f>'2. Overall cum progress June Rf'!M33</f>
        <v>4073098</v>
      </c>
    </row>
    <row r="34" spans="1:33" x14ac:dyDescent="0.3">
      <c r="A34" s="376" t="s">
        <v>231</v>
      </c>
      <c r="B34" s="376"/>
      <c r="C34" s="104">
        <v>80</v>
      </c>
      <c r="D34" s="82">
        <v>229</v>
      </c>
      <c r="E34" s="82">
        <v>328</v>
      </c>
      <c r="F34" s="82">
        <v>421</v>
      </c>
      <c r="G34" s="82">
        <v>585</v>
      </c>
      <c r="H34" s="82">
        <v>770</v>
      </c>
      <c r="I34" s="82">
        <v>912</v>
      </c>
      <c r="J34" s="82">
        <v>1077</v>
      </c>
      <c r="K34" s="82">
        <v>1244</v>
      </c>
      <c r="L34" s="82">
        <v>1387</v>
      </c>
      <c r="M34" s="82">
        <v>1499</v>
      </c>
      <c r="N34" s="82">
        <v>1623</v>
      </c>
      <c r="O34" s="82">
        <v>1830</v>
      </c>
      <c r="P34" s="82">
        <v>2376</v>
      </c>
      <c r="Q34" s="82">
        <v>2882</v>
      </c>
      <c r="R34" s="82">
        <v>3612</v>
      </c>
      <c r="S34" s="82">
        <v>6078</v>
      </c>
      <c r="T34" s="82">
        <v>9630</v>
      </c>
      <c r="U34" s="82">
        <v>11998</v>
      </c>
      <c r="V34" s="82">
        <v>18053</v>
      </c>
      <c r="W34" s="82">
        <v>29325</v>
      </c>
      <c r="X34" s="82">
        <v>43505</v>
      </c>
      <c r="Y34" s="82">
        <v>55524</v>
      </c>
      <c r="Z34" s="82">
        <v>64889</v>
      </c>
      <c r="AA34" s="82">
        <v>74731</v>
      </c>
      <c r="AB34" s="82">
        <v>79726</v>
      </c>
      <c r="AC34" s="82">
        <v>84601</v>
      </c>
      <c r="AD34" s="82">
        <v>92686</v>
      </c>
      <c r="AE34" s="82">
        <v>130829</v>
      </c>
      <c r="AF34" s="83">
        <v>140993</v>
      </c>
      <c r="AG34" s="78">
        <f>'2. Overall cum progress June Rf'!M38</f>
        <v>150539</v>
      </c>
    </row>
    <row r="35" spans="1:33" x14ac:dyDescent="0.3">
      <c r="A35" s="376" t="s">
        <v>193</v>
      </c>
      <c r="B35" s="376"/>
      <c r="C35" s="94">
        <v>9300</v>
      </c>
      <c r="D35" s="82">
        <v>22980</v>
      </c>
      <c r="E35" s="82">
        <v>27838</v>
      </c>
      <c r="F35" s="82">
        <v>32566</v>
      </c>
      <c r="G35" s="82">
        <v>41677</v>
      </c>
      <c r="H35" s="82">
        <v>49725</v>
      </c>
      <c r="I35" s="82">
        <v>53760</v>
      </c>
      <c r="J35" s="82">
        <v>63440</v>
      </c>
      <c r="K35" s="82">
        <v>70315</v>
      </c>
      <c r="L35" s="82">
        <v>81782</v>
      </c>
      <c r="M35" s="82">
        <v>88403</v>
      </c>
      <c r="N35" s="82">
        <v>96635</v>
      </c>
      <c r="O35" s="82">
        <v>112501</v>
      </c>
      <c r="P35" s="82">
        <v>163705</v>
      </c>
      <c r="Q35" s="82">
        <v>219039</v>
      </c>
      <c r="R35" s="82">
        <v>303201</v>
      </c>
      <c r="S35" s="82">
        <v>380257</v>
      </c>
      <c r="T35" s="82">
        <v>432105</v>
      </c>
      <c r="U35" s="82">
        <v>529762</v>
      </c>
      <c r="V35" s="82">
        <v>924178</v>
      </c>
      <c r="W35" s="82">
        <v>1094475</v>
      </c>
      <c r="X35" s="82">
        <v>1477441</v>
      </c>
      <c r="Y35" s="82">
        <v>1697088</v>
      </c>
      <c r="Z35" s="82">
        <v>1972833</v>
      </c>
      <c r="AA35" s="82">
        <v>2089861</v>
      </c>
      <c r="AB35" s="82">
        <v>2716561</v>
      </c>
      <c r="AC35" s="82">
        <v>2963639</v>
      </c>
      <c r="AD35" s="82">
        <v>3566645</v>
      </c>
      <c r="AE35" s="82">
        <v>4181600</v>
      </c>
      <c r="AF35" s="83">
        <v>4258376</v>
      </c>
      <c r="AG35" s="78">
        <f>'2. Overall cum progress June Rf'!M40</f>
        <v>4640701</v>
      </c>
    </row>
    <row r="36" spans="1:33" x14ac:dyDescent="0.3">
      <c r="A36" s="377" t="s">
        <v>232</v>
      </c>
      <c r="B36" s="377"/>
      <c r="C36" s="105">
        <v>9.5</v>
      </c>
      <c r="D36" s="82">
        <v>28.82</v>
      </c>
      <c r="E36" s="82">
        <v>47.5</v>
      </c>
      <c r="F36" s="82">
        <v>65.12</v>
      </c>
      <c r="G36" s="82">
        <v>90.87</v>
      </c>
      <c r="H36" s="82">
        <v>124.28</v>
      </c>
      <c r="I36" s="82">
        <v>151</v>
      </c>
      <c r="J36" s="82">
        <v>189.054</v>
      </c>
      <c r="K36" s="82">
        <v>223.26499999999999</v>
      </c>
      <c r="L36" s="82">
        <v>252.05999999999997</v>
      </c>
      <c r="M36" s="82">
        <v>278.82417199999998</v>
      </c>
      <c r="N36" s="82">
        <v>306.35615199999995</v>
      </c>
      <c r="O36" s="82">
        <v>369.96915199999995</v>
      </c>
      <c r="P36" s="82">
        <v>462.86128099999996</v>
      </c>
      <c r="Q36" s="82">
        <v>610.54608699999994</v>
      </c>
      <c r="R36" s="82">
        <v>822.72373299999992</v>
      </c>
      <c r="S36" s="82">
        <v>1052.7613690000001</v>
      </c>
      <c r="T36" s="82">
        <v>1328.491342</v>
      </c>
      <c r="U36" s="82">
        <v>1636.4943720000001</v>
      </c>
      <c r="V36" s="82">
        <v>2310.2607330000001</v>
      </c>
      <c r="W36" s="82">
        <v>2775.4692789999999</v>
      </c>
      <c r="X36" s="82">
        <v>3825.75</v>
      </c>
      <c r="Y36" s="82">
        <v>4412.9717760000003</v>
      </c>
      <c r="Z36" s="82">
        <v>5698.9876720000002</v>
      </c>
      <c r="AA36" s="82">
        <v>7761.45</v>
      </c>
      <c r="AB36" s="82">
        <v>9194.25</v>
      </c>
      <c r="AC36" s="82">
        <v>10955.06</v>
      </c>
      <c r="AD36" s="82">
        <v>12171.84</v>
      </c>
      <c r="AE36" s="82">
        <v>16365</v>
      </c>
      <c r="AF36" s="83">
        <v>17467.013999999999</v>
      </c>
      <c r="AG36" s="78">
        <f>'2. Overall cum progress June Rf'!M42</f>
        <v>20031.117837000002</v>
      </c>
    </row>
    <row r="37" spans="1:33" x14ac:dyDescent="0.3">
      <c r="A37" s="375" t="s">
        <v>23</v>
      </c>
      <c r="B37" s="375" t="s">
        <v>24</v>
      </c>
      <c r="C37" s="106">
        <v>0</v>
      </c>
      <c r="D37" s="82">
        <v>0</v>
      </c>
      <c r="E37" s="82">
        <v>0</v>
      </c>
      <c r="F37" s="82">
        <v>0</v>
      </c>
      <c r="G37" s="82">
        <v>0</v>
      </c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28</v>
      </c>
      <c r="N37" s="82">
        <v>63</v>
      </c>
      <c r="O37" s="82">
        <v>63</v>
      </c>
      <c r="P37" s="82">
        <v>90</v>
      </c>
      <c r="Q37" s="82">
        <v>151</v>
      </c>
      <c r="R37" s="82">
        <v>248</v>
      </c>
      <c r="S37" s="82">
        <v>280</v>
      </c>
      <c r="T37" s="82">
        <v>358</v>
      </c>
      <c r="U37" s="82">
        <v>368</v>
      </c>
      <c r="V37" s="82">
        <v>375</v>
      </c>
      <c r="W37" s="82">
        <v>387</v>
      </c>
      <c r="X37" s="82">
        <v>616</v>
      </c>
      <c r="Y37" s="82">
        <v>1414</v>
      </c>
      <c r="Z37" s="82">
        <v>1507</v>
      </c>
      <c r="AA37" s="82">
        <v>1674</v>
      </c>
      <c r="AB37" s="82">
        <v>1475</v>
      </c>
      <c r="AC37" s="82">
        <v>1446</v>
      </c>
      <c r="AD37" s="82">
        <v>1902</v>
      </c>
      <c r="AE37" s="82">
        <v>1895</v>
      </c>
      <c r="AF37" s="83">
        <v>2312</v>
      </c>
      <c r="AG37" s="78">
        <f>'2. Overall cum progress June Rf'!M43</f>
        <v>2327</v>
      </c>
    </row>
    <row r="38" spans="1:33" x14ac:dyDescent="0.3">
      <c r="A38" s="373" t="s">
        <v>25</v>
      </c>
      <c r="B38" s="88" t="s">
        <v>24</v>
      </c>
      <c r="C38" s="82">
        <v>0</v>
      </c>
      <c r="D38" s="82">
        <v>0</v>
      </c>
      <c r="E38" s="82">
        <v>0</v>
      </c>
      <c r="F38" s="82">
        <v>0</v>
      </c>
      <c r="G38" s="82">
        <v>0</v>
      </c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571</v>
      </c>
      <c r="N38" s="82">
        <v>1114</v>
      </c>
      <c r="O38" s="82">
        <v>1114</v>
      </c>
      <c r="P38" s="82">
        <v>1528</v>
      </c>
      <c r="Q38" s="82">
        <v>2371</v>
      </c>
      <c r="R38" s="82">
        <v>4698</v>
      </c>
      <c r="S38" s="82">
        <v>5433</v>
      </c>
      <c r="T38" s="82">
        <v>7029</v>
      </c>
      <c r="U38" s="82">
        <v>10172</v>
      </c>
      <c r="V38" s="82">
        <v>12667</v>
      </c>
      <c r="W38" s="82">
        <v>15676</v>
      </c>
      <c r="X38" s="82">
        <v>22391</v>
      </c>
      <c r="Y38" s="82">
        <v>30193</v>
      </c>
      <c r="Z38" s="82">
        <v>32322</v>
      </c>
      <c r="AA38" s="82">
        <v>26228</v>
      </c>
      <c r="AB38" s="82">
        <v>27655</v>
      </c>
      <c r="AC38" s="82">
        <v>22516</v>
      </c>
      <c r="AD38" s="82">
        <v>23533</v>
      </c>
      <c r="AE38" s="82">
        <v>23867</v>
      </c>
      <c r="AF38" s="83">
        <v>42218</v>
      </c>
      <c r="AG38" s="78">
        <f>'2. Overall cum progress June Rf'!M44</f>
        <v>41959</v>
      </c>
    </row>
    <row r="39" spans="1:33" x14ac:dyDescent="0.3">
      <c r="A39" s="373"/>
      <c r="B39" s="89" t="s">
        <v>26</v>
      </c>
      <c r="C39" s="82">
        <v>0</v>
      </c>
      <c r="D39" s="82">
        <v>0</v>
      </c>
      <c r="E39" s="82">
        <v>0</v>
      </c>
      <c r="F39" s="82">
        <v>0</v>
      </c>
      <c r="G39" s="82">
        <v>0</v>
      </c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277</v>
      </c>
      <c r="N39" s="82">
        <v>729</v>
      </c>
      <c r="O39" s="82">
        <v>729</v>
      </c>
      <c r="P39" s="82">
        <v>883</v>
      </c>
      <c r="Q39" s="82">
        <v>1942</v>
      </c>
      <c r="R39" s="82">
        <v>4309</v>
      </c>
      <c r="S39" s="82">
        <v>4972</v>
      </c>
      <c r="T39" s="82">
        <v>8636</v>
      </c>
      <c r="U39" s="82">
        <v>9094</v>
      </c>
      <c r="V39" s="82">
        <v>10382</v>
      </c>
      <c r="W39" s="82">
        <v>11667</v>
      </c>
      <c r="X39" s="82">
        <v>17327</v>
      </c>
      <c r="Y39" s="82">
        <v>17608</v>
      </c>
      <c r="Z39" s="82">
        <v>17845</v>
      </c>
      <c r="AA39" s="82">
        <v>27630</v>
      </c>
      <c r="AB39" s="82">
        <v>29479</v>
      </c>
      <c r="AC39" s="82">
        <v>26861</v>
      </c>
      <c r="AD39" s="82">
        <v>28547</v>
      </c>
      <c r="AE39" s="82">
        <v>27035</v>
      </c>
      <c r="AF39" s="83">
        <v>46426</v>
      </c>
      <c r="AG39" s="78">
        <f>'2. Overall cum progress June Rf'!M45</f>
        <v>49291</v>
      </c>
    </row>
    <row r="40" spans="1:33" x14ac:dyDescent="0.3">
      <c r="A40" s="373"/>
      <c r="B40" s="90" t="s">
        <v>16</v>
      </c>
      <c r="C40" s="91">
        <v>0</v>
      </c>
      <c r="D40" s="91">
        <v>0</v>
      </c>
      <c r="E40" s="91">
        <v>0</v>
      </c>
      <c r="F40" s="91">
        <v>0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  <c r="M40" s="91">
        <v>848</v>
      </c>
      <c r="N40" s="91">
        <v>1843</v>
      </c>
      <c r="O40" s="91">
        <v>1843</v>
      </c>
      <c r="P40" s="91">
        <v>2411</v>
      </c>
      <c r="Q40" s="91">
        <v>4313</v>
      </c>
      <c r="R40" s="91">
        <v>9007</v>
      </c>
      <c r="S40" s="91">
        <v>10405</v>
      </c>
      <c r="T40" s="91">
        <v>15665</v>
      </c>
      <c r="U40" s="91">
        <v>19266</v>
      </c>
      <c r="V40" s="91">
        <v>23049</v>
      </c>
      <c r="W40" s="91">
        <v>27343</v>
      </c>
      <c r="X40" s="91">
        <v>39718</v>
      </c>
      <c r="Y40" s="91">
        <v>47801</v>
      </c>
      <c r="Z40" s="91">
        <v>50167</v>
      </c>
      <c r="AA40" s="91">
        <v>53858</v>
      </c>
      <c r="AB40" s="91">
        <v>57134</v>
      </c>
      <c r="AC40" s="91">
        <v>49377</v>
      </c>
      <c r="AD40" s="91">
        <v>52080</v>
      </c>
      <c r="AE40" s="91">
        <v>50902</v>
      </c>
      <c r="AF40" s="92">
        <v>88644</v>
      </c>
      <c r="AG40" s="78">
        <f>'2. Overall cum progress June Rf'!M46</f>
        <v>91250</v>
      </c>
    </row>
    <row r="41" spans="1:33" x14ac:dyDescent="0.3">
      <c r="A41" s="373" t="s">
        <v>220</v>
      </c>
      <c r="B41" s="88" t="s">
        <v>17</v>
      </c>
      <c r="C41" s="82">
        <v>0</v>
      </c>
      <c r="D41" s="82">
        <v>0</v>
      </c>
      <c r="E41" s="82">
        <v>0</v>
      </c>
      <c r="F41" s="82">
        <v>0</v>
      </c>
      <c r="G41" s="82">
        <v>0</v>
      </c>
      <c r="H41" s="82">
        <v>0</v>
      </c>
      <c r="I41" s="82">
        <v>0</v>
      </c>
      <c r="J41" s="82">
        <v>0</v>
      </c>
      <c r="K41" s="82">
        <v>0</v>
      </c>
      <c r="L41" s="82">
        <v>0</v>
      </c>
      <c r="M41" s="82">
        <v>0</v>
      </c>
      <c r="N41" s="82">
        <v>37</v>
      </c>
      <c r="O41" s="82">
        <v>37</v>
      </c>
      <c r="P41" s="82">
        <v>45</v>
      </c>
      <c r="Q41" s="82">
        <v>78</v>
      </c>
      <c r="R41" s="82">
        <v>120</v>
      </c>
      <c r="S41" s="82">
        <v>245</v>
      </c>
      <c r="T41" s="82">
        <v>367</v>
      </c>
      <c r="U41" s="82">
        <v>594</v>
      </c>
      <c r="V41" s="82">
        <v>652</v>
      </c>
      <c r="W41" s="82">
        <v>1220</v>
      </c>
      <c r="X41" s="82">
        <v>1666</v>
      </c>
      <c r="Y41" s="82">
        <v>2312</v>
      </c>
      <c r="Z41" s="82">
        <v>2546</v>
      </c>
      <c r="AA41" s="82">
        <v>3658</v>
      </c>
      <c r="AB41" s="82">
        <v>2116</v>
      </c>
      <c r="AC41" s="82">
        <v>19842</v>
      </c>
      <c r="AD41" s="82">
        <v>19842</v>
      </c>
      <c r="AE41" s="82">
        <v>23001</v>
      </c>
      <c r="AF41" s="83">
        <v>22943</v>
      </c>
      <c r="AG41" s="78">
        <f>'2. Overall cum progress June Rf'!M47</f>
        <v>26877</v>
      </c>
    </row>
    <row r="42" spans="1:33" x14ac:dyDescent="0.3">
      <c r="A42" s="373"/>
      <c r="B42" s="89" t="s">
        <v>18</v>
      </c>
      <c r="C42" s="82">
        <v>0</v>
      </c>
      <c r="D42" s="82">
        <v>0</v>
      </c>
      <c r="E42" s="82">
        <v>0</v>
      </c>
      <c r="F42" s="82">
        <v>0</v>
      </c>
      <c r="G42" s="82">
        <v>0</v>
      </c>
      <c r="H42" s="82">
        <v>0</v>
      </c>
      <c r="I42" s="82">
        <v>0</v>
      </c>
      <c r="J42" s="82">
        <v>0</v>
      </c>
      <c r="K42" s="82">
        <v>0</v>
      </c>
      <c r="L42" s="82">
        <v>0</v>
      </c>
      <c r="M42" s="82">
        <v>2</v>
      </c>
      <c r="N42" s="82">
        <v>26</v>
      </c>
      <c r="O42" s="82">
        <v>26</v>
      </c>
      <c r="P42" s="82">
        <v>47</v>
      </c>
      <c r="Q42" s="82">
        <v>78</v>
      </c>
      <c r="R42" s="82">
        <v>163</v>
      </c>
      <c r="S42" s="82">
        <v>292</v>
      </c>
      <c r="T42" s="82">
        <v>389</v>
      </c>
      <c r="U42" s="82">
        <v>563</v>
      </c>
      <c r="V42" s="82">
        <v>621</v>
      </c>
      <c r="W42" s="82">
        <v>690</v>
      </c>
      <c r="X42" s="82">
        <v>881</v>
      </c>
      <c r="Y42" s="82">
        <v>1141</v>
      </c>
      <c r="Z42" s="82">
        <v>1197</v>
      </c>
      <c r="AA42" s="82">
        <v>1796</v>
      </c>
      <c r="AB42" s="82">
        <v>704</v>
      </c>
      <c r="AC42" s="82">
        <v>2076</v>
      </c>
      <c r="AD42" s="82">
        <v>2076</v>
      </c>
      <c r="AE42" s="82">
        <v>2532</v>
      </c>
      <c r="AF42" s="83">
        <v>2532</v>
      </c>
      <c r="AG42" s="78">
        <f>'2. Overall cum progress June Rf'!M48</f>
        <v>3216</v>
      </c>
    </row>
    <row r="43" spans="1:33" x14ac:dyDescent="0.3">
      <c r="A43" s="373"/>
      <c r="B43" s="90" t="s">
        <v>16</v>
      </c>
      <c r="C43" s="91">
        <v>0</v>
      </c>
      <c r="D43" s="91">
        <v>0</v>
      </c>
      <c r="E43" s="91">
        <v>0</v>
      </c>
      <c r="F43" s="91">
        <v>0</v>
      </c>
      <c r="G43" s="91">
        <v>0</v>
      </c>
      <c r="H43" s="91">
        <v>0</v>
      </c>
      <c r="I43" s="91">
        <v>0</v>
      </c>
      <c r="J43" s="91">
        <v>0</v>
      </c>
      <c r="K43" s="91">
        <v>0</v>
      </c>
      <c r="L43" s="91">
        <v>0</v>
      </c>
      <c r="M43" s="91">
        <v>2</v>
      </c>
      <c r="N43" s="91">
        <v>63</v>
      </c>
      <c r="O43" s="91">
        <v>63</v>
      </c>
      <c r="P43" s="91">
        <v>92</v>
      </c>
      <c r="Q43" s="91">
        <v>156</v>
      </c>
      <c r="R43" s="91">
        <v>283</v>
      </c>
      <c r="S43" s="91">
        <v>537</v>
      </c>
      <c r="T43" s="91">
        <v>756</v>
      </c>
      <c r="U43" s="91">
        <v>1157</v>
      </c>
      <c r="V43" s="91">
        <v>1273</v>
      </c>
      <c r="W43" s="91">
        <v>1910</v>
      </c>
      <c r="X43" s="91">
        <v>2547</v>
      </c>
      <c r="Y43" s="91">
        <v>3453</v>
      </c>
      <c r="Z43" s="91">
        <v>3743</v>
      </c>
      <c r="AA43" s="91">
        <v>5454</v>
      </c>
      <c r="AB43" s="91">
        <v>2820</v>
      </c>
      <c r="AC43" s="91">
        <v>21918</v>
      </c>
      <c r="AD43" s="91">
        <v>21918</v>
      </c>
      <c r="AE43" s="91">
        <v>25533</v>
      </c>
      <c r="AF43" s="92">
        <v>25475</v>
      </c>
      <c r="AG43" s="78">
        <f>'2. Overall cum progress June Rf'!M49</f>
        <v>30093</v>
      </c>
    </row>
    <row r="44" spans="1:33" x14ac:dyDescent="0.3">
      <c r="A44" s="373" t="s">
        <v>221</v>
      </c>
      <c r="B44" s="88" t="s">
        <v>17</v>
      </c>
      <c r="C44" s="82">
        <v>0</v>
      </c>
      <c r="D44" s="82">
        <v>0</v>
      </c>
      <c r="E44" s="82">
        <v>0</v>
      </c>
      <c r="F44" s="82">
        <v>0</v>
      </c>
      <c r="G44" s="82">
        <v>0</v>
      </c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8</v>
      </c>
      <c r="N44" s="82">
        <v>101</v>
      </c>
      <c r="O44" s="82">
        <v>101</v>
      </c>
      <c r="P44" s="82">
        <v>230</v>
      </c>
      <c r="Q44" s="82">
        <v>293</v>
      </c>
      <c r="R44" s="82">
        <v>392</v>
      </c>
      <c r="S44" s="82">
        <v>882</v>
      </c>
      <c r="T44" s="82">
        <v>2696</v>
      </c>
      <c r="U44" s="82">
        <v>7123</v>
      </c>
      <c r="V44" s="82">
        <v>8119</v>
      </c>
      <c r="W44" s="82">
        <v>9393</v>
      </c>
      <c r="X44" s="82">
        <v>10091</v>
      </c>
      <c r="Y44" s="82">
        <v>11013</v>
      </c>
      <c r="Z44" s="82">
        <v>11184</v>
      </c>
      <c r="AA44" s="82">
        <v>12660</v>
      </c>
      <c r="AB44" s="82">
        <v>12908</v>
      </c>
      <c r="AC44" s="82">
        <v>13543</v>
      </c>
      <c r="AD44" s="82">
        <v>14610</v>
      </c>
      <c r="AE44" s="82">
        <v>19006</v>
      </c>
      <c r="AF44" s="83">
        <v>21132</v>
      </c>
      <c r="AG44" s="78">
        <f>'2. Overall cum progress June Rf'!M50</f>
        <v>21772</v>
      </c>
    </row>
    <row r="45" spans="1:33" x14ac:dyDescent="0.3">
      <c r="A45" s="373"/>
      <c r="B45" s="89" t="s">
        <v>18</v>
      </c>
      <c r="C45" s="82">
        <v>0</v>
      </c>
      <c r="D45" s="82">
        <v>0</v>
      </c>
      <c r="E45" s="82">
        <v>0</v>
      </c>
      <c r="F45" s="82">
        <v>0</v>
      </c>
      <c r="G45" s="82">
        <v>0</v>
      </c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22</v>
      </c>
      <c r="T45" s="82">
        <v>287</v>
      </c>
      <c r="U45" s="82">
        <v>313</v>
      </c>
      <c r="V45" s="82">
        <v>564</v>
      </c>
      <c r="W45" s="82">
        <v>805</v>
      </c>
      <c r="X45" s="82">
        <v>1747</v>
      </c>
      <c r="Y45" s="82">
        <v>1768</v>
      </c>
      <c r="Z45" s="82">
        <v>1768</v>
      </c>
      <c r="AA45" s="82">
        <v>2342</v>
      </c>
      <c r="AB45" s="82">
        <v>2342</v>
      </c>
      <c r="AC45" s="82">
        <v>2342</v>
      </c>
      <c r="AD45" s="82">
        <v>2342</v>
      </c>
      <c r="AE45" s="82">
        <v>2912</v>
      </c>
      <c r="AF45" s="83">
        <v>2912</v>
      </c>
      <c r="AG45" s="78">
        <f>'2. Overall cum progress June Rf'!M51</f>
        <v>2912</v>
      </c>
    </row>
    <row r="46" spans="1:33" x14ac:dyDescent="0.3">
      <c r="A46" s="373"/>
      <c r="B46" s="90" t="s">
        <v>16</v>
      </c>
      <c r="C46" s="91">
        <v>0</v>
      </c>
      <c r="D46" s="91">
        <v>0</v>
      </c>
      <c r="E46" s="91">
        <v>0</v>
      </c>
      <c r="F46" s="91">
        <v>0</v>
      </c>
      <c r="G46" s="91">
        <v>0</v>
      </c>
      <c r="H46" s="91">
        <v>0</v>
      </c>
      <c r="I46" s="91">
        <v>0</v>
      </c>
      <c r="J46" s="91">
        <v>0</v>
      </c>
      <c r="K46" s="91">
        <v>0</v>
      </c>
      <c r="L46" s="91">
        <v>0</v>
      </c>
      <c r="M46" s="91">
        <v>8</v>
      </c>
      <c r="N46" s="91">
        <v>101</v>
      </c>
      <c r="O46" s="91">
        <v>101</v>
      </c>
      <c r="P46" s="91">
        <v>230</v>
      </c>
      <c r="Q46" s="91">
        <v>293</v>
      </c>
      <c r="R46" s="91">
        <v>392</v>
      </c>
      <c r="S46" s="91">
        <v>904</v>
      </c>
      <c r="T46" s="91">
        <v>2983</v>
      </c>
      <c r="U46" s="91">
        <v>7436</v>
      </c>
      <c r="V46" s="91">
        <v>8683</v>
      </c>
      <c r="W46" s="91">
        <v>10198</v>
      </c>
      <c r="X46" s="91">
        <v>11838</v>
      </c>
      <c r="Y46" s="91">
        <v>12781</v>
      </c>
      <c r="Z46" s="91">
        <v>12952</v>
      </c>
      <c r="AA46" s="91">
        <v>15002</v>
      </c>
      <c r="AB46" s="91">
        <v>15250</v>
      </c>
      <c r="AC46" s="91">
        <v>15885</v>
      </c>
      <c r="AD46" s="91">
        <v>17084</v>
      </c>
      <c r="AE46" s="91">
        <v>21918</v>
      </c>
      <c r="AF46" s="92">
        <v>24044</v>
      </c>
      <c r="AG46" s="78">
        <f>'2. Overall cum progress June Rf'!M52</f>
        <v>24684</v>
      </c>
    </row>
  </sheetData>
  <mergeCells count="16">
    <mergeCell ref="A37:B37"/>
    <mergeCell ref="A38:A40"/>
    <mergeCell ref="A41:A43"/>
    <mergeCell ref="A44:A46"/>
    <mergeCell ref="A25:A27"/>
    <mergeCell ref="A28:A30"/>
    <mergeCell ref="A31:A33"/>
    <mergeCell ref="A34:B34"/>
    <mergeCell ref="A35:B35"/>
    <mergeCell ref="A36:B36"/>
    <mergeCell ref="A21:A24"/>
    <mergeCell ref="A3:B3"/>
    <mergeCell ref="A8:A11"/>
    <mergeCell ref="A12:A14"/>
    <mergeCell ref="A15:A17"/>
    <mergeCell ref="A18:A2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6"/>
  <sheetViews>
    <sheetView topLeftCell="A89" workbookViewId="0">
      <selection activeCell="A109" sqref="A109"/>
    </sheetView>
  </sheetViews>
  <sheetFormatPr defaultColWidth="9.109375" defaultRowHeight="14.4" x14ac:dyDescent="0.3"/>
  <cols>
    <col min="1" max="1" width="9.109375" style="78"/>
    <col min="2" max="2" width="17.88671875" style="78" customWidth="1"/>
    <col min="3" max="3" width="11.33203125" style="78" bestFit="1" customWidth="1"/>
    <col min="4" max="4" width="11.5546875" style="78" bestFit="1" customWidth="1"/>
    <col min="5" max="5" width="13.44140625" style="78" bestFit="1" customWidth="1"/>
    <col min="6" max="16384" width="9.109375" style="78"/>
  </cols>
  <sheetData>
    <row r="1" spans="1:23" x14ac:dyDescent="0.3">
      <c r="A1" s="372" t="s">
        <v>0</v>
      </c>
      <c r="B1" s="372"/>
      <c r="C1" s="79">
        <v>33939</v>
      </c>
      <c r="D1" s="79">
        <v>37591</v>
      </c>
      <c r="E1" s="79">
        <v>41244</v>
      </c>
      <c r="F1" s="79">
        <v>41639</v>
      </c>
    </row>
    <row r="2" spans="1:23" x14ac:dyDescent="0.3">
      <c r="A2" s="80" t="s">
        <v>186</v>
      </c>
      <c r="B2" s="81"/>
      <c r="C2" s="82">
        <v>7</v>
      </c>
      <c r="D2" s="82">
        <v>68</v>
      </c>
      <c r="E2" s="82">
        <f>'Cummulative Progress since 82'!AF4</f>
        <v>112</v>
      </c>
      <c r="F2" s="78" t="e">
        <f>'Cummulative Progress since 82'!AG4</f>
        <v>#REF!</v>
      </c>
    </row>
    <row r="4" spans="1:23" x14ac:dyDescent="0.3">
      <c r="C4" s="78" t="s">
        <v>194</v>
      </c>
      <c r="D4" s="78" t="s">
        <v>195</v>
      </c>
      <c r="E4" s="123" t="s">
        <v>208</v>
      </c>
      <c r="S4" s="372" t="s">
        <v>0</v>
      </c>
      <c r="T4" s="372"/>
      <c r="U4" s="79">
        <v>33939</v>
      </c>
      <c r="V4" s="79">
        <v>37591</v>
      </c>
      <c r="W4" s="79">
        <v>41609</v>
      </c>
    </row>
    <row r="5" spans="1:23" x14ac:dyDescent="0.3">
      <c r="C5" s="107">
        <f>C2</f>
        <v>7</v>
      </c>
      <c r="D5" s="107">
        <f>D2</f>
        <v>68</v>
      </c>
      <c r="E5" s="107" t="e">
        <f>F2</f>
        <v>#REF!</v>
      </c>
      <c r="S5" s="80" t="s">
        <v>233</v>
      </c>
      <c r="T5" s="81"/>
      <c r="U5" s="82">
        <f>'Cummulative Progress since 82'!L7</f>
        <v>0</v>
      </c>
      <c r="V5" s="82">
        <f>'Cummulative Progress since 82'!V7</f>
        <v>0</v>
      </c>
      <c r="W5" s="82">
        <f>'Cummulative Progress since 82'!AG7</f>
        <v>1071</v>
      </c>
    </row>
    <row r="7" spans="1:23" x14ac:dyDescent="0.3">
      <c r="U7" s="78" t="s">
        <v>194</v>
      </c>
      <c r="V7" s="78" t="s">
        <v>195</v>
      </c>
      <c r="W7" s="123" t="s">
        <v>208</v>
      </c>
    </row>
    <row r="8" spans="1:23" x14ac:dyDescent="0.3">
      <c r="U8" s="107">
        <f>U5</f>
        <v>0</v>
      </c>
      <c r="V8" s="107">
        <f>V5</f>
        <v>0</v>
      </c>
      <c r="W8" s="107">
        <f>W5</f>
        <v>1071</v>
      </c>
    </row>
    <row r="26" spans="1:5" x14ac:dyDescent="0.3">
      <c r="A26" s="372" t="s">
        <v>0</v>
      </c>
      <c r="B26" s="372"/>
      <c r="C26" s="79">
        <v>33939</v>
      </c>
      <c r="D26" s="79">
        <v>37591</v>
      </c>
      <c r="E26" s="79">
        <v>41609</v>
      </c>
    </row>
    <row r="27" spans="1:5" x14ac:dyDescent="0.3">
      <c r="A27" s="84" t="s">
        <v>226</v>
      </c>
      <c r="B27" s="81"/>
      <c r="C27" s="82">
        <v>121</v>
      </c>
      <c r="D27" s="82">
        <v>1521</v>
      </c>
      <c r="E27" s="82" t="e">
        <f>'Cummulative Progress since 82'!AG5</f>
        <v>#REF!</v>
      </c>
    </row>
    <row r="30" spans="1:5" x14ac:dyDescent="0.3">
      <c r="C30" s="78" t="s">
        <v>194</v>
      </c>
      <c r="D30" s="78" t="s">
        <v>195</v>
      </c>
      <c r="E30" s="123" t="s">
        <v>208</v>
      </c>
    </row>
    <row r="31" spans="1:5" x14ac:dyDescent="0.3">
      <c r="C31" s="107">
        <f>C27</f>
        <v>121</v>
      </c>
      <c r="D31" s="107">
        <f>D27</f>
        <v>1521</v>
      </c>
      <c r="E31" s="107" t="e">
        <f>E27</f>
        <v>#REF!</v>
      </c>
    </row>
    <row r="51" spans="1:5" x14ac:dyDescent="0.3">
      <c r="A51" s="372" t="s">
        <v>0</v>
      </c>
      <c r="B51" s="372"/>
      <c r="C51" s="79">
        <v>33939</v>
      </c>
      <c r="D51" s="79">
        <v>37591</v>
      </c>
      <c r="E51" s="79">
        <v>41609</v>
      </c>
    </row>
    <row r="52" spans="1:5" x14ac:dyDescent="0.3">
      <c r="A52" s="84" t="s">
        <v>227</v>
      </c>
      <c r="B52" s="81"/>
      <c r="C52" s="82">
        <v>75465.052497846686</v>
      </c>
      <c r="D52" s="82">
        <v>740798.94726836472</v>
      </c>
      <c r="E52" s="82" t="e">
        <f>'Cummulative Progress since 82'!AG6</f>
        <v>#REF!</v>
      </c>
    </row>
    <row r="56" spans="1:5" x14ac:dyDescent="0.3">
      <c r="C56" s="78" t="s">
        <v>194</v>
      </c>
      <c r="D56" s="78" t="s">
        <v>195</v>
      </c>
      <c r="E56" s="123" t="s">
        <v>208</v>
      </c>
    </row>
    <row r="57" spans="1:5" x14ac:dyDescent="0.3">
      <c r="C57" s="108">
        <f>C52/1000000</f>
        <v>7.5465052497846685E-2</v>
      </c>
      <c r="D57" s="108">
        <f>D52/1000000</f>
        <v>0.7407989472683647</v>
      </c>
      <c r="E57" s="109" t="e">
        <f>E52/1000000</f>
        <v>#REF!</v>
      </c>
    </row>
    <row r="74" spans="1:5" x14ac:dyDescent="0.3">
      <c r="A74" s="372" t="s">
        <v>0</v>
      </c>
      <c r="B74" s="372"/>
      <c r="C74" s="79">
        <v>33939</v>
      </c>
      <c r="D74" s="79">
        <v>37591</v>
      </c>
      <c r="E74" s="79">
        <v>41609</v>
      </c>
    </row>
    <row r="75" spans="1:5" x14ac:dyDescent="0.3">
      <c r="A75" s="373" t="s">
        <v>215</v>
      </c>
      <c r="B75" s="88" t="s">
        <v>13</v>
      </c>
      <c r="C75" s="82">
        <v>612</v>
      </c>
      <c r="D75" s="82">
        <v>11806</v>
      </c>
      <c r="E75" s="82">
        <f>'Cummulative Progress since 82'!AG8</f>
        <v>169663</v>
      </c>
    </row>
    <row r="76" spans="1:5" x14ac:dyDescent="0.3">
      <c r="A76" s="373"/>
      <c r="B76" s="89" t="s">
        <v>14</v>
      </c>
      <c r="C76" s="82">
        <v>1723</v>
      </c>
      <c r="D76" s="82">
        <v>23567.25</v>
      </c>
      <c r="E76" s="82">
        <f>'Cummulative Progress since 82'!AG9</f>
        <v>166294</v>
      </c>
    </row>
    <row r="77" spans="1:5" x14ac:dyDescent="0.3">
      <c r="A77" s="373"/>
      <c r="B77" s="89" t="s">
        <v>15</v>
      </c>
      <c r="C77" s="82">
        <v>0</v>
      </c>
      <c r="D77" s="82">
        <v>1252.0999999999999</v>
      </c>
      <c r="E77" s="82">
        <f>'Cummulative Progress since 82'!AG10</f>
        <v>14010</v>
      </c>
    </row>
    <row r="78" spans="1:5" x14ac:dyDescent="0.3">
      <c r="A78" s="373"/>
      <c r="B78" s="90" t="s">
        <v>16</v>
      </c>
      <c r="C78" s="91">
        <v>2335</v>
      </c>
      <c r="D78" s="91">
        <v>36625.35</v>
      </c>
      <c r="E78" s="91">
        <f>SUM(E75:E77)</f>
        <v>349967</v>
      </c>
    </row>
    <row r="82" spans="2:5" x14ac:dyDescent="0.3">
      <c r="C82" s="78" t="s">
        <v>194</v>
      </c>
      <c r="D82" s="78" t="s">
        <v>195</v>
      </c>
      <c r="E82" s="123" t="s">
        <v>208</v>
      </c>
    </row>
    <row r="83" spans="2:5" x14ac:dyDescent="0.3">
      <c r="B83" s="88" t="s">
        <v>13</v>
      </c>
      <c r="C83" s="107">
        <f>C75</f>
        <v>612</v>
      </c>
      <c r="D83" s="107">
        <f>D75</f>
        <v>11806</v>
      </c>
      <c r="E83" s="107">
        <f>E75</f>
        <v>169663</v>
      </c>
    </row>
    <row r="84" spans="2:5" x14ac:dyDescent="0.3">
      <c r="B84" s="89" t="s">
        <v>14</v>
      </c>
      <c r="C84" s="107">
        <f t="shared" ref="C84:E86" si="0">C76</f>
        <v>1723</v>
      </c>
      <c r="D84" s="107">
        <f t="shared" si="0"/>
        <v>23567.25</v>
      </c>
      <c r="E84" s="107">
        <f t="shared" si="0"/>
        <v>166294</v>
      </c>
    </row>
    <row r="85" spans="2:5" x14ac:dyDescent="0.3">
      <c r="B85" s="89" t="s">
        <v>15</v>
      </c>
      <c r="C85" s="107">
        <f t="shared" si="0"/>
        <v>0</v>
      </c>
      <c r="D85" s="107">
        <f t="shared" si="0"/>
        <v>1252.0999999999999</v>
      </c>
      <c r="E85" s="107">
        <f t="shared" si="0"/>
        <v>14010</v>
      </c>
    </row>
    <row r="86" spans="2:5" x14ac:dyDescent="0.3">
      <c r="B86" s="90" t="s">
        <v>16</v>
      </c>
      <c r="C86" s="107">
        <f t="shared" si="0"/>
        <v>2335</v>
      </c>
      <c r="D86" s="107">
        <f t="shared" si="0"/>
        <v>36625.35</v>
      </c>
      <c r="E86" s="107">
        <f t="shared" si="0"/>
        <v>349967</v>
      </c>
    </row>
    <row r="102" spans="1:5" x14ac:dyDescent="0.3">
      <c r="C102" s="78" t="s">
        <v>194</v>
      </c>
      <c r="D102" s="78" t="s">
        <v>195</v>
      </c>
      <c r="E102" s="123" t="s">
        <v>208</v>
      </c>
    </row>
    <row r="103" spans="1:5" x14ac:dyDescent="0.3">
      <c r="A103" s="374" t="s">
        <v>187</v>
      </c>
      <c r="B103" s="93" t="s">
        <v>17</v>
      </c>
      <c r="C103" s="110">
        <f>'Cummulative Progress since 82'!L15</f>
        <v>17.787599999999998</v>
      </c>
      <c r="D103" s="110">
        <f>'Cummulative Progress since 82'!V15</f>
        <v>214.49246599999998</v>
      </c>
      <c r="E103" s="110">
        <f>'Cummulative Progress since 82'!AG15</f>
        <v>715.35420999999997</v>
      </c>
    </row>
    <row r="104" spans="1:5" x14ac:dyDescent="0.3">
      <c r="A104" s="374"/>
      <c r="B104" s="95" t="s">
        <v>18</v>
      </c>
      <c r="C104" s="110">
        <f>'Cummulative Progress since 82'!L16</f>
        <v>127.39009999999999</v>
      </c>
      <c r="D104" s="110">
        <f>'Cummulative Progress since 82'!V16</f>
        <v>628.37888399999997</v>
      </c>
      <c r="E104" s="110">
        <f>'Cummulative Progress since 82'!AG16</f>
        <v>1911.7217749999998</v>
      </c>
    </row>
    <row r="105" spans="1:5" x14ac:dyDescent="0.3">
      <c r="A105" s="374"/>
      <c r="B105" s="90" t="s">
        <v>16</v>
      </c>
      <c r="C105" s="110">
        <f>'Cummulative Progress since 82'!L17</f>
        <v>145.17769999999999</v>
      </c>
      <c r="D105" s="110">
        <f>'Cummulative Progress since 82'!V17</f>
        <v>842.87134999999989</v>
      </c>
      <c r="E105" s="110">
        <f>'Cummulative Progress since 82'!AG17</f>
        <v>2627.0759849999995</v>
      </c>
    </row>
    <row r="117" spans="1:5" x14ac:dyDescent="0.3">
      <c r="C117" s="78" t="s">
        <v>194</v>
      </c>
      <c r="D117" s="78" t="s">
        <v>195</v>
      </c>
      <c r="E117" s="123" t="s">
        <v>208</v>
      </c>
    </row>
    <row r="118" spans="1:5" x14ac:dyDescent="0.3">
      <c r="A118" s="373" t="s">
        <v>19</v>
      </c>
      <c r="B118" s="88" t="s">
        <v>17</v>
      </c>
      <c r="C118" s="110">
        <f>'Cummulative Progress since 82'!L18</f>
        <v>1318</v>
      </c>
      <c r="D118" s="110">
        <f>'Cummulative Progress since 82'!V18</f>
        <v>115299</v>
      </c>
      <c r="E118" s="110">
        <f>'Cummulative Progress since 82'!AG18</f>
        <v>2081273</v>
      </c>
    </row>
    <row r="119" spans="1:5" x14ac:dyDescent="0.3">
      <c r="A119" s="373"/>
      <c r="B119" s="89" t="s">
        <v>18</v>
      </c>
      <c r="C119" s="110">
        <f>'Cummulative Progress since 82'!L19</f>
        <v>9601</v>
      </c>
      <c r="D119" s="110">
        <f>'Cummulative Progress since 82'!V19</f>
        <v>253956</v>
      </c>
      <c r="E119" s="110">
        <f>'Cummulative Progress since 82'!AG19</f>
        <v>1853002</v>
      </c>
    </row>
    <row r="120" spans="1:5" x14ac:dyDescent="0.3">
      <c r="A120" s="373"/>
      <c r="B120" s="90" t="s">
        <v>16</v>
      </c>
      <c r="C120" s="110">
        <f>'Cummulative Progress since 82'!L20</f>
        <v>10919</v>
      </c>
      <c r="D120" s="110">
        <f>'Cummulative Progress since 82'!V20</f>
        <v>369255</v>
      </c>
      <c r="E120" s="110">
        <f>'Cummulative Progress since 82'!AG20</f>
        <v>3934275</v>
      </c>
    </row>
    <row r="138" spans="1:5" x14ac:dyDescent="0.3">
      <c r="C138" s="78" t="s">
        <v>194</v>
      </c>
      <c r="D138" s="78" t="s">
        <v>195</v>
      </c>
      <c r="E138" s="123" t="s">
        <v>208</v>
      </c>
    </row>
    <row r="139" spans="1:5" x14ac:dyDescent="0.3">
      <c r="A139" s="374" t="s">
        <v>20</v>
      </c>
      <c r="B139" s="93" t="s">
        <v>17</v>
      </c>
      <c r="C139" s="110">
        <f>'Cummulative Progress since 82'!L25</f>
        <v>11.086100000000002</v>
      </c>
      <c r="D139" s="110">
        <f>'Cummulative Progress since 82'!V25</f>
        <v>1129.6137100000001</v>
      </c>
      <c r="E139" s="110">
        <f>'Cummulative Progress since 82'!AG25</f>
        <v>52556.471209999996</v>
      </c>
    </row>
    <row r="140" spans="1:5" x14ac:dyDescent="0.3">
      <c r="A140" s="374"/>
      <c r="B140" s="95" t="s">
        <v>18</v>
      </c>
      <c r="C140" s="110">
        <f>'Cummulative Progress since 82'!L26</f>
        <v>144.87455300000002</v>
      </c>
      <c r="D140" s="110">
        <f>'Cummulative Progress since 82'!V26</f>
        <v>5493.9082699999999</v>
      </c>
      <c r="E140" s="110">
        <f>'Cummulative Progress since 82'!AG26</f>
        <v>59110.247201999999</v>
      </c>
    </row>
    <row r="141" spans="1:5" x14ac:dyDescent="0.3">
      <c r="A141" s="374"/>
      <c r="B141" s="90" t="s">
        <v>16</v>
      </c>
      <c r="C141" s="110">
        <f>'Cummulative Progress since 82'!L27</f>
        <v>155.96065300000001</v>
      </c>
      <c r="D141" s="110">
        <f>'Cummulative Progress since 82'!V27</f>
        <v>6623.5219799999995</v>
      </c>
      <c r="E141" s="110">
        <f>'Cummulative Progress since 82'!AG27</f>
        <v>111666.71841199999</v>
      </c>
    </row>
    <row r="159" spans="1:5" x14ac:dyDescent="0.3">
      <c r="C159" s="78" t="s">
        <v>194</v>
      </c>
      <c r="D159" s="78" t="s">
        <v>195</v>
      </c>
      <c r="E159" s="78" t="s">
        <v>196</v>
      </c>
    </row>
    <row r="160" spans="1:5" x14ac:dyDescent="0.3">
      <c r="A160" s="374" t="s">
        <v>189</v>
      </c>
      <c r="B160" s="95" t="s">
        <v>190</v>
      </c>
    </row>
    <row r="161" spans="1:5" x14ac:dyDescent="0.3">
      <c r="A161" s="374"/>
      <c r="B161" s="95" t="s">
        <v>191</v>
      </c>
    </row>
    <row r="162" spans="1:5" x14ac:dyDescent="0.3">
      <c r="A162" s="374"/>
      <c r="B162" s="90" t="s">
        <v>16</v>
      </c>
    </row>
    <row r="163" spans="1:5" x14ac:dyDescent="0.3">
      <c r="C163" s="78" t="s">
        <v>194</v>
      </c>
      <c r="D163" s="78" t="s">
        <v>195</v>
      </c>
      <c r="E163" s="123" t="s">
        <v>208</v>
      </c>
    </row>
    <row r="164" spans="1:5" ht="42" x14ac:dyDescent="0.3">
      <c r="B164" s="89" t="s">
        <v>188</v>
      </c>
      <c r="C164" s="78">
        <v>0</v>
      </c>
      <c r="D164" s="78">
        <v>0</v>
      </c>
      <c r="E164" s="111">
        <f>'Cummulative Progress since 82'!AG24</f>
        <v>2148.3455829999998</v>
      </c>
    </row>
    <row r="172" spans="1:5" x14ac:dyDescent="0.3">
      <c r="C172" s="78" t="s">
        <v>194</v>
      </c>
      <c r="D172" s="78" t="s">
        <v>195</v>
      </c>
      <c r="E172" s="123" t="s">
        <v>208</v>
      </c>
    </row>
    <row r="173" spans="1:5" x14ac:dyDescent="0.3">
      <c r="A173" s="373" t="s">
        <v>234</v>
      </c>
      <c r="B173" s="88" t="s">
        <v>17</v>
      </c>
      <c r="C173" s="110">
        <v>0</v>
      </c>
      <c r="D173" s="110">
        <v>0</v>
      </c>
      <c r="E173" s="110">
        <f>'Cummulative Progress since 82'!AG31</f>
        <v>1323648</v>
      </c>
    </row>
    <row r="174" spans="1:5" x14ac:dyDescent="0.3">
      <c r="A174" s="373"/>
      <c r="B174" s="89" t="s">
        <v>18</v>
      </c>
      <c r="C174" s="110">
        <v>0</v>
      </c>
      <c r="D174" s="110">
        <v>0</v>
      </c>
      <c r="E174" s="110">
        <f>'Cummulative Progress since 82'!AG32</f>
        <v>2749450</v>
      </c>
    </row>
    <row r="175" spans="1:5" x14ac:dyDescent="0.3">
      <c r="A175" s="373"/>
      <c r="B175" s="90" t="s">
        <v>16</v>
      </c>
      <c r="C175" s="110">
        <v>0</v>
      </c>
      <c r="D175" s="110">
        <v>0</v>
      </c>
      <c r="E175" s="110">
        <f>'Cummulative Progress since 82'!AG33</f>
        <v>4073098</v>
      </c>
    </row>
    <row r="188" spans="2:5" x14ac:dyDescent="0.3">
      <c r="C188" s="78" t="s">
        <v>194</v>
      </c>
      <c r="D188" s="78" t="s">
        <v>195</v>
      </c>
      <c r="E188" s="123" t="s">
        <v>208</v>
      </c>
    </row>
    <row r="189" spans="2:5" ht="27.6" x14ac:dyDescent="0.3">
      <c r="B189" s="112" t="s">
        <v>231</v>
      </c>
      <c r="C189" s="113">
        <f>'Cummulative Progress since 82'!K34</f>
        <v>1244</v>
      </c>
      <c r="D189" s="110">
        <f>'Cummulative Progress since 82'!V34</f>
        <v>18053</v>
      </c>
      <c r="E189" s="110">
        <f>'Cummulative Progress since 82'!AG34</f>
        <v>150539</v>
      </c>
    </row>
    <row r="190" spans="2:5" ht="27.6" x14ac:dyDescent="0.3">
      <c r="B190" s="114" t="s">
        <v>232</v>
      </c>
      <c r="C190" s="113">
        <f>'Cummulative Progress since 82'!K36</f>
        <v>223.26499999999999</v>
      </c>
      <c r="D190" s="110">
        <f>'Cummulative Progress since 82'!V36</f>
        <v>2310.2607330000001</v>
      </c>
      <c r="E190" s="110">
        <f>'Cummulative Progress since 82'!AG36</f>
        <v>20031.117837000002</v>
      </c>
    </row>
    <row r="195" spans="2:5" x14ac:dyDescent="0.3">
      <c r="C195" s="78" t="s">
        <v>194</v>
      </c>
      <c r="D195" s="78" t="s">
        <v>195</v>
      </c>
      <c r="E195" s="123" t="s">
        <v>208</v>
      </c>
    </row>
    <row r="196" spans="2:5" ht="41.4" x14ac:dyDescent="0.3">
      <c r="B196" s="112" t="s">
        <v>193</v>
      </c>
      <c r="C196" s="113">
        <f>'Cummulative Progress since 82'!K35</f>
        <v>70315</v>
      </c>
      <c r="D196" s="110">
        <f>'Cummulative Progress since 82'!V35</f>
        <v>924178</v>
      </c>
      <c r="E196" s="110">
        <f>'Cummulative Progress since 82'!AG35</f>
        <v>4640701</v>
      </c>
    </row>
  </sheetData>
  <mergeCells count="11">
    <mergeCell ref="A103:A105"/>
    <mergeCell ref="A118:A120"/>
    <mergeCell ref="A139:A141"/>
    <mergeCell ref="A160:A162"/>
    <mergeCell ref="A173:A175"/>
    <mergeCell ref="A75:A78"/>
    <mergeCell ref="A1:B1"/>
    <mergeCell ref="S4:T4"/>
    <mergeCell ref="A26:B26"/>
    <mergeCell ref="A51:B51"/>
    <mergeCell ref="A74:B7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66"/>
  <sheetViews>
    <sheetView view="pageBreakPreview" zoomScale="80" zoomScaleSheetLayoutView="8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A21" sqref="A21:A24"/>
    </sheetView>
  </sheetViews>
  <sheetFormatPr defaultColWidth="9.109375" defaultRowHeight="13.8" x14ac:dyDescent="0.3"/>
  <cols>
    <col min="1" max="1" width="30" style="35" customWidth="1"/>
    <col min="2" max="2" width="21.6640625" style="35" customWidth="1"/>
    <col min="3" max="3" width="9.6640625" style="35" customWidth="1"/>
    <col min="4" max="4" width="10.6640625" style="21" customWidth="1"/>
    <col min="5" max="5" width="10.6640625" style="68" bestFit="1" customWidth="1"/>
    <col min="6" max="6" width="12.6640625" style="21" customWidth="1"/>
    <col min="7" max="7" width="12.109375" style="21" bestFit="1" customWidth="1"/>
    <col min="8" max="8" width="14.6640625" style="21" customWidth="1"/>
    <col min="9" max="9" width="9.6640625" style="21" customWidth="1"/>
    <col min="10" max="10" width="10.6640625" style="21" customWidth="1"/>
    <col min="11" max="11" width="12.109375" style="21" bestFit="1" customWidth="1"/>
    <col min="12" max="12" width="10.6640625" style="21" bestFit="1" customWidth="1"/>
    <col min="13" max="13" width="12.109375" style="21" bestFit="1" customWidth="1"/>
    <col min="14" max="16384" width="9.109375" style="21"/>
  </cols>
  <sheetData>
    <row r="1" spans="1:13" ht="14.4" thickBot="1" x14ac:dyDescent="0.35">
      <c r="A1" s="55" t="s">
        <v>277</v>
      </c>
      <c r="B1" s="21"/>
      <c r="C1" s="21"/>
      <c r="D1" s="36"/>
      <c r="E1" s="69"/>
      <c r="F1" s="36"/>
      <c r="G1" s="20"/>
      <c r="H1" s="20"/>
      <c r="I1" s="36"/>
      <c r="J1" s="36"/>
      <c r="K1" s="36"/>
      <c r="L1" s="36"/>
    </row>
    <row r="2" spans="1:13" s="37" customFormat="1" ht="31.5" customHeight="1" x14ac:dyDescent="0.25">
      <c r="A2" s="295" t="s">
        <v>0</v>
      </c>
      <c r="B2" s="296"/>
      <c r="C2" s="285" t="s">
        <v>207</v>
      </c>
      <c r="D2" s="285" t="s">
        <v>2</v>
      </c>
      <c r="E2" s="285" t="s">
        <v>3</v>
      </c>
      <c r="F2" s="285" t="s">
        <v>4</v>
      </c>
      <c r="G2" s="67" t="s">
        <v>5</v>
      </c>
      <c r="H2" s="285" t="s">
        <v>6</v>
      </c>
      <c r="I2" s="285" t="s">
        <v>7</v>
      </c>
      <c r="J2" s="285" t="s">
        <v>8</v>
      </c>
      <c r="K2" s="285" t="s">
        <v>9</v>
      </c>
      <c r="L2" s="285" t="s">
        <v>10</v>
      </c>
      <c r="M2" s="38" t="s">
        <v>16</v>
      </c>
    </row>
    <row r="3" spans="1:13" ht="14.25" customHeight="1" x14ac:dyDescent="0.3">
      <c r="A3" s="22"/>
      <c r="B3" s="23"/>
      <c r="C3" s="23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3" s="24" customFormat="1" ht="19.5" customHeight="1" x14ac:dyDescent="0.3">
      <c r="A4" s="297" t="s">
        <v>175</v>
      </c>
      <c r="B4" s="297"/>
      <c r="C4" s="178">
        <v>8</v>
      </c>
      <c r="D4" s="178">
        <v>7</v>
      </c>
      <c r="E4" s="178">
        <v>15</v>
      </c>
      <c r="F4" s="178">
        <v>3</v>
      </c>
      <c r="G4" s="178">
        <v>57</v>
      </c>
      <c r="H4" s="178">
        <v>21</v>
      </c>
      <c r="I4" s="178">
        <v>1</v>
      </c>
      <c r="J4" s="178">
        <v>9</v>
      </c>
      <c r="K4" s="178">
        <v>27</v>
      </c>
      <c r="L4" s="178">
        <v>4</v>
      </c>
      <c r="M4" s="178">
        <v>123</v>
      </c>
    </row>
    <row r="5" spans="1:13" s="24" customFormat="1" x14ac:dyDescent="0.3">
      <c r="A5" s="298" t="s">
        <v>11</v>
      </c>
      <c r="B5" s="297"/>
      <c r="C5" s="178">
        <v>136</v>
      </c>
      <c r="D5" s="179">
        <v>118</v>
      </c>
      <c r="E5" s="179">
        <v>206</v>
      </c>
      <c r="F5" s="179">
        <v>22</v>
      </c>
      <c r="G5" s="179">
        <v>2063</v>
      </c>
      <c r="H5" s="179">
        <v>718</v>
      </c>
      <c r="I5" s="179">
        <v>13</v>
      </c>
      <c r="J5" s="179">
        <v>343</v>
      </c>
      <c r="K5" s="179">
        <v>585</v>
      </c>
      <c r="L5" s="179">
        <v>113</v>
      </c>
      <c r="M5" s="178">
        <v>3692</v>
      </c>
    </row>
    <row r="6" spans="1:13" s="24" customFormat="1" x14ac:dyDescent="0.3">
      <c r="A6" s="298" t="s">
        <v>214</v>
      </c>
      <c r="B6" s="297"/>
      <c r="C6" s="178">
        <v>102320</v>
      </c>
      <c r="D6" s="178">
        <v>113737</v>
      </c>
      <c r="E6" s="178">
        <v>201423</v>
      </c>
      <c r="F6" s="178">
        <v>35776</v>
      </c>
      <c r="G6" s="181">
        <v>2565310</v>
      </c>
      <c r="H6" s="178">
        <v>1329253</v>
      </c>
      <c r="I6" s="178">
        <v>16500</v>
      </c>
      <c r="J6" s="178">
        <v>595481</v>
      </c>
      <c r="K6" s="178">
        <v>806421</v>
      </c>
      <c r="L6" s="178">
        <v>272724</v>
      </c>
      <c r="M6" s="178">
        <v>6038945</v>
      </c>
    </row>
    <row r="7" spans="1:13" s="24" customFormat="1" x14ac:dyDescent="0.3">
      <c r="A7" s="298" t="s">
        <v>12</v>
      </c>
      <c r="B7" s="297"/>
      <c r="C7" s="74">
        <v>0</v>
      </c>
      <c r="D7" s="74">
        <v>75</v>
      </c>
      <c r="E7" s="74">
        <v>48</v>
      </c>
      <c r="F7" s="74">
        <v>8</v>
      </c>
      <c r="G7" s="74">
        <v>648</v>
      </c>
      <c r="H7" s="65">
        <v>68</v>
      </c>
      <c r="I7" s="222">
        <v>1</v>
      </c>
      <c r="J7" s="74">
        <v>128</v>
      </c>
      <c r="K7" s="74">
        <v>121</v>
      </c>
      <c r="L7" s="74">
        <v>52</v>
      </c>
      <c r="M7" s="65">
        <v>1149</v>
      </c>
    </row>
    <row r="8" spans="1:13" s="24" customFormat="1" x14ac:dyDescent="0.3">
      <c r="A8" s="294" t="s">
        <v>215</v>
      </c>
      <c r="B8" s="46" t="s">
        <v>13</v>
      </c>
      <c r="C8" s="74">
        <v>1577</v>
      </c>
      <c r="D8" s="74">
        <v>2171</v>
      </c>
      <c r="E8" s="74">
        <v>3783</v>
      </c>
      <c r="F8" s="74">
        <v>1778</v>
      </c>
      <c r="G8" s="74">
        <v>79688</v>
      </c>
      <c r="H8" s="65">
        <v>33306</v>
      </c>
      <c r="I8" s="222">
        <v>410</v>
      </c>
      <c r="J8" s="74">
        <v>33085</v>
      </c>
      <c r="K8" s="74">
        <v>10804</v>
      </c>
      <c r="L8" s="74">
        <v>8642</v>
      </c>
      <c r="M8" s="65">
        <v>175244</v>
      </c>
    </row>
    <row r="9" spans="1:13" s="24" customFormat="1" x14ac:dyDescent="0.3">
      <c r="A9" s="294"/>
      <c r="B9" s="47" t="s">
        <v>14</v>
      </c>
      <c r="C9" s="74">
        <v>2138</v>
      </c>
      <c r="D9" s="74">
        <v>2893</v>
      </c>
      <c r="E9" s="74">
        <v>8768</v>
      </c>
      <c r="F9" s="74">
        <v>1434</v>
      </c>
      <c r="G9" s="74">
        <v>78178</v>
      </c>
      <c r="H9" s="65">
        <v>45928</v>
      </c>
      <c r="I9" s="222">
        <v>450</v>
      </c>
      <c r="J9" s="74">
        <v>4159</v>
      </c>
      <c r="K9" s="74">
        <v>22586</v>
      </c>
      <c r="L9" s="74">
        <v>5943</v>
      </c>
      <c r="M9" s="65">
        <v>172477</v>
      </c>
    </row>
    <row r="10" spans="1:13" s="24" customFormat="1" x14ac:dyDescent="0.3">
      <c r="A10" s="294"/>
      <c r="B10" s="47" t="s">
        <v>15</v>
      </c>
      <c r="C10" s="74">
        <v>1035</v>
      </c>
      <c r="D10" s="74">
        <v>0</v>
      </c>
      <c r="E10" s="74">
        <v>54</v>
      </c>
      <c r="F10" s="74">
        <v>0</v>
      </c>
      <c r="G10" s="74">
        <v>11957</v>
      </c>
      <c r="H10" s="65">
        <v>0</v>
      </c>
      <c r="I10" s="222" t="s">
        <v>259</v>
      </c>
      <c r="J10" s="74">
        <v>40</v>
      </c>
      <c r="K10" s="74">
        <v>0</v>
      </c>
      <c r="L10" s="74">
        <v>1984</v>
      </c>
      <c r="M10" s="65">
        <v>15070</v>
      </c>
    </row>
    <row r="11" spans="1:13" s="24" customFormat="1" x14ac:dyDescent="0.3">
      <c r="A11" s="294"/>
      <c r="B11" s="48" t="s">
        <v>16</v>
      </c>
      <c r="C11" s="66">
        <v>4750</v>
      </c>
      <c r="D11" s="66">
        <v>5064</v>
      </c>
      <c r="E11" s="66">
        <v>12605</v>
      </c>
      <c r="F11" s="126">
        <v>3212</v>
      </c>
      <c r="G11" s="126">
        <v>169823</v>
      </c>
      <c r="H11" s="66">
        <v>79234</v>
      </c>
      <c r="I11" s="66">
        <v>860</v>
      </c>
      <c r="J11" s="66">
        <v>37284</v>
      </c>
      <c r="K11" s="126">
        <v>33390</v>
      </c>
      <c r="L11" s="126">
        <v>16569</v>
      </c>
      <c r="M11" s="66">
        <v>362791</v>
      </c>
    </row>
    <row r="12" spans="1:13" s="24" customFormat="1" x14ac:dyDescent="0.3">
      <c r="A12" s="301" t="s">
        <v>229</v>
      </c>
      <c r="B12" s="46" t="s">
        <v>17</v>
      </c>
      <c r="C12" s="74">
        <v>44063</v>
      </c>
      <c r="D12" s="74">
        <v>84455</v>
      </c>
      <c r="E12" s="74">
        <v>62716</v>
      </c>
      <c r="F12" s="74">
        <v>29479</v>
      </c>
      <c r="G12" s="74">
        <v>1407028</v>
      </c>
      <c r="H12" s="65">
        <v>551624</v>
      </c>
      <c r="I12" s="222">
        <v>10845</v>
      </c>
      <c r="J12" s="74">
        <v>556819</v>
      </c>
      <c r="K12" s="74">
        <v>207509</v>
      </c>
      <c r="L12" s="74">
        <v>178638</v>
      </c>
      <c r="M12" s="65">
        <v>3133176</v>
      </c>
    </row>
    <row r="13" spans="1:13" s="24" customFormat="1" x14ac:dyDescent="0.3">
      <c r="A13" s="301"/>
      <c r="B13" s="47" t="s">
        <v>18</v>
      </c>
      <c r="C13" s="74">
        <v>58257</v>
      </c>
      <c r="D13" s="74">
        <v>121509</v>
      </c>
      <c r="E13" s="74">
        <v>147303</v>
      </c>
      <c r="F13" s="74">
        <v>26473</v>
      </c>
      <c r="G13" s="74">
        <v>1158282</v>
      </c>
      <c r="H13" s="65">
        <v>787631</v>
      </c>
      <c r="I13" s="222">
        <v>11348</v>
      </c>
      <c r="J13" s="74">
        <v>38662</v>
      </c>
      <c r="K13" s="74">
        <v>598912</v>
      </c>
      <c r="L13" s="74">
        <v>144183</v>
      </c>
      <c r="M13" s="65">
        <v>3092560</v>
      </c>
    </row>
    <row r="14" spans="1:13" s="24" customFormat="1" x14ac:dyDescent="0.3">
      <c r="A14" s="301"/>
      <c r="B14" s="49" t="s">
        <v>16</v>
      </c>
      <c r="C14" s="66">
        <v>102320</v>
      </c>
      <c r="D14" s="66">
        <v>205964</v>
      </c>
      <c r="E14" s="126">
        <v>210019</v>
      </c>
      <c r="F14" s="66">
        <v>55952</v>
      </c>
      <c r="G14" s="232">
        <v>2565310</v>
      </c>
      <c r="H14" s="66">
        <v>1339255</v>
      </c>
      <c r="I14" s="66">
        <v>22193</v>
      </c>
      <c r="J14" s="66">
        <v>595481</v>
      </c>
      <c r="K14" s="126">
        <v>806421</v>
      </c>
      <c r="L14" s="66">
        <v>322821</v>
      </c>
      <c r="M14" s="66">
        <v>6225736</v>
      </c>
    </row>
    <row r="15" spans="1:13" s="28" customFormat="1" x14ac:dyDescent="0.3">
      <c r="A15" s="302" t="s">
        <v>176</v>
      </c>
      <c r="B15" s="50" t="s">
        <v>17</v>
      </c>
      <c r="C15" s="74">
        <v>24.064</v>
      </c>
      <c r="D15" s="74">
        <v>129.43899999999999</v>
      </c>
      <c r="E15" s="74">
        <v>5.45</v>
      </c>
      <c r="F15" s="74">
        <v>5.0999999999999996</v>
      </c>
      <c r="G15" s="74">
        <v>236.31770125</v>
      </c>
      <c r="H15" s="65">
        <v>81.78</v>
      </c>
      <c r="I15" s="222" t="s">
        <v>259</v>
      </c>
      <c r="J15" s="74">
        <v>110</v>
      </c>
      <c r="K15" s="74">
        <v>73</v>
      </c>
      <c r="L15" s="74">
        <v>85.093000000000004</v>
      </c>
      <c r="M15" s="65">
        <v>750.24370124999996</v>
      </c>
    </row>
    <row r="16" spans="1:13" s="28" customFormat="1" x14ac:dyDescent="0.3">
      <c r="A16" s="302"/>
      <c r="B16" s="44" t="s">
        <v>18</v>
      </c>
      <c r="C16" s="74">
        <v>11.851000000000001</v>
      </c>
      <c r="D16" s="74">
        <v>371.08199999999999</v>
      </c>
      <c r="E16" s="74">
        <v>8.7799999999999994</v>
      </c>
      <c r="F16" s="74">
        <v>4.3</v>
      </c>
      <c r="G16" s="74">
        <v>1258.59359675</v>
      </c>
      <c r="H16" s="65">
        <v>80.819999999999993</v>
      </c>
      <c r="I16" s="222">
        <v>1</v>
      </c>
      <c r="J16" s="74">
        <v>7</v>
      </c>
      <c r="K16" s="74">
        <v>100</v>
      </c>
      <c r="L16" s="74">
        <v>123.19</v>
      </c>
      <c r="M16" s="65">
        <v>1966.6165967499999</v>
      </c>
    </row>
    <row r="17" spans="1:13" s="28" customFormat="1" x14ac:dyDescent="0.3">
      <c r="A17" s="302"/>
      <c r="B17" s="49" t="s">
        <v>16</v>
      </c>
      <c r="C17" s="66">
        <v>35.914999999999999</v>
      </c>
      <c r="D17" s="66">
        <v>500.52099999999996</v>
      </c>
      <c r="E17" s="66">
        <v>14.23</v>
      </c>
      <c r="F17" s="66">
        <v>9.3999999999999986</v>
      </c>
      <c r="G17" s="66">
        <v>1494.911298</v>
      </c>
      <c r="H17" s="66">
        <v>162.6</v>
      </c>
      <c r="I17" s="66">
        <v>1</v>
      </c>
      <c r="J17" s="66">
        <v>117</v>
      </c>
      <c r="K17" s="233">
        <v>173</v>
      </c>
      <c r="L17" s="73">
        <v>208.28300000000002</v>
      </c>
      <c r="M17" s="66">
        <v>2716.8602979999996</v>
      </c>
    </row>
    <row r="18" spans="1:13" s="24" customFormat="1" x14ac:dyDescent="0.3">
      <c r="A18" s="294" t="s">
        <v>19</v>
      </c>
      <c r="B18" s="46" t="s">
        <v>17</v>
      </c>
      <c r="C18" s="74">
        <v>10954</v>
      </c>
      <c r="D18" s="74">
        <v>58754</v>
      </c>
      <c r="E18" s="74">
        <v>52550</v>
      </c>
      <c r="F18" s="74">
        <v>13053</v>
      </c>
      <c r="G18" s="74">
        <v>1547743</v>
      </c>
      <c r="H18" s="65">
        <v>154276</v>
      </c>
      <c r="I18" s="222">
        <v>4830</v>
      </c>
      <c r="J18" s="74">
        <v>235122</v>
      </c>
      <c r="K18" s="74">
        <v>100120</v>
      </c>
      <c r="L18" s="74">
        <v>107828</v>
      </c>
      <c r="M18" s="65">
        <v>2285230</v>
      </c>
    </row>
    <row r="19" spans="1:13" s="24" customFormat="1" x14ac:dyDescent="0.3">
      <c r="A19" s="294"/>
      <c r="B19" s="47" t="s">
        <v>18</v>
      </c>
      <c r="C19" s="74">
        <v>6385</v>
      </c>
      <c r="D19" s="74">
        <v>27804</v>
      </c>
      <c r="E19" s="74">
        <v>121909</v>
      </c>
      <c r="F19" s="74">
        <v>4873</v>
      </c>
      <c r="G19" s="74">
        <v>1339694</v>
      </c>
      <c r="H19" s="65">
        <v>342482</v>
      </c>
      <c r="I19" s="222">
        <v>4830</v>
      </c>
      <c r="J19" s="74">
        <v>13766</v>
      </c>
      <c r="K19" s="74">
        <v>140543</v>
      </c>
      <c r="L19" s="74">
        <v>98555</v>
      </c>
      <c r="M19" s="65">
        <v>2100841</v>
      </c>
    </row>
    <row r="20" spans="1:13" s="24" customFormat="1" x14ac:dyDescent="0.3">
      <c r="A20" s="294"/>
      <c r="B20" s="48" t="s">
        <v>16</v>
      </c>
      <c r="C20" s="66">
        <v>17339</v>
      </c>
      <c r="D20" s="66">
        <v>86558</v>
      </c>
      <c r="E20" s="66">
        <v>174459</v>
      </c>
      <c r="F20" s="66">
        <v>17926</v>
      </c>
      <c r="G20" s="66">
        <v>2887437</v>
      </c>
      <c r="H20" s="66">
        <v>496758</v>
      </c>
      <c r="I20" s="66">
        <v>9660</v>
      </c>
      <c r="J20" s="66">
        <v>248888</v>
      </c>
      <c r="K20" s="66">
        <v>240663</v>
      </c>
      <c r="L20" s="66">
        <v>206383</v>
      </c>
      <c r="M20" s="66">
        <v>4386071</v>
      </c>
    </row>
    <row r="21" spans="1:13" s="24" customFormat="1" x14ac:dyDescent="0.3">
      <c r="A21" s="303" t="s">
        <v>172</v>
      </c>
      <c r="B21" s="47" t="s">
        <v>222</v>
      </c>
      <c r="C21" s="74">
        <v>6</v>
      </c>
      <c r="D21" s="74">
        <v>12</v>
      </c>
      <c r="E21" s="74">
        <v>2</v>
      </c>
      <c r="F21" s="74">
        <v>3</v>
      </c>
      <c r="G21" s="74">
        <v>228</v>
      </c>
      <c r="H21" s="65">
        <v>2</v>
      </c>
      <c r="I21" s="222" t="s">
        <v>259</v>
      </c>
      <c r="J21" s="74">
        <v>40</v>
      </c>
      <c r="K21" s="74">
        <v>0</v>
      </c>
      <c r="L21" s="74">
        <v>8</v>
      </c>
      <c r="M21" s="65">
        <v>301</v>
      </c>
    </row>
    <row r="22" spans="1:13" s="24" customFormat="1" x14ac:dyDescent="0.3">
      <c r="A22" s="304"/>
      <c r="B22" s="47" t="s">
        <v>223</v>
      </c>
      <c r="C22" s="74">
        <v>0</v>
      </c>
      <c r="D22" s="74">
        <v>0</v>
      </c>
      <c r="E22" s="74">
        <v>0</v>
      </c>
      <c r="F22" s="74">
        <v>10</v>
      </c>
      <c r="G22" s="74">
        <v>85</v>
      </c>
      <c r="H22" s="65">
        <v>34</v>
      </c>
      <c r="I22" s="222" t="s">
        <v>259</v>
      </c>
      <c r="J22" s="74">
        <v>3715</v>
      </c>
      <c r="K22" s="74">
        <v>320</v>
      </c>
      <c r="L22" s="74">
        <v>1307</v>
      </c>
      <c r="M22" s="65">
        <v>5471</v>
      </c>
    </row>
    <row r="23" spans="1:13" s="24" customFormat="1" x14ac:dyDescent="0.3">
      <c r="A23" s="304"/>
      <c r="B23" s="47" t="s">
        <v>224</v>
      </c>
      <c r="C23" s="74">
        <v>1094</v>
      </c>
      <c r="D23" s="74">
        <v>2055</v>
      </c>
      <c r="E23" s="74">
        <v>20</v>
      </c>
      <c r="F23" s="74">
        <v>55</v>
      </c>
      <c r="G23" s="74">
        <v>48806</v>
      </c>
      <c r="H23" s="65">
        <v>3555</v>
      </c>
      <c r="I23" s="222" t="s">
        <v>259</v>
      </c>
      <c r="J23" s="74">
        <v>101383</v>
      </c>
      <c r="K23" s="74">
        <v>39768</v>
      </c>
      <c r="L23" s="74">
        <v>17239</v>
      </c>
      <c r="M23" s="65">
        <v>213975</v>
      </c>
    </row>
    <row r="24" spans="1:13" s="24" customFormat="1" ht="27.6" x14ac:dyDescent="0.3">
      <c r="A24" s="305"/>
      <c r="B24" s="47" t="s">
        <v>173</v>
      </c>
      <c r="C24" s="74">
        <v>16</v>
      </c>
      <c r="D24" s="74">
        <v>16.106083000000002</v>
      </c>
      <c r="E24" s="74">
        <v>1</v>
      </c>
      <c r="F24" s="74">
        <v>1</v>
      </c>
      <c r="G24" s="74">
        <v>687.73800000000006</v>
      </c>
      <c r="H24" s="65">
        <v>47.179000000000002</v>
      </c>
      <c r="I24" s="222" t="s">
        <v>259</v>
      </c>
      <c r="J24" s="74">
        <v>1059</v>
      </c>
      <c r="K24" s="74">
        <v>434</v>
      </c>
      <c r="L24" s="74">
        <v>230.023</v>
      </c>
      <c r="M24" s="65">
        <v>2492.0460830000002</v>
      </c>
    </row>
    <row r="25" spans="1:13" s="28" customFormat="1" x14ac:dyDescent="0.3">
      <c r="A25" s="306" t="s">
        <v>20</v>
      </c>
      <c r="B25" s="50" t="s">
        <v>17</v>
      </c>
      <c r="C25" s="74">
        <v>79.263000000000005</v>
      </c>
      <c r="D25" s="74">
        <v>195</v>
      </c>
      <c r="E25" s="74">
        <v>9</v>
      </c>
      <c r="F25" s="74">
        <v>551</v>
      </c>
      <c r="G25" s="74">
        <v>46477.749210000002</v>
      </c>
      <c r="H25" s="65">
        <v>5506.0410000000002</v>
      </c>
      <c r="I25" s="222" t="s">
        <v>259</v>
      </c>
      <c r="J25" s="74">
        <v>5441</v>
      </c>
      <c r="K25" s="74">
        <v>432</v>
      </c>
      <c r="L25" s="74">
        <v>4410.8279999999995</v>
      </c>
      <c r="M25" s="65">
        <v>63101.88121</v>
      </c>
    </row>
    <row r="26" spans="1:13" s="28" customFormat="1" x14ac:dyDescent="0.3">
      <c r="A26" s="306"/>
      <c r="B26" s="44" t="s">
        <v>18</v>
      </c>
      <c r="C26" s="74">
        <v>58.572000000000003</v>
      </c>
      <c r="D26" s="74">
        <v>833</v>
      </c>
      <c r="E26" s="74">
        <v>16</v>
      </c>
      <c r="F26" s="74">
        <v>97</v>
      </c>
      <c r="G26" s="74">
        <v>49722.770702000002</v>
      </c>
      <c r="H26" s="65">
        <v>7504.5349999999999</v>
      </c>
      <c r="I26" s="222" t="s">
        <v>259</v>
      </c>
      <c r="J26" s="74">
        <v>782</v>
      </c>
      <c r="K26" s="74">
        <v>283</v>
      </c>
      <c r="L26" s="74">
        <v>4618.6559999999999</v>
      </c>
      <c r="M26" s="65">
        <v>63915.533702000001</v>
      </c>
    </row>
    <row r="27" spans="1:13" s="28" customFormat="1" x14ac:dyDescent="0.3">
      <c r="A27" s="306"/>
      <c r="B27" s="51" t="s">
        <v>16</v>
      </c>
      <c r="C27" s="66">
        <v>137.83500000000001</v>
      </c>
      <c r="D27" s="66">
        <v>1028</v>
      </c>
      <c r="E27" s="66">
        <v>25</v>
      </c>
      <c r="F27" s="66">
        <v>648</v>
      </c>
      <c r="G27" s="126">
        <v>96200.519912000003</v>
      </c>
      <c r="H27" s="66">
        <v>13010.576000000001</v>
      </c>
      <c r="I27" s="66">
        <v>0</v>
      </c>
      <c r="J27" s="66">
        <v>6223</v>
      </c>
      <c r="K27" s="66">
        <v>715</v>
      </c>
      <c r="L27" s="66">
        <v>9029.4840000000004</v>
      </c>
      <c r="M27" s="66">
        <v>127017.41491200001</v>
      </c>
    </row>
    <row r="28" spans="1:13" s="24" customFormat="1" x14ac:dyDescent="0.3">
      <c r="A28" s="294" t="s">
        <v>21</v>
      </c>
      <c r="B28" s="46" t="s">
        <v>17</v>
      </c>
      <c r="C28" s="74">
        <v>4764</v>
      </c>
      <c r="D28" s="74">
        <v>74813</v>
      </c>
      <c r="E28" s="74">
        <v>1156</v>
      </c>
      <c r="F28" s="74">
        <v>34386</v>
      </c>
      <c r="G28" s="74">
        <v>2719127</v>
      </c>
      <c r="H28" s="65">
        <v>364878</v>
      </c>
      <c r="I28" s="222" t="s">
        <v>259</v>
      </c>
      <c r="J28" s="74">
        <v>321839</v>
      </c>
      <c r="K28" s="74">
        <v>37200</v>
      </c>
      <c r="L28" s="74">
        <v>313328</v>
      </c>
      <c r="M28" s="65">
        <v>3871491</v>
      </c>
    </row>
    <row r="29" spans="1:13" s="24" customFormat="1" x14ac:dyDescent="0.3">
      <c r="A29" s="294"/>
      <c r="B29" s="47" t="s">
        <v>18</v>
      </c>
      <c r="C29" s="74">
        <v>3217</v>
      </c>
      <c r="D29" s="74">
        <v>546311</v>
      </c>
      <c r="E29" s="74">
        <v>1600</v>
      </c>
      <c r="F29" s="74">
        <v>6544</v>
      </c>
      <c r="G29" s="74">
        <v>2765821</v>
      </c>
      <c r="H29" s="65">
        <v>500348</v>
      </c>
      <c r="I29" s="222" t="s">
        <v>259</v>
      </c>
      <c r="J29" s="74">
        <v>49279</v>
      </c>
      <c r="K29" s="74">
        <v>25737</v>
      </c>
      <c r="L29" s="74">
        <v>252469</v>
      </c>
      <c r="M29" s="65">
        <v>4151326</v>
      </c>
    </row>
    <row r="30" spans="1:13" s="24" customFormat="1" x14ac:dyDescent="0.3">
      <c r="A30" s="294"/>
      <c r="B30" s="48" t="s">
        <v>16</v>
      </c>
      <c r="C30" s="66">
        <v>7981</v>
      </c>
      <c r="D30" s="66">
        <v>621124</v>
      </c>
      <c r="E30" s="66">
        <v>2756</v>
      </c>
      <c r="F30" s="66">
        <v>40930</v>
      </c>
      <c r="G30" s="66">
        <v>5484948</v>
      </c>
      <c r="H30" s="66">
        <v>865226</v>
      </c>
      <c r="I30" s="66">
        <v>0</v>
      </c>
      <c r="J30" s="66">
        <v>371118</v>
      </c>
      <c r="K30" s="66">
        <v>62937</v>
      </c>
      <c r="L30" s="66">
        <v>565797</v>
      </c>
      <c r="M30" s="66">
        <v>8022817</v>
      </c>
    </row>
    <row r="31" spans="1:13" s="29" customFormat="1" x14ac:dyDescent="0.3">
      <c r="A31" s="306" t="s">
        <v>174</v>
      </c>
      <c r="B31" s="46" t="s">
        <v>17</v>
      </c>
      <c r="C31" s="74">
        <v>0</v>
      </c>
      <c r="D31" s="74">
        <v>74813</v>
      </c>
      <c r="E31" s="74">
        <v>0</v>
      </c>
      <c r="F31" s="74">
        <v>30730</v>
      </c>
      <c r="G31" s="74">
        <v>1028701</v>
      </c>
      <c r="H31" s="65">
        <v>0</v>
      </c>
      <c r="I31" s="222" t="s">
        <v>259</v>
      </c>
      <c r="J31" s="74">
        <v>304686</v>
      </c>
      <c r="K31" s="74">
        <v>5834</v>
      </c>
      <c r="L31" s="74">
        <v>86533</v>
      </c>
      <c r="M31" s="65">
        <v>1531297</v>
      </c>
    </row>
    <row r="32" spans="1:13" s="29" customFormat="1" x14ac:dyDescent="0.3">
      <c r="A32" s="306"/>
      <c r="B32" s="47" t="s">
        <v>18</v>
      </c>
      <c r="C32" s="74">
        <v>0</v>
      </c>
      <c r="D32" s="74">
        <v>546311</v>
      </c>
      <c r="E32" s="74">
        <v>0</v>
      </c>
      <c r="F32" s="74">
        <v>7818</v>
      </c>
      <c r="G32" s="74">
        <v>2155767</v>
      </c>
      <c r="H32" s="65">
        <v>0</v>
      </c>
      <c r="I32" s="222" t="s">
        <v>259</v>
      </c>
      <c r="J32" s="74">
        <v>40601</v>
      </c>
      <c r="K32" s="74">
        <v>21566</v>
      </c>
      <c r="L32" s="74">
        <v>72815</v>
      </c>
      <c r="M32" s="65">
        <v>2844878</v>
      </c>
    </row>
    <row r="33" spans="1:13" s="29" customFormat="1" x14ac:dyDescent="0.3">
      <c r="A33" s="306"/>
      <c r="B33" s="48" t="s">
        <v>16</v>
      </c>
      <c r="C33" s="66">
        <v>0</v>
      </c>
      <c r="D33" s="66">
        <v>621124</v>
      </c>
      <c r="E33" s="66">
        <v>0</v>
      </c>
      <c r="F33" s="66">
        <v>38548</v>
      </c>
      <c r="G33" s="66">
        <v>3184468</v>
      </c>
      <c r="H33" s="66">
        <v>0</v>
      </c>
      <c r="I33" s="66">
        <v>0</v>
      </c>
      <c r="J33" s="66">
        <v>345287</v>
      </c>
      <c r="K33" s="66">
        <v>27400</v>
      </c>
      <c r="L33" s="66">
        <v>159348</v>
      </c>
      <c r="M33" s="66">
        <v>4376175</v>
      </c>
    </row>
    <row r="34" spans="1:13" s="24" customFormat="1" ht="13.2" customHeight="1" x14ac:dyDescent="0.3">
      <c r="A34" s="307" t="s">
        <v>181</v>
      </c>
      <c r="B34" s="47" t="s">
        <v>17</v>
      </c>
      <c r="C34" s="74">
        <v>0</v>
      </c>
      <c r="D34" s="74">
        <v>74813</v>
      </c>
      <c r="E34" s="74">
        <v>0</v>
      </c>
      <c r="F34" s="74">
        <v>30730</v>
      </c>
      <c r="G34" s="74">
        <v>2044928</v>
      </c>
      <c r="H34" s="65">
        <v>0</v>
      </c>
      <c r="I34" s="222">
        <v>0</v>
      </c>
      <c r="J34" s="74">
        <v>362763</v>
      </c>
      <c r="K34" s="74">
        <v>35004</v>
      </c>
      <c r="L34" s="74">
        <v>88190</v>
      </c>
      <c r="M34" s="65">
        <v>2636428</v>
      </c>
    </row>
    <row r="35" spans="1:13" s="24" customFormat="1" x14ac:dyDescent="0.3">
      <c r="A35" s="307"/>
      <c r="B35" s="47" t="s">
        <v>18</v>
      </c>
      <c r="C35" s="74">
        <v>0</v>
      </c>
      <c r="D35" s="74">
        <v>546311</v>
      </c>
      <c r="E35" s="74">
        <v>0</v>
      </c>
      <c r="F35" s="74">
        <v>7818</v>
      </c>
      <c r="G35" s="74">
        <v>3071628</v>
      </c>
      <c r="H35" s="65">
        <v>0</v>
      </c>
      <c r="I35" s="222">
        <v>0</v>
      </c>
      <c r="J35" s="74">
        <v>257340</v>
      </c>
      <c r="K35" s="74">
        <v>129396</v>
      </c>
      <c r="L35" s="74">
        <v>73703</v>
      </c>
      <c r="M35" s="65">
        <v>4086196</v>
      </c>
    </row>
    <row r="36" spans="1:13" s="24" customFormat="1" x14ac:dyDescent="0.3">
      <c r="A36" s="307"/>
      <c r="B36" s="48" t="s">
        <v>16</v>
      </c>
      <c r="C36" s="66">
        <v>0</v>
      </c>
      <c r="D36" s="66">
        <v>621124</v>
      </c>
      <c r="E36" s="66">
        <v>0</v>
      </c>
      <c r="F36" s="66">
        <v>38548</v>
      </c>
      <c r="G36" s="66">
        <v>5116556</v>
      </c>
      <c r="H36" s="66">
        <v>0</v>
      </c>
      <c r="I36" s="66">
        <v>0</v>
      </c>
      <c r="J36" s="66">
        <v>620103</v>
      </c>
      <c r="K36" s="66">
        <v>164400</v>
      </c>
      <c r="L36" s="66">
        <v>161893</v>
      </c>
      <c r="M36" s="66">
        <v>6722624</v>
      </c>
    </row>
    <row r="37" spans="1:13" s="30" customFormat="1" x14ac:dyDescent="0.3">
      <c r="A37" s="308" t="s">
        <v>216</v>
      </c>
      <c r="B37" s="309"/>
      <c r="C37" s="74">
        <v>1637</v>
      </c>
      <c r="D37" s="74">
        <v>3576</v>
      </c>
      <c r="E37" s="74">
        <v>1447</v>
      </c>
      <c r="F37" s="74">
        <v>693</v>
      </c>
      <c r="G37" s="74">
        <v>32197</v>
      </c>
      <c r="H37" s="65">
        <v>6433</v>
      </c>
      <c r="I37" s="222">
        <v>16</v>
      </c>
      <c r="J37" s="74">
        <v>39874</v>
      </c>
      <c r="K37" s="74">
        <v>9040</v>
      </c>
      <c r="L37" s="74">
        <v>61583</v>
      </c>
      <c r="M37" s="65">
        <v>156496</v>
      </c>
    </row>
    <row r="38" spans="1:13" s="30" customFormat="1" x14ac:dyDescent="0.3">
      <c r="A38" s="308" t="s">
        <v>217</v>
      </c>
      <c r="B38" s="309"/>
      <c r="C38" s="74">
        <v>1637</v>
      </c>
      <c r="D38" s="74">
        <v>3576</v>
      </c>
      <c r="E38" s="74">
        <v>1447</v>
      </c>
      <c r="F38" s="74">
        <v>663</v>
      </c>
      <c r="G38" s="74">
        <v>30443</v>
      </c>
      <c r="H38" s="65">
        <v>6433</v>
      </c>
      <c r="I38" s="222">
        <v>16</v>
      </c>
      <c r="J38" s="74">
        <v>39874</v>
      </c>
      <c r="K38" s="74">
        <v>8777</v>
      </c>
      <c r="L38" s="74">
        <v>60655</v>
      </c>
      <c r="M38" s="65">
        <v>153521</v>
      </c>
    </row>
    <row r="39" spans="1:13" s="31" customFormat="1" x14ac:dyDescent="0.3">
      <c r="A39" s="308" t="s">
        <v>22</v>
      </c>
      <c r="B39" s="309"/>
      <c r="C39" s="74">
        <v>100347</v>
      </c>
      <c r="D39" s="74">
        <v>284440</v>
      </c>
      <c r="E39" s="74">
        <v>109647</v>
      </c>
      <c r="F39" s="74">
        <v>24178</v>
      </c>
      <c r="G39" s="74">
        <v>1374056</v>
      </c>
      <c r="H39" s="65">
        <v>674798</v>
      </c>
      <c r="I39" s="222">
        <v>6500</v>
      </c>
      <c r="J39" s="74">
        <v>233203</v>
      </c>
      <c r="K39" s="74">
        <v>1837211</v>
      </c>
      <c r="L39" s="74">
        <v>417972</v>
      </c>
      <c r="M39" s="65">
        <v>5062352</v>
      </c>
    </row>
    <row r="40" spans="1:13" s="31" customFormat="1" x14ac:dyDescent="0.3">
      <c r="A40" s="299" t="s">
        <v>180</v>
      </c>
      <c r="B40" s="300"/>
      <c r="C40" s="74">
        <v>100347</v>
      </c>
      <c r="D40" s="74">
        <v>284440</v>
      </c>
      <c r="E40" s="74">
        <v>109647</v>
      </c>
      <c r="F40" s="74">
        <v>23380</v>
      </c>
      <c r="G40" s="74">
        <v>1283507</v>
      </c>
      <c r="H40" s="65">
        <v>674798</v>
      </c>
      <c r="I40" s="222">
        <v>0</v>
      </c>
      <c r="J40" s="74">
        <v>233203</v>
      </c>
      <c r="K40" s="74">
        <v>1818054</v>
      </c>
      <c r="L40" s="74">
        <v>398479</v>
      </c>
      <c r="M40" s="65">
        <v>4925855</v>
      </c>
    </row>
    <row r="41" spans="1:13" s="32" customFormat="1" x14ac:dyDescent="0.3">
      <c r="A41" s="312" t="s">
        <v>218</v>
      </c>
      <c r="B41" s="313"/>
      <c r="C41" s="74">
        <v>635.803</v>
      </c>
      <c r="D41" s="74">
        <v>1825.46</v>
      </c>
      <c r="E41" s="74">
        <v>753</v>
      </c>
      <c r="F41" s="74">
        <v>293</v>
      </c>
      <c r="G41" s="74">
        <v>8479.1876219999995</v>
      </c>
      <c r="H41" s="65">
        <v>1675.2</v>
      </c>
      <c r="I41" s="222">
        <v>20</v>
      </c>
      <c r="J41" s="74">
        <v>2654</v>
      </c>
      <c r="K41" s="74">
        <v>6224</v>
      </c>
      <c r="L41" s="74">
        <v>1024.5149999999999</v>
      </c>
      <c r="M41" s="65">
        <v>23584.165622</v>
      </c>
    </row>
    <row r="42" spans="1:13" s="32" customFormat="1" x14ac:dyDescent="0.3">
      <c r="A42" s="314" t="s">
        <v>219</v>
      </c>
      <c r="B42" s="315"/>
      <c r="C42" s="74">
        <v>635.803</v>
      </c>
      <c r="D42" s="74">
        <v>1825.46</v>
      </c>
      <c r="E42" s="74">
        <v>865</v>
      </c>
      <c r="F42" s="74">
        <v>268</v>
      </c>
      <c r="G42" s="74">
        <v>7176.6694669999997</v>
      </c>
      <c r="H42" s="65">
        <v>1675.2</v>
      </c>
      <c r="I42" s="222">
        <v>20</v>
      </c>
      <c r="J42" s="74">
        <v>2654</v>
      </c>
      <c r="K42" s="74">
        <v>5998</v>
      </c>
      <c r="L42" s="74">
        <v>980.29100000000005</v>
      </c>
      <c r="M42" s="65">
        <v>22098.423467000001</v>
      </c>
    </row>
    <row r="43" spans="1:13" s="33" customFormat="1" x14ac:dyDescent="0.3">
      <c r="A43" s="316" t="s">
        <v>23</v>
      </c>
      <c r="B43" s="317" t="s">
        <v>24</v>
      </c>
      <c r="C43" s="74">
        <v>355</v>
      </c>
      <c r="D43" s="74">
        <v>867</v>
      </c>
      <c r="E43" s="74">
        <v>141</v>
      </c>
      <c r="F43" s="74">
        <v>3</v>
      </c>
      <c r="G43" s="74">
        <v>545</v>
      </c>
      <c r="H43" s="65">
        <v>186</v>
      </c>
      <c r="I43" s="222">
        <v>25</v>
      </c>
      <c r="J43" s="74">
        <v>3</v>
      </c>
      <c r="K43" s="74">
        <v>89</v>
      </c>
      <c r="L43" s="74">
        <v>113</v>
      </c>
      <c r="M43" s="65">
        <v>2327</v>
      </c>
    </row>
    <row r="44" spans="1:13" s="24" customFormat="1" x14ac:dyDescent="0.3">
      <c r="A44" s="294" t="s">
        <v>25</v>
      </c>
      <c r="B44" s="25" t="s">
        <v>24</v>
      </c>
      <c r="C44" s="74">
        <v>11370</v>
      </c>
      <c r="D44" s="74">
        <v>2900</v>
      </c>
      <c r="E44" s="74">
        <v>4453</v>
      </c>
      <c r="F44" s="74">
        <v>780</v>
      </c>
      <c r="G44" s="74">
        <v>9852</v>
      </c>
      <c r="H44" s="65">
        <v>5866</v>
      </c>
      <c r="I44" s="222">
        <v>3526</v>
      </c>
      <c r="J44" s="74">
        <v>288</v>
      </c>
      <c r="K44" s="74">
        <v>2182</v>
      </c>
      <c r="L44" s="74">
        <v>1947</v>
      </c>
      <c r="M44" s="65">
        <v>43164</v>
      </c>
    </row>
    <row r="45" spans="1:13" s="24" customFormat="1" x14ac:dyDescent="0.3">
      <c r="A45" s="294"/>
      <c r="B45" s="26" t="s">
        <v>26</v>
      </c>
      <c r="C45" s="74">
        <v>9922</v>
      </c>
      <c r="D45" s="74">
        <v>7375</v>
      </c>
      <c r="E45" s="74">
        <v>5543</v>
      </c>
      <c r="F45" s="74">
        <v>608</v>
      </c>
      <c r="G45" s="74">
        <v>10537</v>
      </c>
      <c r="H45" s="65">
        <v>4553</v>
      </c>
      <c r="I45" s="222">
        <v>5110</v>
      </c>
      <c r="J45" s="74">
        <v>605</v>
      </c>
      <c r="K45" s="74">
        <v>3046</v>
      </c>
      <c r="L45" s="74">
        <v>707</v>
      </c>
      <c r="M45" s="65">
        <v>48006</v>
      </c>
    </row>
    <row r="46" spans="1:13" s="24" customFormat="1" x14ac:dyDescent="0.3">
      <c r="A46" s="294"/>
      <c r="B46" s="27" t="s">
        <v>16</v>
      </c>
      <c r="C46" s="66">
        <v>21292</v>
      </c>
      <c r="D46" s="66">
        <v>10275</v>
      </c>
      <c r="E46" s="66">
        <v>9996</v>
      </c>
      <c r="F46" s="66">
        <v>1388</v>
      </c>
      <c r="G46" s="66">
        <v>20389</v>
      </c>
      <c r="H46" s="66">
        <v>10419</v>
      </c>
      <c r="I46" s="66">
        <v>8636</v>
      </c>
      <c r="J46" s="66">
        <v>893</v>
      </c>
      <c r="K46" s="66">
        <v>5228</v>
      </c>
      <c r="L46" s="66">
        <v>2654</v>
      </c>
      <c r="M46" s="66">
        <v>91170</v>
      </c>
    </row>
    <row r="47" spans="1:13" s="24" customFormat="1" x14ac:dyDescent="0.3">
      <c r="A47" s="318" t="s">
        <v>220</v>
      </c>
      <c r="B47" s="25" t="s">
        <v>17</v>
      </c>
      <c r="C47" s="74">
        <v>0</v>
      </c>
      <c r="D47" s="74">
        <v>0</v>
      </c>
      <c r="E47" s="74">
        <v>0</v>
      </c>
      <c r="F47" s="74">
        <v>0</v>
      </c>
      <c r="G47" s="74">
        <v>22888</v>
      </c>
      <c r="H47" s="65">
        <v>0</v>
      </c>
      <c r="I47" s="222">
        <v>0</v>
      </c>
      <c r="J47" s="74">
        <v>0</v>
      </c>
      <c r="K47" s="74">
        <v>3989</v>
      </c>
      <c r="L47" s="74">
        <v>0</v>
      </c>
      <c r="M47" s="65">
        <v>26877</v>
      </c>
    </row>
    <row r="48" spans="1:13" s="24" customFormat="1" x14ac:dyDescent="0.3">
      <c r="A48" s="318"/>
      <c r="B48" s="26" t="s">
        <v>18</v>
      </c>
      <c r="C48" s="74">
        <v>0</v>
      </c>
      <c r="D48" s="74">
        <v>0</v>
      </c>
      <c r="E48" s="74">
        <v>0</v>
      </c>
      <c r="F48" s="74">
        <v>0</v>
      </c>
      <c r="G48" s="74">
        <v>2494</v>
      </c>
      <c r="H48" s="65">
        <v>0</v>
      </c>
      <c r="I48" s="222">
        <v>0</v>
      </c>
      <c r="J48" s="74">
        <v>0</v>
      </c>
      <c r="K48" s="74">
        <v>722</v>
      </c>
      <c r="L48" s="74">
        <v>0</v>
      </c>
      <c r="M48" s="65">
        <v>3216</v>
      </c>
    </row>
    <row r="49" spans="1:13" s="24" customFormat="1" x14ac:dyDescent="0.3">
      <c r="A49" s="318"/>
      <c r="B49" s="27" t="s">
        <v>16</v>
      </c>
      <c r="C49" s="66">
        <v>0</v>
      </c>
      <c r="D49" s="66">
        <v>0</v>
      </c>
      <c r="E49" s="124">
        <v>0</v>
      </c>
      <c r="F49" s="66">
        <v>0</v>
      </c>
      <c r="G49" s="66">
        <v>25382</v>
      </c>
      <c r="H49" s="66">
        <v>0</v>
      </c>
      <c r="I49" s="66">
        <v>0</v>
      </c>
      <c r="J49" s="66">
        <v>0</v>
      </c>
      <c r="K49" s="66">
        <v>4711</v>
      </c>
      <c r="L49" s="66">
        <v>0</v>
      </c>
      <c r="M49" s="66">
        <v>30093</v>
      </c>
    </row>
    <row r="50" spans="1:13" s="24" customFormat="1" x14ac:dyDescent="0.3">
      <c r="A50" s="294" t="s">
        <v>221</v>
      </c>
      <c r="B50" s="25" t="s">
        <v>17</v>
      </c>
      <c r="C50" s="74">
        <v>31</v>
      </c>
      <c r="D50" s="74">
        <v>1243</v>
      </c>
      <c r="E50" s="74">
        <v>1688</v>
      </c>
      <c r="F50" s="74">
        <v>95</v>
      </c>
      <c r="G50" s="74">
        <v>3153</v>
      </c>
      <c r="H50" s="65">
        <v>8442</v>
      </c>
      <c r="I50" s="222">
        <v>410</v>
      </c>
      <c r="J50" s="74">
        <v>4777</v>
      </c>
      <c r="K50" s="74">
        <v>1066</v>
      </c>
      <c r="L50" s="74">
        <v>867</v>
      </c>
      <c r="M50" s="65">
        <v>21772</v>
      </c>
    </row>
    <row r="51" spans="1:13" s="24" customFormat="1" x14ac:dyDescent="0.3">
      <c r="A51" s="294"/>
      <c r="B51" s="26" t="s">
        <v>18</v>
      </c>
      <c r="C51" s="74">
        <v>0</v>
      </c>
      <c r="D51" s="74">
        <v>0</v>
      </c>
      <c r="E51" s="74">
        <v>0</v>
      </c>
      <c r="F51" s="74">
        <v>0</v>
      </c>
      <c r="G51" s="74">
        <v>0</v>
      </c>
      <c r="H51" s="65">
        <v>1770</v>
      </c>
      <c r="I51" s="222">
        <v>0</v>
      </c>
      <c r="J51" s="74">
        <v>0</v>
      </c>
      <c r="K51" s="74">
        <v>467</v>
      </c>
      <c r="L51" s="74">
        <v>675</v>
      </c>
      <c r="M51" s="65">
        <v>2912</v>
      </c>
    </row>
    <row r="52" spans="1:13" s="24" customFormat="1" x14ac:dyDescent="0.3">
      <c r="A52" s="319"/>
      <c r="B52" s="216" t="s">
        <v>16</v>
      </c>
      <c r="C52" s="66">
        <v>31</v>
      </c>
      <c r="D52" s="66">
        <v>1243</v>
      </c>
      <c r="E52" s="66">
        <v>1688</v>
      </c>
      <c r="F52" s="66">
        <v>95</v>
      </c>
      <c r="G52" s="66">
        <v>3153</v>
      </c>
      <c r="H52" s="66">
        <v>10212</v>
      </c>
      <c r="I52" s="66">
        <v>410</v>
      </c>
      <c r="J52" s="66">
        <v>4777</v>
      </c>
      <c r="K52" s="66">
        <v>1533</v>
      </c>
      <c r="L52" s="66">
        <v>1542</v>
      </c>
      <c r="M52" s="66">
        <v>24684</v>
      </c>
    </row>
    <row r="53" spans="1:13" s="24" customFormat="1" x14ac:dyDescent="0.3">
      <c r="A53" s="310" t="s">
        <v>249</v>
      </c>
      <c r="B53" s="286" t="s">
        <v>247</v>
      </c>
      <c r="C53" s="74">
        <v>0</v>
      </c>
      <c r="D53" s="74">
        <v>1</v>
      </c>
      <c r="E53" s="74">
        <v>1</v>
      </c>
      <c r="F53" s="74">
        <v>1</v>
      </c>
      <c r="G53" s="74">
        <v>1</v>
      </c>
      <c r="H53" s="65">
        <v>1</v>
      </c>
      <c r="I53" s="222">
        <v>1</v>
      </c>
      <c r="J53" s="74">
        <v>1</v>
      </c>
      <c r="K53" s="74">
        <v>1</v>
      </c>
      <c r="L53" s="74">
        <v>1</v>
      </c>
      <c r="M53" s="65">
        <v>9</v>
      </c>
    </row>
    <row r="54" spans="1:13" s="24" customFormat="1" x14ac:dyDescent="0.3">
      <c r="A54" s="310"/>
      <c r="B54" s="286" t="s">
        <v>244</v>
      </c>
      <c r="C54" s="74">
        <v>0</v>
      </c>
      <c r="D54" s="74">
        <v>3</v>
      </c>
      <c r="E54" s="74">
        <v>0</v>
      </c>
      <c r="F54" s="74">
        <v>1</v>
      </c>
      <c r="G54" s="74">
        <v>9</v>
      </c>
      <c r="H54" s="65">
        <v>3</v>
      </c>
      <c r="I54" s="222">
        <v>4</v>
      </c>
      <c r="J54" s="74">
        <v>0</v>
      </c>
      <c r="K54" s="74">
        <v>6</v>
      </c>
      <c r="L54" s="74">
        <v>0</v>
      </c>
      <c r="M54" s="65">
        <v>26</v>
      </c>
    </row>
    <row r="55" spans="1:13" s="24" customFormat="1" x14ac:dyDescent="0.3">
      <c r="A55" s="310"/>
      <c r="B55" s="286" t="s">
        <v>248</v>
      </c>
      <c r="C55" s="74">
        <v>0</v>
      </c>
      <c r="D55" s="74">
        <v>4</v>
      </c>
      <c r="E55" s="74">
        <v>10</v>
      </c>
      <c r="F55" s="74">
        <v>0</v>
      </c>
      <c r="G55" s="74">
        <v>32</v>
      </c>
      <c r="H55" s="65">
        <v>18</v>
      </c>
      <c r="I55" s="222">
        <v>1</v>
      </c>
      <c r="J55" s="74">
        <v>9</v>
      </c>
      <c r="K55" s="74">
        <v>14</v>
      </c>
      <c r="L55" s="74">
        <v>4</v>
      </c>
      <c r="M55" s="65">
        <v>92</v>
      </c>
    </row>
    <row r="56" spans="1:13" s="24" customFormat="1" x14ac:dyDescent="0.3">
      <c r="A56" s="310"/>
      <c r="B56" s="286" t="s">
        <v>245</v>
      </c>
      <c r="C56" s="74">
        <v>0</v>
      </c>
      <c r="D56" s="74">
        <v>1</v>
      </c>
      <c r="E56" s="74">
        <v>0</v>
      </c>
      <c r="F56" s="74">
        <v>11</v>
      </c>
      <c r="G56" s="74">
        <v>96</v>
      </c>
      <c r="H56" s="65">
        <v>60</v>
      </c>
      <c r="I56" s="222" t="s">
        <v>259</v>
      </c>
      <c r="J56" s="74">
        <v>55</v>
      </c>
      <c r="K56" s="74">
        <v>44</v>
      </c>
      <c r="L56" s="74">
        <v>18</v>
      </c>
      <c r="M56" s="65">
        <v>285</v>
      </c>
    </row>
    <row r="57" spans="1:13" s="24" customFormat="1" x14ac:dyDescent="0.3">
      <c r="A57" s="310"/>
      <c r="B57" s="286" t="s">
        <v>246</v>
      </c>
      <c r="C57" s="74">
        <v>0</v>
      </c>
      <c r="D57" s="74">
        <v>1</v>
      </c>
      <c r="E57" s="74">
        <v>3</v>
      </c>
      <c r="F57" s="74">
        <v>2</v>
      </c>
      <c r="G57" s="74">
        <v>5</v>
      </c>
      <c r="H57" s="65">
        <v>2</v>
      </c>
      <c r="I57" s="222">
        <v>1</v>
      </c>
      <c r="J57" s="74">
        <v>10</v>
      </c>
      <c r="K57" s="74">
        <v>8</v>
      </c>
      <c r="L57" s="74">
        <v>0</v>
      </c>
      <c r="M57" s="65">
        <v>32</v>
      </c>
    </row>
    <row r="58" spans="1:13" s="24" customFormat="1" x14ac:dyDescent="0.3">
      <c r="A58" s="310"/>
      <c r="B58" s="27" t="s">
        <v>179</v>
      </c>
      <c r="C58" s="66">
        <v>0</v>
      </c>
      <c r="D58" s="66">
        <v>10</v>
      </c>
      <c r="E58" s="66">
        <v>14</v>
      </c>
      <c r="F58" s="66">
        <v>15</v>
      </c>
      <c r="G58" s="66">
        <v>143</v>
      </c>
      <c r="H58" s="66">
        <v>84</v>
      </c>
      <c r="I58" s="66">
        <v>7</v>
      </c>
      <c r="J58" s="66">
        <v>75</v>
      </c>
      <c r="K58" s="66">
        <v>73</v>
      </c>
      <c r="L58" s="66">
        <v>23</v>
      </c>
      <c r="M58" s="66">
        <v>444</v>
      </c>
    </row>
    <row r="59" spans="1:13" s="24" customFormat="1" x14ac:dyDescent="0.3">
      <c r="A59" s="311" t="s">
        <v>250</v>
      </c>
      <c r="B59" s="286" t="s">
        <v>251</v>
      </c>
      <c r="C59" s="74">
        <v>0</v>
      </c>
      <c r="D59" s="74">
        <v>188</v>
      </c>
      <c r="E59" s="74">
        <v>303</v>
      </c>
      <c r="F59" s="74">
        <v>48</v>
      </c>
      <c r="G59" s="74">
        <v>644</v>
      </c>
      <c r="H59" s="65">
        <v>151</v>
      </c>
      <c r="I59" s="222">
        <v>30</v>
      </c>
      <c r="J59" s="74">
        <v>358</v>
      </c>
      <c r="K59" s="74">
        <v>530</v>
      </c>
      <c r="L59" s="74">
        <v>89</v>
      </c>
      <c r="M59" s="65">
        <v>2341</v>
      </c>
    </row>
    <row r="60" spans="1:13" s="24" customFormat="1" x14ac:dyDescent="0.3">
      <c r="A60" s="311"/>
      <c r="B60" s="286" t="s">
        <v>252</v>
      </c>
      <c r="C60" s="74">
        <v>0</v>
      </c>
      <c r="D60" s="74">
        <v>39</v>
      </c>
      <c r="E60" s="74">
        <v>32</v>
      </c>
      <c r="F60" s="74">
        <v>29</v>
      </c>
      <c r="G60" s="74">
        <v>188</v>
      </c>
      <c r="H60" s="65">
        <v>69</v>
      </c>
      <c r="I60" s="222" t="s">
        <v>259</v>
      </c>
      <c r="J60" s="74">
        <v>68</v>
      </c>
      <c r="K60" s="74">
        <v>125</v>
      </c>
      <c r="L60" s="74">
        <v>13</v>
      </c>
      <c r="M60" s="65">
        <v>563</v>
      </c>
    </row>
    <row r="61" spans="1:13" s="24" customFormat="1" x14ac:dyDescent="0.3">
      <c r="A61" s="311"/>
      <c r="B61" s="27" t="s">
        <v>16</v>
      </c>
      <c r="C61" s="66">
        <v>0</v>
      </c>
      <c r="D61" s="66">
        <v>227</v>
      </c>
      <c r="E61" s="66">
        <v>335</v>
      </c>
      <c r="F61" s="66">
        <v>77</v>
      </c>
      <c r="G61" s="126">
        <v>832</v>
      </c>
      <c r="H61" s="66">
        <v>220</v>
      </c>
      <c r="I61" s="66">
        <v>30</v>
      </c>
      <c r="J61" s="66">
        <v>426</v>
      </c>
      <c r="K61" s="66">
        <v>655</v>
      </c>
      <c r="L61" s="66">
        <v>102</v>
      </c>
      <c r="M61" s="66">
        <v>2904</v>
      </c>
    </row>
    <row r="62" spans="1:13" x14ac:dyDescent="0.3">
      <c r="A62" s="35" t="s">
        <v>262</v>
      </c>
      <c r="E62" s="217"/>
      <c r="G62" s="56"/>
      <c r="H62" s="54"/>
      <c r="I62" s="219"/>
      <c r="K62" s="219"/>
      <c r="L62" s="220"/>
    </row>
    <row r="63" spans="1:13" x14ac:dyDescent="0.3">
      <c r="A63" s="35" t="s">
        <v>261</v>
      </c>
      <c r="E63" s="42"/>
      <c r="G63" s="35"/>
      <c r="H63" s="54"/>
    </row>
    <row r="64" spans="1:13" x14ac:dyDescent="0.3">
      <c r="A64" s="122" t="s">
        <v>206</v>
      </c>
      <c r="E64" s="42"/>
    </row>
    <row r="65" spans="5:5" x14ac:dyDescent="0.3">
      <c r="E65" s="42"/>
    </row>
    <row r="66" spans="5:5" x14ac:dyDescent="0.3">
      <c r="E66" s="65"/>
    </row>
  </sheetData>
  <sheetProtection sheet="1" objects="1" scenarios="1"/>
  <mergeCells count="26">
    <mergeCell ref="A53:A58"/>
    <mergeCell ref="A59:A61"/>
    <mergeCell ref="A41:B41"/>
    <mergeCell ref="A42:B42"/>
    <mergeCell ref="A43:B43"/>
    <mergeCell ref="A44:A46"/>
    <mergeCell ref="A47:A49"/>
    <mergeCell ref="A50:A52"/>
    <mergeCell ref="A40:B40"/>
    <mergeCell ref="A12:A14"/>
    <mergeCell ref="A15:A17"/>
    <mergeCell ref="A18:A20"/>
    <mergeCell ref="A21:A24"/>
    <mergeCell ref="A25:A27"/>
    <mergeCell ref="A28:A30"/>
    <mergeCell ref="A31:A33"/>
    <mergeCell ref="A34:A36"/>
    <mergeCell ref="A37:B37"/>
    <mergeCell ref="A38:B38"/>
    <mergeCell ref="A39:B39"/>
    <mergeCell ref="A8:A11"/>
    <mergeCell ref="A2:B2"/>
    <mergeCell ref="A4:B4"/>
    <mergeCell ref="A5:B5"/>
    <mergeCell ref="A6:B6"/>
    <mergeCell ref="A7:B7"/>
  </mergeCells>
  <printOptions horizontalCentered="1" verticalCentered="1"/>
  <pageMargins left="0.2" right="0.21" top="0.2" bottom="0.16" header="0.17" footer="0.16"/>
  <pageSetup paperSize="9" scale="62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workbookViewId="0">
      <pane xSplit="2" ySplit="3" topLeftCell="AH12" activePane="bottomRight" state="frozen"/>
      <selection activeCell="B27" sqref="B27"/>
      <selection pane="topRight" activeCell="B27" sqref="B27"/>
      <selection pane="bottomLeft" activeCell="B27" sqref="B27"/>
      <selection pane="bottomRight" activeCell="AI3" sqref="AI3"/>
    </sheetView>
  </sheetViews>
  <sheetFormatPr defaultColWidth="9.109375" defaultRowHeight="14.4" x14ac:dyDescent="0.3"/>
  <cols>
    <col min="1" max="1" width="35.44140625" style="78" customWidth="1"/>
    <col min="2" max="2" width="25.5546875" style="78" customWidth="1"/>
    <col min="3" max="3" width="18.109375" style="78" customWidth="1"/>
    <col min="4" max="4" width="16.33203125" style="78" customWidth="1"/>
    <col min="5" max="5" width="12.109375" style="78" customWidth="1"/>
    <col min="6" max="6" width="16.109375" style="78" customWidth="1"/>
    <col min="7" max="7" width="13.44140625" style="78" customWidth="1"/>
    <col min="8" max="8" width="12.88671875" style="78" customWidth="1"/>
    <col min="9" max="9" width="13.88671875" style="78" customWidth="1"/>
    <col min="10" max="10" width="12.88671875" style="78" customWidth="1"/>
    <col min="11" max="11" width="16.6640625" style="78" customWidth="1"/>
    <col min="12" max="12" width="16.5546875" style="78" customWidth="1"/>
    <col min="13" max="13" width="13.109375" style="78" customWidth="1"/>
    <col min="14" max="14" width="16.33203125" style="78" customWidth="1"/>
    <col min="15" max="15" width="15.6640625" style="78" customWidth="1"/>
    <col min="16" max="16" width="16.6640625" style="78" customWidth="1"/>
    <col min="17" max="17" width="16.33203125" style="78" customWidth="1"/>
    <col min="18" max="18" width="17.33203125" style="78" customWidth="1"/>
    <col min="19" max="19" width="17.5546875" style="78" customWidth="1"/>
    <col min="20" max="20" width="15.6640625" style="78" customWidth="1"/>
    <col min="21" max="21" width="17.6640625" style="78" customWidth="1"/>
    <col min="22" max="22" width="18.109375" style="78" customWidth="1"/>
    <col min="23" max="23" width="16.33203125" style="78" customWidth="1"/>
    <col min="24" max="24" width="19.109375" style="78" customWidth="1"/>
    <col min="25" max="26" width="13.88671875" style="78" customWidth="1"/>
    <col min="27" max="27" width="12.109375" style="78" customWidth="1"/>
    <col min="28" max="28" width="13.5546875" style="78" customWidth="1"/>
    <col min="29" max="29" width="14.5546875" style="78" customWidth="1"/>
    <col min="30" max="30" width="13.109375" style="78" customWidth="1"/>
    <col min="31" max="31" width="12.44140625" style="78" customWidth="1"/>
    <col min="32" max="32" width="14" style="78" customWidth="1"/>
    <col min="33" max="35" width="10.88671875" style="78" customWidth="1"/>
    <col min="36" max="36" width="10.33203125" style="78" bestFit="1" customWidth="1"/>
    <col min="37" max="16384" width="9.109375" style="78"/>
  </cols>
  <sheetData>
    <row r="1" spans="1:36" ht="15.6" x14ac:dyDescent="0.3">
      <c r="A1" s="76" t="s">
        <v>185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</row>
    <row r="2" spans="1:36" ht="15.6" x14ac:dyDescent="0.3">
      <c r="A2" s="237" t="s">
        <v>225</v>
      </c>
      <c r="B2" s="238"/>
      <c r="C2" s="238">
        <f>'Exchange rates'!C34</f>
        <v>14.288429000000001</v>
      </c>
      <c r="D2" s="238">
        <f>'Exchange rates'!C33</f>
        <v>14.811271</v>
      </c>
      <c r="E2" s="238">
        <f>'Exchange rates'!C32</f>
        <v>14.893646</v>
      </c>
      <c r="F2" s="238">
        <f>'Exchange rates'!C31</f>
        <v>15.041876</v>
      </c>
      <c r="G2" s="238">
        <f>'Exchange rates'!C30</f>
        <v>16.139358999999999</v>
      </c>
      <c r="H2" s="238">
        <f>'Exchange rates'!C29</f>
        <v>19.843609000000001</v>
      </c>
      <c r="I2" s="238">
        <f>'Exchange rates'!C28</f>
        <v>21.763497000000001</v>
      </c>
      <c r="J2" s="238">
        <f>'Exchange rates'!C27</f>
        <v>20.443417</v>
      </c>
      <c r="K2" s="238">
        <f>'Exchange rates'!C26</f>
        <v>26.268179</v>
      </c>
      <c r="L2" s="238">
        <f>'Exchange rates'!C25</f>
        <v>25.990867000000001</v>
      </c>
      <c r="M2" s="239">
        <f>'Exchange rates'!C24</f>
        <v>29.073046000000001</v>
      </c>
      <c r="N2" s="239">
        <f>'Exchange rates'!C23</f>
        <v>28.730891</v>
      </c>
      <c r="O2" s="239">
        <f>'Exchange rates'!C22</f>
        <v>29.771429999999999</v>
      </c>
      <c r="P2" s="239">
        <f>'Exchange rates'!C21</f>
        <v>37.354165000000002</v>
      </c>
      <c r="Q2" s="239">
        <f>'Exchange rates'!C20</f>
        <v>45.458930000000002</v>
      </c>
      <c r="R2" s="239">
        <f>'Exchange rates'!C19</f>
        <v>44.433608999999997</v>
      </c>
      <c r="S2" s="239">
        <f>'Exchange rates'!C18</f>
        <v>54.259295999999999</v>
      </c>
      <c r="T2" s="239">
        <f>'Exchange rates'!C17</f>
        <v>55.696345999999998</v>
      </c>
      <c r="U2" s="239">
        <f>'Exchange rates'!C16</f>
        <v>62.379555000000003</v>
      </c>
      <c r="V2" s="239">
        <f>'Exchange rates'!C15</f>
        <v>59.494475000000001</v>
      </c>
      <c r="W2" s="239">
        <f>'Exchange rates'!C14</f>
        <v>57.814433999999999</v>
      </c>
      <c r="X2" s="239">
        <f>'Exchange rates'!C13</f>
        <v>58.361262000000004</v>
      </c>
      <c r="Y2" s="239">
        <f>'Exchange rates'!C12</f>
        <v>59.604984999999999</v>
      </c>
      <c r="Z2" s="239">
        <f>'Exchange rates'!C11</f>
        <v>60.263894999999998</v>
      </c>
      <c r="AA2" s="239">
        <f>'Exchange rates'!C10</f>
        <v>60.674821000000001</v>
      </c>
      <c r="AB2" s="239">
        <f>'Exchange rates'!C9</f>
        <v>70.619783999999996</v>
      </c>
      <c r="AC2" s="239">
        <f>'Exchange rates'!C8</f>
        <v>81.598060000000004</v>
      </c>
      <c r="AD2" s="239">
        <f>'Exchange rates'!C7</f>
        <v>85.237962999999993</v>
      </c>
      <c r="AE2" s="239">
        <f>'Exchange rates'!C6</f>
        <v>86.359025000000003</v>
      </c>
      <c r="AF2" s="239">
        <f>'Exchange rates'!C5</f>
        <v>93.386073999999994</v>
      </c>
      <c r="AG2" s="239">
        <f>'Exchange rates'!C4</f>
        <v>101.611681</v>
      </c>
      <c r="AH2" s="239">
        <f>'Exchange rates'!C3</f>
        <v>101.048275</v>
      </c>
      <c r="AI2" s="239">
        <f>'Exchange rates'!C2</f>
        <v>101.365999</v>
      </c>
      <c r="AJ2" s="240"/>
    </row>
    <row r="3" spans="1:36" x14ac:dyDescent="0.3">
      <c r="A3" s="372" t="s">
        <v>0</v>
      </c>
      <c r="B3" s="372"/>
      <c r="C3" s="79">
        <v>30651</v>
      </c>
      <c r="D3" s="79">
        <v>31017</v>
      </c>
      <c r="E3" s="79">
        <v>31382</v>
      </c>
      <c r="F3" s="79">
        <v>31747</v>
      </c>
      <c r="G3" s="79">
        <v>32112</v>
      </c>
      <c r="H3" s="79">
        <v>32478</v>
      </c>
      <c r="I3" s="79">
        <v>32843</v>
      </c>
      <c r="J3" s="79">
        <v>33208</v>
      </c>
      <c r="K3" s="79">
        <v>33573</v>
      </c>
      <c r="L3" s="79">
        <v>33939</v>
      </c>
      <c r="M3" s="79">
        <v>34304</v>
      </c>
      <c r="N3" s="79">
        <v>34669</v>
      </c>
      <c r="O3" s="79">
        <v>35034</v>
      </c>
      <c r="P3" s="79">
        <v>35400</v>
      </c>
      <c r="Q3" s="79">
        <v>35765</v>
      </c>
      <c r="R3" s="79">
        <v>36130</v>
      </c>
      <c r="S3" s="79">
        <v>36495</v>
      </c>
      <c r="T3" s="79">
        <v>36861</v>
      </c>
      <c r="U3" s="79">
        <v>37226</v>
      </c>
      <c r="V3" s="79">
        <v>37591</v>
      </c>
      <c r="W3" s="79">
        <v>37956</v>
      </c>
      <c r="X3" s="79">
        <v>38322</v>
      </c>
      <c r="Y3" s="79">
        <v>38687</v>
      </c>
      <c r="Z3" s="79">
        <v>39052</v>
      </c>
      <c r="AA3" s="79">
        <v>39417</v>
      </c>
      <c r="AB3" s="79">
        <v>39783</v>
      </c>
      <c r="AC3" s="79">
        <v>40148</v>
      </c>
      <c r="AD3" s="79">
        <v>40513</v>
      </c>
      <c r="AE3" s="79">
        <v>40878</v>
      </c>
      <c r="AF3" s="79">
        <v>41244</v>
      </c>
      <c r="AG3" s="79">
        <v>41609</v>
      </c>
      <c r="AH3" s="79">
        <v>42003</v>
      </c>
      <c r="AI3" s="79">
        <v>42078</v>
      </c>
      <c r="AJ3" s="240" t="s">
        <v>16</v>
      </c>
    </row>
    <row r="4" spans="1:36" x14ac:dyDescent="0.3">
      <c r="A4" s="374" t="s">
        <v>187</v>
      </c>
      <c r="B4" s="93" t="s">
        <v>17</v>
      </c>
      <c r="C4" s="115">
        <v>0</v>
      </c>
      <c r="D4" s="115">
        <v>0.52</v>
      </c>
      <c r="E4" s="115">
        <v>1.38</v>
      </c>
      <c r="F4" s="115">
        <v>2.12</v>
      </c>
      <c r="G4" s="115">
        <v>3.3511660000000001</v>
      </c>
      <c r="H4" s="115">
        <v>4.82</v>
      </c>
      <c r="I4" s="115">
        <v>7.6400000000000006</v>
      </c>
      <c r="J4" s="115">
        <v>10.405999999999999</v>
      </c>
      <c r="K4" s="115">
        <v>13.660999999999998</v>
      </c>
      <c r="L4" s="115">
        <v>17.787599999999998</v>
      </c>
      <c r="M4" s="115">
        <v>23.410838999999996</v>
      </c>
      <c r="N4" s="115">
        <v>33.897176999999999</v>
      </c>
      <c r="O4" s="115">
        <v>50.122177000000001</v>
      </c>
      <c r="P4" s="115">
        <v>67.844358999999997</v>
      </c>
      <c r="Q4" s="115">
        <v>86.601716999999994</v>
      </c>
      <c r="R4" s="115">
        <v>113.09934699999999</v>
      </c>
      <c r="S4" s="115">
        <v>131.40386000000001</v>
      </c>
      <c r="T4" s="115">
        <v>152.436712</v>
      </c>
      <c r="U4" s="115">
        <v>187.15009699999999</v>
      </c>
      <c r="V4" s="115">
        <v>214.49246599999998</v>
      </c>
      <c r="W4" s="115">
        <v>232.68807499999997</v>
      </c>
      <c r="X4" s="115">
        <v>255.77047199999998</v>
      </c>
      <c r="Y4" s="115">
        <v>286.66726699999998</v>
      </c>
      <c r="Z4" s="115">
        <v>326.90143399999999</v>
      </c>
      <c r="AA4" s="115">
        <v>405.65</v>
      </c>
      <c r="AB4" s="115">
        <v>438.99700000000001</v>
      </c>
      <c r="AC4" s="115">
        <v>474.46</v>
      </c>
      <c r="AD4" s="115">
        <v>524.33000000000004</v>
      </c>
      <c r="AE4" s="115">
        <v>594</v>
      </c>
      <c r="AF4" s="116">
        <v>748.18999999999994</v>
      </c>
      <c r="AG4" s="241">
        <v>693.13645306914987</v>
      </c>
      <c r="AH4" s="241">
        <v>717.94070099999999</v>
      </c>
      <c r="AI4" s="241" t="e">
        <f>#REF!</f>
        <v>#REF!</v>
      </c>
      <c r="AJ4" s="240"/>
    </row>
    <row r="5" spans="1:36" x14ac:dyDescent="0.3">
      <c r="A5" s="374"/>
      <c r="B5" s="95" t="s">
        <v>18</v>
      </c>
      <c r="C5" s="115">
        <v>0.66274999999999995</v>
      </c>
      <c r="D5" s="115">
        <v>5.87</v>
      </c>
      <c r="E5" s="115">
        <v>10.530000000000001</v>
      </c>
      <c r="F5" s="115">
        <v>17.96</v>
      </c>
      <c r="G5" s="115">
        <v>34.340000000000003</v>
      </c>
      <c r="H5" s="115">
        <v>51.33</v>
      </c>
      <c r="I5" s="115">
        <v>68.41</v>
      </c>
      <c r="J5" s="115">
        <v>86.44</v>
      </c>
      <c r="K5" s="115">
        <v>104.15009999999999</v>
      </c>
      <c r="L5" s="115">
        <v>127.39009999999999</v>
      </c>
      <c r="M5" s="115">
        <v>143.040166</v>
      </c>
      <c r="N5" s="115">
        <v>181.25131299999998</v>
      </c>
      <c r="O5" s="115">
        <v>216.154313</v>
      </c>
      <c r="P5" s="115">
        <v>261.67672499999998</v>
      </c>
      <c r="Q5" s="115">
        <v>310.013937</v>
      </c>
      <c r="R5" s="115">
        <v>365.60872499999999</v>
      </c>
      <c r="S5" s="115">
        <v>427.18954600000001</v>
      </c>
      <c r="T5" s="115">
        <v>488.12429700000001</v>
      </c>
      <c r="U5" s="115">
        <v>554.72024899999997</v>
      </c>
      <c r="V5" s="115">
        <v>628.37888399999997</v>
      </c>
      <c r="W5" s="115">
        <v>672.90471700000001</v>
      </c>
      <c r="X5" s="115">
        <v>825.46499599999993</v>
      </c>
      <c r="Y5" s="115">
        <v>916.99944399999993</v>
      </c>
      <c r="Z5" s="115">
        <v>1058.2791649999999</v>
      </c>
      <c r="AA5" s="115">
        <v>1465.1</v>
      </c>
      <c r="AB5" s="115">
        <v>1601.626</v>
      </c>
      <c r="AC5" s="115">
        <v>1656.2</v>
      </c>
      <c r="AD5" s="115">
        <v>1832.35</v>
      </c>
      <c r="AE5" s="115">
        <v>1786</v>
      </c>
      <c r="AF5" s="116">
        <v>1820.3119999999997</v>
      </c>
      <c r="AG5" s="241">
        <v>1824.8696772975347</v>
      </c>
      <c r="AH5" s="241">
        <v>1970.516597</v>
      </c>
      <c r="AI5" s="241" t="e">
        <f>#REF!</f>
        <v>#REF!</v>
      </c>
      <c r="AJ5" s="240"/>
    </row>
    <row r="6" spans="1:36" x14ac:dyDescent="0.3">
      <c r="A6" s="374"/>
      <c r="B6" s="90" t="s">
        <v>16</v>
      </c>
      <c r="C6" s="117">
        <f>SUM(C4:C5)</f>
        <v>0.66274999999999995</v>
      </c>
      <c r="D6" s="117">
        <f t="shared" ref="D6:AG6" si="0">SUM(D4:D5)</f>
        <v>6.3900000000000006</v>
      </c>
      <c r="E6" s="117">
        <f t="shared" si="0"/>
        <v>11.91</v>
      </c>
      <c r="F6" s="117">
        <f t="shared" si="0"/>
        <v>20.080000000000002</v>
      </c>
      <c r="G6" s="117">
        <f t="shared" si="0"/>
        <v>37.691166000000003</v>
      </c>
      <c r="H6" s="117">
        <f t="shared" si="0"/>
        <v>56.15</v>
      </c>
      <c r="I6" s="117">
        <f t="shared" si="0"/>
        <v>76.05</v>
      </c>
      <c r="J6" s="117">
        <f t="shared" si="0"/>
        <v>96.846000000000004</v>
      </c>
      <c r="K6" s="117">
        <f t="shared" si="0"/>
        <v>117.8111</v>
      </c>
      <c r="L6" s="117">
        <f t="shared" si="0"/>
        <v>145.17769999999999</v>
      </c>
      <c r="M6" s="117">
        <f t="shared" si="0"/>
        <v>166.45100500000001</v>
      </c>
      <c r="N6" s="117">
        <f t="shared" si="0"/>
        <v>215.14848999999998</v>
      </c>
      <c r="O6" s="117">
        <f t="shared" si="0"/>
        <v>266.27649000000002</v>
      </c>
      <c r="P6" s="117">
        <f t="shared" si="0"/>
        <v>329.52108399999997</v>
      </c>
      <c r="Q6" s="117">
        <f t="shared" si="0"/>
        <v>396.61565400000001</v>
      </c>
      <c r="R6" s="117">
        <f t="shared" si="0"/>
        <v>478.70807200000002</v>
      </c>
      <c r="S6" s="117">
        <f t="shared" si="0"/>
        <v>558.59340599999996</v>
      </c>
      <c r="T6" s="117">
        <f t="shared" si="0"/>
        <v>640.56100900000001</v>
      </c>
      <c r="U6" s="117">
        <f t="shared" si="0"/>
        <v>741.87034599999993</v>
      </c>
      <c r="V6" s="117">
        <f t="shared" si="0"/>
        <v>842.87134999999989</v>
      </c>
      <c r="W6" s="117">
        <f t="shared" si="0"/>
        <v>905.59279199999992</v>
      </c>
      <c r="X6" s="117">
        <f t="shared" si="0"/>
        <v>1081.2354679999999</v>
      </c>
      <c r="Y6" s="117">
        <f t="shared" si="0"/>
        <v>1203.6667109999999</v>
      </c>
      <c r="Z6" s="117">
        <f t="shared" si="0"/>
        <v>1385.1805989999998</v>
      </c>
      <c r="AA6" s="117">
        <f t="shared" si="0"/>
        <v>1870.75</v>
      </c>
      <c r="AB6" s="117">
        <f t="shared" si="0"/>
        <v>2040.623</v>
      </c>
      <c r="AC6" s="117">
        <f t="shared" si="0"/>
        <v>2130.66</v>
      </c>
      <c r="AD6" s="117">
        <f t="shared" si="0"/>
        <v>2356.6799999999998</v>
      </c>
      <c r="AE6" s="117">
        <f t="shared" si="0"/>
        <v>2380</v>
      </c>
      <c r="AF6" s="117">
        <f t="shared" si="0"/>
        <v>2568.5019999999995</v>
      </c>
      <c r="AG6" s="117">
        <f t="shared" si="0"/>
        <v>2518.0061303666844</v>
      </c>
      <c r="AH6" s="117">
        <f>SUM(AH4:AH5)</f>
        <v>2688.4572980000003</v>
      </c>
      <c r="AI6" s="117" t="e">
        <f>SUM(AI4:AI5)</f>
        <v>#REF!</v>
      </c>
      <c r="AJ6" s="240"/>
    </row>
    <row r="7" spans="1:36" ht="28.2" x14ac:dyDescent="0.3">
      <c r="A7" s="242" t="s">
        <v>172</v>
      </c>
      <c r="B7" s="89" t="s">
        <v>188</v>
      </c>
      <c r="C7" s="118">
        <v>0</v>
      </c>
      <c r="D7" s="118">
        <v>0</v>
      </c>
      <c r="E7" s="118">
        <v>0</v>
      </c>
      <c r="F7" s="118">
        <v>0</v>
      </c>
      <c r="G7" s="118">
        <v>0</v>
      </c>
      <c r="H7" s="118">
        <v>0</v>
      </c>
      <c r="I7" s="118">
        <v>0</v>
      </c>
      <c r="J7" s="118">
        <v>0</v>
      </c>
      <c r="K7" s="118">
        <v>0</v>
      </c>
      <c r="L7" s="118">
        <v>0</v>
      </c>
      <c r="M7" s="118">
        <v>0</v>
      </c>
      <c r="N7" s="118">
        <v>0</v>
      </c>
      <c r="O7" s="118">
        <v>0</v>
      </c>
      <c r="P7" s="118">
        <v>0</v>
      </c>
      <c r="Q7" s="118">
        <v>0</v>
      </c>
      <c r="R7" s="118">
        <v>0</v>
      </c>
      <c r="S7" s="118">
        <v>0</v>
      </c>
      <c r="T7" s="118">
        <v>0</v>
      </c>
      <c r="U7" s="118">
        <v>0</v>
      </c>
      <c r="V7" s="118">
        <v>0</v>
      </c>
      <c r="W7" s="118">
        <v>0</v>
      </c>
      <c r="X7" s="118">
        <v>0</v>
      </c>
      <c r="Y7" s="118">
        <v>0</v>
      </c>
      <c r="Z7" s="118">
        <v>0</v>
      </c>
      <c r="AA7" s="118">
        <v>0</v>
      </c>
      <c r="AB7" s="118">
        <v>0</v>
      </c>
      <c r="AC7" s="118">
        <v>0</v>
      </c>
      <c r="AD7" s="118">
        <v>0</v>
      </c>
      <c r="AE7" s="118">
        <v>1106</v>
      </c>
      <c r="AF7" s="116">
        <v>1652.9050830000001</v>
      </c>
      <c r="AG7" s="241">
        <v>1877.3000830000001</v>
      </c>
      <c r="AH7" s="241">
        <v>2433.2606759999999</v>
      </c>
      <c r="AI7" s="241" t="e">
        <f>#REF!</f>
        <v>#REF!</v>
      </c>
      <c r="AJ7" s="240"/>
    </row>
    <row r="8" spans="1:36" x14ac:dyDescent="0.3">
      <c r="A8" s="374" t="s">
        <v>20</v>
      </c>
      <c r="B8" s="93" t="s">
        <v>17</v>
      </c>
      <c r="C8" s="115">
        <v>0</v>
      </c>
      <c r="D8" s="115">
        <v>0</v>
      </c>
      <c r="E8" s="115">
        <v>0</v>
      </c>
      <c r="F8" s="115">
        <v>0</v>
      </c>
      <c r="G8" s="115">
        <v>0.72933599999999998</v>
      </c>
      <c r="H8" s="115">
        <v>2.6786989999999999</v>
      </c>
      <c r="I8" s="115">
        <v>3.9</v>
      </c>
      <c r="J8" s="115">
        <v>6.08</v>
      </c>
      <c r="K8" s="115">
        <v>8.0981000000000005</v>
      </c>
      <c r="L8" s="115">
        <v>11.086100000000002</v>
      </c>
      <c r="M8" s="115">
        <v>16.658100000000001</v>
      </c>
      <c r="N8" s="115">
        <v>27.8354</v>
      </c>
      <c r="O8" s="115">
        <v>51.955740000000006</v>
      </c>
      <c r="P8" s="115">
        <v>89.685465000000008</v>
      </c>
      <c r="Q8" s="115">
        <v>171.398079</v>
      </c>
      <c r="R8" s="115">
        <v>257.79349400000001</v>
      </c>
      <c r="S8" s="115">
        <v>393.65334400000006</v>
      </c>
      <c r="T8" s="115">
        <v>593.8265100000001</v>
      </c>
      <c r="U8" s="115">
        <v>837.80627000000004</v>
      </c>
      <c r="V8" s="115">
        <v>1129.6137100000001</v>
      </c>
      <c r="W8" s="115">
        <v>1564.6495610000002</v>
      </c>
      <c r="X8" s="115">
        <v>2141.8754820000004</v>
      </c>
      <c r="Y8" s="115">
        <v>2963.9566730000006</v>
      </c>
      <c r="Z8" s="115">
        <v>4199.2255530000002</v>
      </c>
      <c r="AA8" s="115">
        <v>8062.3</v>
      </c>
      <c r="AB8" s="115">
        <v>12289.19</v>
      </c>
      <c r="AC8" s="115">
        <v>16292.39</v>
      </c>
      <c r="AD8" s="115">
        <v>18466.13</v>
      </c>
      <c r="AE8" s="115">
        <v>26846</v>
      </c>
      <c r="AF8" s="116">
        <v>34781.01571</v>
      </c>
      <c r="AG8" s="241">
        <v>43222.323109999998</v>
      </c>
      <c r="AH8" s="241">
        <v>59267.145210000002</v>
      </c>
      <c r="AI8" s="241" t="e">
        <f>#REF!</f>
        <v>#REF!</v>
      </c>
      <c r="AJ8" s="240"/>
    </row>
    <row r="9" spans="1:36" x14ac:dyDescent="0.3">
      <c r="A9" s="374"/>
      <c r="B9" s="95" t="s">
        <v>18</v>
      </c>
      <c r="C9" s="115">
        <v>0.71</v>
      </c>
      <c r="D9" s="115">
        <v>3.52</v>
      </c>
      <c r="E9" s="115">
        <v>8.57</v>
      </c>
      <c r="F9" s="115">
        <v>24.75</v>
      </c>
      <c r="G9" s="115">
        <v>50.017663999999996</v>
      </c>
      <c r="H9" s="115">
        <v>82.621300999999988</v>
      </c>
      <c r="I9" s="115">
        <v>111.5</v>
      </c>
      <c r="J9" s="115">
        <v>123.37</v>
      </c>
      <c r="K9" s="115">
        <v>132.99956500000002</v>
      </c>
      <c r="L9" s="115">
        <v>144.87455300000002</v>
      </c>
      <c r="M9" s="115">
        <v>153.21655300000003</v>
      </c>
      <c r="N9" s="115">
        <v>328.99442700000003</v>
      </c>
      <c r="O9" s="115">
        <v>441.10692700000004</v>
      </c>
      <c r="P9" s="115">
        <v>619.586547</v>
      </c>
      <c r="Q9" s="115">
        <v>941.10618299999999</v>
      </c>
      <c r="R9" s="115">
        <v>1624.0987719999998</v>
      </c>
      <c r="S9" s="115">
        <v>2801.8091079999999</v>
      </c>
      <c r="T9" s="115">
        <v>3773.813615</v>
      </c>
      <c r="U9" s="115">
        <v>4692.3594059999996</v>
      </c>
      <c r="V9" s="115">
        <v>5493.9082699999999</v>
      </c>
      <c r="W9" s="115">
        <v>6546.9565199999997</v>
      </c>
      <c r="X9" s="115">
        <v>8081.4465309999996</v>
      </c>
      <c r="Y9" s="115">
        <v>9857.6422309999998</v>
      </c>
      <c r="Z9" s="115">
        <v>12699.101413</v>
      </c>
      <c r="AA9" s="115">
        <v>19795.93</v>
      </c>
      <c r="AB9" s="115">
        <v>28557.16</v>
      </c>
      <c r="AC9" s="115">
        <v>35616.32</v>
      </c>
      <c r="AD9" s="115">
        <v>43669.73</v>
      </c>
      <c r="AE9" s="115">
        <v>46277</v>
      </c>
      <c r="AF9" s="116">
        <v>50357.762002000003</v>
      </c>
      <c r="AG9" s="241">
        <v>54470.853802000005</v>
      </c>
      <c r="AH9" s="241">
        <v>62392.939702000003</v>
      </c>
      <c r="AI9" s="241" t="e">
        <f>#REF!</f>
        <v>#REF!</v>
      </c>
      <c r="AJ9" s="240"/>
    </row>
    <row r="10" spans="1:36" x14ac:dyDescent="0.3">
      <c r="A10" s="374"/>
      <c r="B10" s="90" t="s">
        <v>16</v>
      </c>
      <c r="C10" s="117">
        <f>SUM(C8:C9)</f>
        <v>0.71</v>
      </c>
      <c r="D10" s="117">
        <f t="shared" ref="D10:AI10" si="1">SUM(D8:D9)</f>
        <v>3.52</v>
      </c>
      <c r="E10" s="117">
        <f t="shared" si="1"/>
        <v>8.57</v>
      </c>
      <c r="F10" s="117">
        <f t="shared" si="1"/>
        <v>24.75</v>
      </c>
      <c r="G10" s="117">
        <f t="shared" si="1"/>
        <v>50.747</v>
      </c>
      <c r="H10" s="117">
        <f t="shared" si="1"/>
        <v>85.299999999999983</v>
      </c>
      <c r="I10" s="117">
        <f t="shared" si="1"/>
        <v>115.4</v>
      </c>
      <c r="J10" s="117">
        <f t="shared" si="1"/>
        <v>129.45000000000002</v>
      </c>
      <c r="K10" s="117">
        <f t="shared" si="1"/>
        <v>141.09766500000001</v>
      </c>
      <c r="L10" s="117">
        <f t="shared" si="1"/>
        <v>155.96065300000004</v>
      </c>
      <c r="M10" s="117">
        <f t="shared" si="1"/>
        <v>169.87465300000002</v>
      </c>
      <c r="N10" s="117">
        <f t="shared" si="1"/>
        <v>356.82982700000002</v>
      </c>
      <c r="O10" s="117">
        <f t="shared" si="1"/>
        <v>493.06266700000003</v>
      </c>
      <c r="P10" s="117">
        <f t="shared" si="1"/>
        <v>709.27201200000002</v>
      </c>
      <c r="Q10" s="117">
        <f t="shared" si="1"/>
        <v>1112.5042619999999</v>
      </c>
      <c r="R10" s="117">
        <f t="shared" si="1"/>
        <v>1881.8922659999998</v>
      </c>
      <c r="S10" s="117">
        <f t="shared" si="1"/>
        <v>3195.4624519999998</v>
      </c>
      <c r="T10" s="117">
        <f t="shared" si="1"/>
        <v>4367.6401249999999</v>
      </c>
      <c r="U10" s="117">
        <f t="shared" si="1"/>
        <v>5530.1656759999996</v>
      </c>
      <c r="V10" s="117">
        <f t="shared" si="1"/>
        <v>6623.5219799999995</v>
      </c>
      <c r="W10" s="117">
        <f t="shared" si="1"/>
        <v>8111.6060809999999</v>
      </c>
      <c r="X10" s="117">
        <f t="shared" si="1"/>
        <v>10223.322013000001</v>
      </c>
      <c r="Y10" s="117">
        <f t="shared" si="1"/>
        <v>12821.598904</v>
      </c>
      <c r="Z10" s="117">
        <f t="shared" si="1"/>
        <v>16898.326966000001</v>
      </c>
      <c r="AA10" s="117">
        <f t="shared" si="1"/>
        <v>27858.23</v>
      </c>
      <c r="AB10" s="117">
        <f t="shared" si="1"/>
        <v>40846.35</v>
      </c>
      <c r="AC10" s="117">
        <f t="shared" si="1"/>
        <v>51908.71</v>
      </c>
      <c r="AD10" s="117">
        <f t="shared" si="1"/>
        <v>62135.86</v>
      </c>
      <c r="AE10" s="117">
        <f t="shared" si="1"/>
        <v>73123</v>
      </c>
      <c r="AF10" s="117">
        <f t="shared" si="1"/>
        <v>85138.77771200001</v>
      </c>
      <c r="AG10" s="117">
        <f t="shared" si="1"/>
        <v>97693.176911999995</v>
      </c>
      <c r="AH10" s="117">
        <f t="shared" si="1"/>
        <v>121660.08491200001</v>
      </c>
      <c r="AI10" s="117" t="e">
        <f t="shared" si="1"/>
        <v>#REF!</v>
      </c>
      <c r="AJ10" s="240"/>
    </row>
    <row r="11" spans="1:36" x14ac:dyDescent="0.3">
      <c r="A11" s="377" t="s">
        <v>232</v>
      </c>
      <c r="B11" s="377"/>
      <c r="C11" s="115">
        <v>9.5</v>
      </c>
      <c r="D11" s="115">
        <v>28.82</v>
      </c>
      <c r="E11" s="115">
        <v>47.5</v>
      </c>
      <c r="F11" s="115">
        <v>65.12</v>
      </c>
      <c r="G11" s="115">
        <v>90.87</v>
      </c>
      <c r="H11" s="115">
        <v>124.28</v>
      </c>
      <c r="I11" s="115">
        <v>151</v>
      </c>
      <c r="J11" s="115">
        <v>189.054</v>
      </c>
      <c r="K11" s="115">
        <v>223.26499999999999</v>
      </c>
      <c r="L11" s="115">
        <v>252.05999999999997</v>
      </c>
      <c r="M11" s="115">
        <v>278.82417199999998</v>
      </c>
      <c r="N11" s="115">
        <v>306.35615199999995</v>
      </c>
      <c r="O11" s="115">
        <v>369.96915199999995</v>
      </c>
      <c r="P11" s="115">
        <v>462.86128099999996</v>
      </c>
      <c r="Q11" s="115">
        <v>610.54608699999994</v>
      </c>
      <c r="R11" s="115">
        <v>822.72373299999992</v>
      </c>
      <c r="S11" s="115">
        <v>1052.7613690000001</v>
      </c>
      <c r="T11" s="115">
        <v>1328.491342</v>
      </c>
      <c r="U11" s="115">
        <v>1636.4943720000001</v>
      </c>
      <c r="V11" s="115">
        <v>2310.2607330000001</v>
      </c>
      <c r="W11" s="115">
        <v>2775.4692789999999</v>
      </c>
      <c r="X11" s="115">
        <v>3825.75</v>
      </c>
      <c r="Y11" s="115">
        <v>4412.9717760000003</v>
      </c>
      <c r="Z11" s="115">
        <v>5698.9876720000002</v>
      </c>
      <c r="AA11" s="115">
        <v>7761.45</v>
      </c>
      <c r="AB11" s="115">
        <v>9194.25</v>
      </c>
      <c r="AC11" s="115">
        <v>10955.06</v>
      </c>
      <c r="AD11" s="115">
        <v>12171.84</v>
      </c>
      <c r="AE11" s="115">
        <v>16365</v>
      </c>
      <c r="AF11" s="116">
        <v>17467.013999999999</v>
      </c>
      <c r="AG11" s="241">
        <v>18809.671962</v>
      </c>
      <c r="AH11" s="241">
        <v>21088.156408000003</v>
      </c>
      <c r="AI11" s="241" t="e">
        <f>#REF!</f>
        <v>#REF!</v>
      </c>
      <c r="AJ11" s="240"/>
    </row>
    <row r="12" spans="1:36" x14ac:dyDescent="0.3">
      <c r="A12" s="372" t="s">
        <v>0</v>
      </c>
      <c r="B12" s="372"/>
      <c r="C12" s="79">
        <v>30651</v>
      </c>
      <c r="D12" s="79">
        <v>31017</v>
      </c>
      <c r="E12" s="79">
        <v>31382</v>
      </c>
      <c r="F12" s="79">
        <v>31747</v>
      </c>
      <c r="G12" s="79">
        <v>32112</v>
      </c>
      <c r="H12" s="79">
        <v>32478</v>
      </c>
      <c r="I12" s="79">
        <v>32843</v>
      </c>
      <c r="J12" s="79">
        <v>33208</v>
      </c>
      <c r="K12" s="79">
        <v>33573</v>
      </c>
      <c r="L12" s="79">
        <v>33939</v>
      </c>
      <c r="M12" s="79">
        <v>34304</v>
      </c>
      <c r="N12" s="79">
        <v>34669</v>
      </c>
      <c r="O12" s="79">
        <v>35034</v>
      </c>
      <c r="P12" s="79">
        <v>35400</v>
      </c>
      <c r="Q12" s="79">
        <v>35765</v>
      </c>
      <c r="R12" s="79">
        <v>36130</v>
      </c>
      <c r="S12" s="79">
        <v>36495</v>
      </c>
      <c r="T12" s="79">
        <v>36861</v>
      </c>
      <c r="U12" s="79">
        <v>37226</v>
      </c>
      <c r="V12" s="79">
        <v>37591</v>
      </c>
      <c r="W12" s="79">
        <v>37956</v>
      </c>
      <c r="X12" s="79">
        <v>38322</v>
      </c>
      <c r="Y12" s="79">
        <v>38687</v>
      </c>
      <c r="Z12" s="79">
        <v>39052</v>
      </c>
      <c r="AA12" s="79">
        <v>39417</v>
      </c>
      <c r="AB12" s="79">
        <v>39783</v>
      </c>
      <c r="AC12" s="79">
        <v>40148</v>
      </c>
      <c r="AD12" s="79">
        <v>40513</v>
      </c>
      <c r="AE12" s="79">
        <v>40878</v>
      </c>
      <c r="AF12" s="79">
        <v>41244</v>
      </c>
      <c r="AG12" s="79">
        <v>41609</v>
      </c>
      <c r="AH12" s="79">
        <f>AH3</f>
        <v>42003</v>
      </c>
      <c r="AI12" s="79">
        <f>AI3</f>
        <v>42078</v>
      </c>
      <c r="AJ12" s="240"/>
    </row>
    <row r="13" spans="1:36" x14ac:dyDescent="0.3">
      <c r="A13" s="374" t="s">
        <v>187</v>
      </c>
      <c r="B13" s="93" t="s">
        <v>17</v>
      </c>
      <c r="C13" s="115">
        <v>0</v>
      </c>
      <c r="D13" s="115">
        <f t="shared" ref="D13:AH14" si="2">D4-C4</f>
        <v>0.52</v>
      </c>
      <c r="E13" s="115">
        <f t="shared" si="2"/>
        <v>0.85999999999999988</v>
      </c>
      <c r="F13" s="115">
        <f t="shared" si="2"/>
        <v>0.74000000000000021</v>
      </c>
      <c r="G13" s="115">
        <f t="shared" si="2"/>
        <v>1.231166</v>
      </c>
      <c r="H13" s="115">
        <f t="shared" si="2"/>
        <v>1.4688340000000002</v>
      </c>
      <c r="I13" s="115">
        <f t="shared" si="2"/>
        <v>2.8200000000000003</v>
      </c>
      <c r="J13" s="115">
        <f t="shared" si="2"/>
        <v>2.7659999999999982</v>
      </c>
      <c r="K13" s="115">
        <f t="shared" si="2"/>
        <v>3.254999999999999</v>
      </c>
      <c r="L13" s="115">
        <f t="shared" si="2"/>
        <v>4.1265999999999998</v>
      </c>
      <c r="M13" s="115">
        <f t="shared" si="2"/>
        <v>5.6232389999999981</v>
      </c>
      <c r="N13" s="115">
        <f t="shared" si="2"/>
        <v>10.486338000000003</v>
      </c>
      <c r="O13" s="115">
        <f t="shared" si="2"/>
        <v>16.225000000000001</v>
      </c>
      <c r="P13" s="115">
        <f t="shared" si="2"/>
        <v>17.722181999999997</v>
      </c>
      <c r="Q13" s="115">
        <f t="shared" si="2"/>
        <v>18.757357999999996</v>
      </c>
      <c r="R13" s="115">
        <f t="shared" si="2"/>
        <v>26.497630000000001</v>
      </c>
      <c r="S13" s="115">
        <f t="shared" si="2"/>
        <v>18.304513000000014</v>
      </c>
      <c r="T13" s="115">
        <f t="shared" si="2"/>
        <v>21.032851999999991</v>
      </c>
      <c r="U13" s="115">
        <f t="shared" si="2"/>
        <v>34.713384999999988</v>
      </c>
      <c r="V13" s="115">
        <f t="shared" si="2"/>
        <v>27.342368999999991</v>
      </c>
      <c r="W13" s="115">
        <f t="shared" si="2"/>
        <v>18.19560899999999</v>
      </c>
      <c r="X13" s="115">
        <f t="shared" si="2"/>
        <v>23.082397000000014</v>
      </c>
      <c r="Y13" s="115">
        <f t="shared" si="2"/>
        <v>30.896794999999997</v>
      </c>
      <c r="Z13" s="115">
        <f t="shared" si="2"/>
        <v>40.234167000000014</v>
      </c>
      <c r="AA13" s="115">
        <f t="shared" si="2"/>
        <v>78.748565999999983</v>
      </c>
      <c r="AB13" s="115">
        <f t="shared" si="2"/>
        <v>33.347000000000037</v>
      </c>
      <c r="AC13" s="115">
        <f t="shared" si="2"/>
        <v>35.462999999999965</v>
      </c>
      <c r="AD13" s="115">
        <f t="shared" si="2"/>
        <v>49.870000000000061</v>
      </c>
      <c r="AE13" s="115">
        <f t="shared" si="2"/>
        <v>69.669999999999959</v>
      </c>
      <c r="AF13" s="115">
        <f>AF4-AE4</f>
        <v>154.18999999999994</v>
      </c>
      <c r="AG13" s="115">
        <f t="shared" si="2"/>
        <v>-55.053546930850075</v>
      </c>
      <c r="AH13" s="115">
        <f t="shared" si="2"/>
        <v>24.804247930850124</v>
      </c>
      <c r="AI13" s="115" t="e">
        <f>AI4-AH4</f>
        <v>#REF!</v>
      </c>
      <c r="AJ13" s="243" t="e">
        <f>SUM(C13:AI13)</f>
        <v>#REF!</v>
      </c>
    </row>
    <row r="14" spans="1:36" x14ac:dyDescent="0.3">
      <c r="A14" s="374"/>
      <c r="B14" s="95" t="s">
        <v>18</v>
      </c>
      <c r="C14" s="115">
        <v>0.66274999999999995</v>
      </c>
      <c r="D14" s="115">
        <f t="shared" si="2"/>
        <v>5.2072500000000002</v>
      </c>
      <c r="E14" s="115">
        <f t="shared" si="2"/>
        <v>4.660000000000001</v>
      </c>
      <c r="F14" s="115">
        <f t="shared" si="2"/>
        <v>7.43</v>
      </c>
      <c r="G14" s="115">
        <f t="shared" si="2"/>
        <v>16.380000000000003</v>
      </c>
      <c r="H14" s="115">
        <f t="shared" si="2"/>
        <v>16.989999999999995</v>
      </c>
      <c r="I14" s="115">
        <f t="shared" si="2"/>
        <v>17.079999999999998</v>
      </c>
      <c r="J14" s="115">
        <f t="shared" si="2"/>
        <v>18.03</v>
      </c>
      <c r="K14" s="115">
        <f t="shared" si="2"/>
        <v>17.710099999999997</v>
      </c>
      <c r="L14" s="115">
        <f t="shared" si="2"/>
        <v>23.239999999999995</v>
      </c>
      <c r="M14" s="115">
        <f t="shared" si="2"/>
        <v>15.65006600000001</v>
      </c>
      <c r="N14" s="115">
        <f t="shared" si="2"/>
        <v>38.211146999999983</v>
      </c>
      <c r="O14" s="115">
        <f t="shared" si="2"/>
        <v>34.90300000000002</v>
      </c>
      <c r="P14" s="115">
        <f t="shared" si="2"/>
        <v>45.522411999999974</v>
      </c>
      <c r="Q14" s="115">
        <f t="shared" si="2"/>
        <v>48.337212000000022</v>
      </c>
      <c r="R14" s="115">
        <f t="shared" si="2"/>
        <v>55.594787999999994</v>
      </c>
      <c r="S14" s="115">
        <f t="shared" si="2"/>
        <v>61.580821000000014</v>
      </c>
      <c r="T14" s="115">
        <f t="shared" si="2"/>
        <v>60.934751000000006</v>
      </c>
      <c r="U14" s="115">
        <f t="shared" si="2"/>
        <v>66.595951999999954</v>
      </c>
      <c r="V14" s="115">
        <f t="shared" si="2"/>
        <v>73.658635000000004</v>
      </c>
      <c r="W14" s="115">
        <f t="shared" si="2"/>
        <v>44.525833000000034</v>
      </c>
      <c r="X14" s="115">
        <f t="shared" si="2"/>
        <v>152.56027899999992</v>
      </c>
      <c r="Y14" s="115">
        <f t="shared" si="2"/>
        <v>91.534447999999998</v>
      </c>
      <c r="Z14" s="115">
        <f t="shared" si="2"/>
        <v>141.279721</v>
      </c>
      <c r="AA14" s="115">
        <f t="shared" si="2"/>
        <v>406.82083499999999</v>
      </c>
      <c r="AB14" s="115">
        <f t="shared" si="2"/>
        <v>136.52600000000007</v>
      </c>
      <c r="AC14" s="115">
        <f t="shared" si="2"/>
        <v>54.574000000000069</v>
      </c>
      <c r="AD14" s="115">
        <f t="shared" si="2"/>
        <v>176.14999999999986</v>
      </c>
      <c r="AE14" s="115">
        <f t="shared" si="2"/>
        <v>-46.349999999999909</v>
      </c>
      <c r="AF14" s="115">
        <f t="shared" si="2"/>
        <v>34.311999999999671</v>
      </c>
      <c r="AG14" s="115">
        <f t="shared" si="2"/>
        <v>4.557677297535065</v>
      </c>
      <c r="AH14" s="115">
        <f t="shared" si="2"/>
        <v>145.64691970246531</v>
      </c>
      <c r="AI14" s="115" t="e">
        <f>AI5-AH5</f>
        <v>#REF!</v>
      </c>
      <c r="AJ14" s="243" t="e">
        <f>SUM(C14:AI14)</f>
        <v>#REF!</v>
      </c>
    </row>
    <row r="15" spans="1:36" x14ac:dyDescent="0.3">
      <c r="A15" s="374"/>
      <c r="B15" s="90" t="s">
        <v>16</v>
      </c>
      <c r="C15" s="117">
        <f>SUM(C13:C14)</f>
        <v>0.66274999999999995</v>
      </c>
      <c r="D15" s="117">
        <f t="shared" ref="D15:AJ15" si="3">SUM(D13:D14)</f>
        <v>5.7272499999999997</v>
      </c>
      <c r="E15" s="117">
        <f t="shared" si="3"/>
        <v>5.5200000000000014</v>
      </c>
      <c r="F15" s="117">
        <f t="shared" si="3"/>
        <v>8.17</v>
      </c>
      <c r="G15" s="117">
        <f t="shared" si="3"/>
        <v>17.611166000000004</v>
      </c>
      <c r="H15" s="117">
        <f t="shared" si="3"/>
        <v>18.458833999999996</v>
      </c>
      <c r="I15" s="117">
        <f t="shared" si="3"/>
        <v>19.899999999999999</v>
      </c>
      <c r="J15" s="117">
        <f t="shared" si="3"/>
        <v>20.795999999999999</v>
      </c>
      <c r="K15" s="117">
        <f t="shared" si="3"/>
        <v>20.965099999999996</v>
      </c>
      <c r="L15" s="117">
        <f t="shared" si="3"/>
        <v>27.366599999999995</v>
      </c>
      <c r="M15" s="117">
        <f t="shared" si="3"/>
        <v>21.273305000000008</v>
      </c>
      <c r="N15" s="117">
        <f t="shared" si="3"/>
        <v>48.697484999999986</v>
      </c>
      <c r="O15" s="117">
        <f t="shared" si="3"/>
        <v>51.128000000000021</v>
      </c>
      <c r="P15" s="117">
        <f t="shared" si="3"/>
        <v>63.244593999999971</v>
      </c>
      <c r="Q15" s="117">
        <f t="shared" si="3"/>
        <v>67.094570000000019</v>
      </c>
      <c r="R15" s="117">
        <f t="shared" si="3"/>
        <v>82.092417999999995</v>
      </c>
      <c r="S15" s="117">
        <f t="shared" si="3"/>
        <v>79.885334000000029</v>
      </c>
      <c r="T15" s="117">
        <f t="shared" si="3"/>
        <v>81.967602999999997</v>
      </c>
      <c r="U15" s="117">
        <f t="shared" si="3"/>
        <v>101.30933699999994</v>
      </c>
      <c r="V15" s="117">
        <f t="shared" si="3"/>
        <v>101.00100399999999</v>
      </c>
      <c r="W15" s="117">
        <f t="shared" si="3"/>
        <v>62.721442000000025</v>
      </c>
      <c r="X15" s="117">
        <f t="shared" si="3"/>
        <v>175.64267599999994</v>
      </c>
      <c r="Y15" s="117">
        <f t="shared" si="3"/>
        <v>122.43124299999999</v>
      </c>
      <c r="Z15" s="117">
        <f t="shared" si="3"/>
        <v>181.51388800000001</v>
      </c>
      <c r="AA15" s="117">
        <f t="shared" si="3"/>
        <v>485.56940099999997</v>
      </c>
      <c r="AB15" s="117">
        <f t="shared" si="3"/>
        <v>169.8730000000001</v>
      </c>
      <c r="AC15" s="117">
        <f t="shared" si="3"/>
        <v>90.037000000000035</v>
      </c>
      <c r="AD15" s="117">
        <f t="shared" si="3"/>
        <v>226.01999999999992</v>
      </c>
      <c r="AE15" s="117">
        <f t="shared" si="3"/>
        <v>23.32000000000005</v>
      </c>
      <c r="AF15" s="117">
        <f t="shared" si="3"/>
        <v>188.50199999999961</v>
      </c>
      <c r="AG15" s="117">
        <f t="shared" si="3"/>
        <v>-50.49586963331501</v>
      </c>
      <c r="AH15" s="117">
        <f t="shared" ref="AH15" si="4">SUM(AH13:AH14)</f>
        <v>170.45116763331544</v>
      </c>
      <c r="AI15" s="117" t="e">
        <f>SUM(AI13:AI14)</f>
        <v>#REF!</v>
      </c>
      <c r="AJ15" s="117" t="e">
        <f t="shared" si="3"/>
        <v>#REF!</v>
      </c>
    </row>
    <row r="16" spans="1:36" x14ac:dyDescent="0.3">
      <c r="A16" s="374" t="s">
        <v>197</v>
      </c>
      <c r="B16" s="93" t="s">
        <v>17</v>
      </c>
      <c r="C16" s="115">
        <f>C13/C$2</f>
        <v>0</v>
      </c>
      <c r="D16" s="115">
        <f t="shared" ref="D16:AG17" si="5">D13/D$2</f>
        <v>3.510839819216055E-2</v>
      </c>
      <c r="E16" s="115">
        <f t="shared" si="5"/>
        <v>5.7742744791973694E-2</v>
      </c>
      <c r="F16" s="115">
        <f t="shared" si="5"/>
        <v>4.9195991244709115E-2</v>
      </c>
      <c r="G16" s="115">
        <f t="shared" si="5"/>
        <v>7.6283450910287084E-2</v>
      </c>
      <c r="H16" s="115">
        <f t="shared" si="5"/>
        <v>7.4020507055949356E-2</v>
      </c>
      <c r="I16" s="115">
        <f t="shared" si="5"/>
        <v>0.12957476457023429</v>
      </c>
      <c r="J16" s="115">
        <f t="shared" si="5"/>
        <v>0.1353002778351583</v>
      </c>
      <c r="K16" s="115">
        <f t="shared" si="5"/>
        <v>0.1239141852962095</v>
      </c>
      <c r="L16" s="115">
        <f t="shared" si="5"/>
        <v>0.15877115603723413</v>
      </c>
      <c r="M16" s="115">
        <f t="shared" si="5"/>
        <v>0.19341760749802403</v>
      </c>
      <c r="N16" s="115">
        <f t="shared" si="5"/>
        <v>0.36498478240720078</v>
      </c>
      <c r="O16" s="115">
        <f t="shared" si="5"/>
        <v>0.54498557845558648</v>
      </c>
      <c r="P16" s="115">
        <f t="shared" si="5"/>
        <v>0.47443657220018159</v>
      </c>
      <c r="Q16" s="115">
        <f t="shared" si="5"/>
        <v>0.41262207447469607</v>
      </c>
      <c r="R16" s="115">
        <f t="shared" si="5"/>
        <v>0.59634206170378834</v>
      </c>
      <c r="S16" s="115">
        <f t="shared" si="5"/>
        <v>0.33735257088481235</v>
      </c>
      <c r="T16" s="115">
        <f t="shared" si="5"/>
        <v>0.37763432452103757</v>
      </c>
      <c r="U16" s="115">
        <f t="shared" si="5"/>
        <v>0.55648657641113319</v>
      </c>
      <c r="V16" s="115">
        <f t="shared" si="5"/>
        <v>0.45957828857217398</v>
      </c>
      <c r="W16" s="115">
        <f t="shared" si="5"/>
        <v>0.31472432991387567</v>
      </c>
      <c r="X16" s="115">
        <f t="shared" si="5"/>
        <v>0.39550887367720067</v>
      </c>
      <c r="Y16" s="115">
        <f t="shared" si="5"/>
        <v>0.51835924461687222</v>
      </c>
      <c r="Z16" s="115">
        <f t="shared" si="5"/>
        <v>0.66763303301255283</v>
      </c>
      <c r="AA16" s="115">
        <f t="shared" si="5"/>
        <v>1.2978788351102013</v>
      </c>
      <c r="AB16" s="115">
        <f t="shared" si="5"/>
        <v>0.47220478612622263</v>
      </c>
      <c r="AC16" s="115">
        <f t="shared" si="5"/>
        <v>0.43460592077801807</v>
      </c>
      <c r="AD16" s="115">
        <f t="shared" si="5"/>
        <v>0.58506794677859753</v>
      </c>
      <c r="AE16" s="115">
        <f t="shared" si="5"/>
        <v>0.80674833927316758</v>
      </c>
      <c r="AF16" s="115">
        <f t="shared" si="5"/>
        <v>1.6511027115242038</v>
      </c>
      <c r="AG16" s="115">
        <f>AG13/AG$2</f>
        <v>-0.54180332801353881</v>
      </c>
      <c r="AH16" s="115">
        <f t="shared" ref="AH16" si="6">AH13/AH$2</f>
        <v>0.24546928614912153</v>
      </c>
      <c r="AI16" s="115" t="e">
        <f>AI13/AI$2</f>
        <v>#REF!</v>
      </c>
      <c r="AJ16" s="243" t="e">
        <f>SUM(C16:AI16)</f>
        <v>#REF!</v>
      </c>
    </row>
    <row r="17" spans="1:37" x14ac:dyDescent="0.3">
      <c r="A17" s="374"/>
      <c r="B17" s="95" t="s">
        <v>18</v>
      </c>
      <c r="C17" s="115">
        <f>C14/C$2</f>
        <v>4.6383685708204864E-2</v>
      </c>
      <c r="D17" s="115">
        <f t="shared" si="5"/>
        <v>0.35157347401178468</v>
      </c>
      <c r="E17" s="115">
        <f t="shared" si="5"/>
        <v>0.31288510550069476</v>
      </c>
      <c r="F17" s="115">
        <f t="shared" si="5"/>
        <v>0.4939543445245792</v>
      </c>
      <c r="G17" s="115">
        <f t="shared" si="5"/>
        <v>1.0149101956279678</v>
      </c>
      <c r="H17" s="115">
        <f t="shared" si="5"/>
        <v>0.85619506008206447</v>
      </c>
      <c r="I17" s="115">
        <f t="shared" si="5"/>
        <v>0.7848003471133338</v>
      </c>
      <c r="J17" s="115">
        <f t="shared" si="5"/>
        <v>0.88194649651768098</v>
      </c>
      <c r="K17" s="115">
        <f t="shared" si="5"/>
        <v>0.67420356774635948</v>
      </c>
      <c r="L17" s="115">
        <f t="shared" si="5"/>
        <v>0.89416024482753864</v>
      </c>
      <c r="M17" s="115">
        <f t="shared" si="5"/>
        <v>0.53830155945820091</v>
      </c>
      <c r="N17" s="115">
        <f t="shared" si="5"/>
        <v>1.3299673511691643</v>
      </c>
      <c r="O17" s="115">
        <f t="shared" si="5"/>
        <v>1.1723655867386962</v>
      </c>
      <c r="P17" s="115">
        <f t="shared" si="5"/>
        <v>1.2186703142741906</v>
      </c>
      <c r="Q17" s="115">
        <f t="shared" si="5"/>
        <v>1.0633160965293291</v>
      </c>
      <c r="R17" s="115">
        <f t="shared" si="5"/>
        <v>1.2511877664494908</v>
      </c>
      <c r="S17" s="115">
        <f t="shared" si="5"/>
        <v>1.1349358642618588</v>
      </c>
      <c r="T17" s="115">
        <f t="shared" si="5"/>
        <v>1.0940529384099993</v>
      </c>
      <c r="U17" s="115">
        <f t="shared" si="5"/>
        <v>1.0675926110726495</v>
      </c>
      <c r="V17" s="115">
        <f t="shared" si="5"/>
        <v>1.2380752162280615</v>
      </c>
      <c r="W17" s="115">
        <f t="shared" si="5"/>
        <v>0.77015080697668048</v>
      </c>
      <c r="X17" s="115">
        <f t="shared" si="5"/>
        <v>2.6140675127964146</v>
      </c>
      <c r="Y17" s="115">
        <f t="shared" si="5"/>
        <v>1.535684439816569</v>
      </c>
      <c r="Z17" s="115">
        <f t="shared" si="5"/>
        <v>2.3443509749909128</v>
      </c>
      <c r="AA17" s="115">
        <f t="shared" si="5"/>
        <v>6.7049367150172552</v>
      </c>
      <c r="AB17" s="115">
        <f t="shared" si="5"/>
        <v>1.9332542846633469</v>
      </c>
      <c r="AC17" s="115">
        <f t="shared" si="5"/>
        <v>0.6688149203547249</v>
      </c>
      <c r="AD17" s="115">
        <f t="shared" si="5"/>
        <v>2.0665674518758723</v>
      </c>
      <c r="AE17" s="115">
        <f t="shared" si="5"/>
        <v>-0.53671286816867037</v>
      </c>
      <c r="AF17" s="115">
        <f t="shared" si="5"/>
        <v>0.3674209497231854</v>
      </c>
      <c r="AG17" s="115">
        <f t="shared" si="5"/>
        <v>4.4853871648231708E-2</v>
      </c>
      <c r="AH17" s="115">
        <f t="shared" ref="AH17" si="7">AH14/AH$2</f>
        <v>1.4413597827619058</v>
      </c>
      <c r="AI17" s="115" t="e">
        <f>AI14/AI$2</f>
        <v>#REF!</v>
      </c>
      <c r="AJ17" s="243" t="e">
        <f>SUM(C17:AI17)</f>
        <v>#REF!</v>
      </c>
    </row>
    <row r="18" spans="1:37" x14ac:dyDescent="0.3">
      <c r="A18" s="374"/>
      <c r="B18" s="90" t="s">
        <v>16</v>
      </c>
      <c r="C18" s="117">
        <f>C17+C16</f>
        <v>4.6383685708204864E-2</v>
      </c>
      <c r="D18" s="117">
        <f t="shared" ref="D18:AG18" si="8">D17+D16</f>
        <v>0.38668187220394523</v>
      </c>
      <c r="E18" s="117">
        <f t="shared" si="8"/>
        <v>0.37062785029266843</v>
      </c>
      <c r="F18" s="117">
        <f t="shared" si="8"/>
        <v>0.54315033576928828</v>
      </c>
      <c r="G18" s="117">
        <f t="shared" si="8"/>
        <v>1.0911936465382548</v>
      </c>
      <c r="H18" s="117">
        <f t="shared" si="8"/>
        <v>0.93021556713801379</v>
      </c>
      <c r="I18" s="117">
        <f t="shared" si="8"/>
        <v>0.91437511168356811</v>
      </c>
      <c r="J18" s="117">
        <f t="shared" si="8"/>
        <v>1.0172467743528393</v>
      </c>
      <c r="K18" s="117">
        <f t="shared" si="8"/>
        <v>0.79811775304256893</v>
      </c>
      <c r="L18" s="117">
        <f t="shared" si="8"/>
        <v>1.0529314008647728</v>
      </c>
      <c r="M18" s="117">
        <f t="shared" si="8"/>
        <v>0.73171916695622496</v>
      </c>
      <c r="N18" s="117">
        <f t="shared" si="8"/>
        <v>1.6949521335763651</v>
      </c>
      <c r="O18" s="117">
        <f t="shared" si="8"/>
        <v>1.7173511651942825</v>
      </c>
      <c r="P18" s="117">
        <f t="shared" si="8"/>
        <v>1.6931068864743721</v>
      </c>
      <c r="Q18" s="117">
        <f t="shared" si="8"/>
        <v>1.4759381710040251</v>
      </c>
      <c r="R18" s="117">
        <f t="shared" si="8"/>
        <v>1.847529828153279</v>
      </c>
      <c r="S18" s="117">
        <f t="shared" si="8"/>
        <v>1.4722884351466712</v>
      </c>
      <c r="T18" s="117">
        <f t="shared" si="8"/>
        <v>1.4716872629310369</v>
      </c>
      <c r="U18" s="117">
        <f t="shared" si="8"/>
        <v>1.6240791874837828</v>
      </c>
      <c r="V18" s="117">
        <f t="shared" si="8"/>
        <v>1.6976535048002355</v>
      </c>
      <c r="W18" s="117">
        <f t="shared" si="8"/>
        <v>1.084875136890556</v>
      </c>
      <c r="X18" s="117">
        <f t="shared" si="8"/>
        <v>3.0095763864736154</v>
      </c>
      <c r="Y18" s="117">
        <f t="shared" si="8"/>
        <v>2.0540436844334411</v>
      </c>
      <c r="Z18" s="117">
        <f t="shared" si="8"/>
        <v>3.0119840080034654</v>
      </c>
      <c r="AA18" s="117">
        <f t="shared" si="8"/>
        <v>8.0028155501274565</v>
      </c>
      <c r="AB18" s="117">
        <f t="shared" si="8"/>
        <v>2.4054590707895693</v>
      </c>
      <c r="AC18" s="117">
        <f t="shared" si="8"/>
        <v>1.1034208411327429</v>
      </c>
      <c r="AD18" s="117">
        <f t="shared" si="8"/>
        <v>2.6516353986544701</v>
      </c>
      <c r="AE18" s="117">
        <f t="shared" si="8"/>
        <v>0.27003547110449722</v>
      </c>
      <c r="AF18" s="117">
        <f t="shared" si="8"/>
        <v>2.0185236612473894</v>
      </c>
      <c r="AG18" s="117">
        <f t="shared" si="8"/>
        <v>-0.49694945636530707</v>
      </c>
      <c r="AH18" s="117">
        <f t="shared" ref="AH18:AI18" si="9">AH17+AH16</f>
        <v>1.6868290689110272</v>
      </c>
      <c r="AI18" s="117" t="e">
        <f t="shared" si="9"/>
        <v>#REF!</v>
      </c>
      <c r="AJ18" s="117" t="e">
        <f>AJ17+AJ16</f>
        <v>#REF!</v>
      </c>
    </row>
    <row r="19" spans="1:37" ht="28.2" x14ac:dyDescent="0.3">
      <c r="A19" s="242" t="s">
        <v>172</v>
      </c>
      <c r="B19" s="89" t="s">
        <v>188</v>
      </c>
      <c r="C19" s="118">
        <v>0</v>
      </c>
      <c r="D19" s="118">
        <f>D7-C7</f>
        <v>0</v>
      </c>
      <c r="E19" s="118">
        <f t="shared" ref="E19:AH19" si="10">E7-D7</f>
        <v>0</v>
      </c>
      <c r="F19" s="118">
        <f t="shared" si="10"/>
        <v>0</v>
      </c>
      <c r="G19" s="118">
        <f t="shared" si="10"/>
        <v>0</v>
      </c>
      <c r="H19" s="118">
        <f t="shared" si="10"/>
        <v>0</v>
      </c>
      <c r="I19" s="118">
        <f t="shared" si="10"/>
        <v>0</v>
      </c>
      <c r="J19" s="118">
        <f t="shared" si="10"/>
        <v>0</v>
      </c>
      <c r="K19" s="118">
        <f t="shared" si="10"/>
        <v>0</v>
      </c>
      <c r="L19" s="118">
        <f t="shared" si="10"/>
        <v>0</v>
      </c>
      <c r="M19" s="118">
        <f t="shared" si="10"/>
        <v>0</v>
      </c>
      <c r="N19" s="118">
        <f t="shared" si="10"/>
        <v>0</v>
      </c>
      <c r="O19" s="118">
        <f t="shared" si="10"/>
        <v>0</v>
      </c>
      <c r="P19" s="118">
        <f t="shared" si="10"/>
        <v>0</v>
      </c>
      <c r="Q19" s="118">
        <f t="shared" si="10"/>
        <v>0</v>
      </c>
      <c r="R19" s="118">
        <f t="shared" si="10"/>
        <v>0</v>
      </c>
      <c r="S19" s="118">
        <f t="shared" si="10"/>
        <v>0</v>
      </c>
      <c r="T19" s="118">
        <f t="shared" si="10"/>
        <v>0</v>
      </c>
      <c r="U19" s="118">
        <f t="shared" si="10"/>
        <v>0</v>
      </c>
      <c r="V19" s="118">
        <f t="shared" si="10"/>
        <v>0</v>
      </c>
      <c r="W19" s="118">
        <f t="shared" si="10"/>
        <v>0</v>
      </c>
      <c r="X19" s="118">
        <f t="shared" si="10"/>
        <v>0</v>
      </c>
      <c r="Y19" s="118">
        <f t="shared" si="10"/>
        <v>0</v>
      </c>
      <c r="Z19" s="118">
        <f t="shared" si="10"/>
        <v>0</v>
      </c>
      <c r="AA19" s="118">
        <f t="shared" si="10"/>
        <v>0</v>
      </c>
      <c r="AB19" s="118">
        <f t="shared" si="10"/>
        <v>0</v>
      </c>
      <c r="AC19" s="118">
        <f t="shared" si="10"/>
        <v>0</v>
      </c>
      <c r="AD19" s="118">
        <f t="shared" si="10"/>
        <v>0</v>
      </c>
      <c r="AE19" s="118">
        <f t="shared" si="10"/>
        <v>1106</v>
      </c>
      <c r="AF19" s="118">
        <f t="shared" si="10"/>
        <v>546.9050830000001</v>
      </c>
      <c r="AG19" s="118">
        <f t="shared" si="10"/>
        <v>224.39499999999998</v>
      </c>
      <c r="AH19" s="118">
        <f t="shared" si="10"/>
        <v>555.96059299999979</v>
      </c>
      <c r="AI19" s="118" t="e">
        <f>AI7-AH7</f>
        <v>#REF!</v>
      </c>
      <c r="AJ19" s="243" t="e">
        <f>SUM(C19:AI19)</f>
        <v>#REF!</v>
      </c>
    </row>
    <row r="20" spans="1:37" ht="28.2" x14ac:dyDescent="0.3">
      <c r="A20" s="242" t="s">
        <v>172</v>
      </c>
      <c r="B20" s="89" t="s">
        <v>198</v>
      </c>
      <c r="C20" s="118">
        <f>C19/C$2</f>
        <v>0</v>
      </c>
      <c r="D20" s="118">
        <f t="shared" ref="D20:AG20" si="11">D19/D$2</f>
        <v>0</v>
      </c>
      <c r="E20" s="118">
        <f t="shared" si="11"/>
        <v>0</v>
      </c>
      <c r="F20" s="118">
        <f t="shared" si="11"/>
        <v>0</v>
      </c>
      <c r="G20" s="118">
        <f t="shared" si="11"/>
        <v>0</v>
      </c>
      <c r="H20" s="118">
        <f t="shared" si="11"/>
        <v>0</v>
      </c>
      <c r="I20" s="118">
        <f t="shared" si="11"/>
        <v>0</v>
      </c>
      <c r="J20" s="118">
        <f t="shared" si="11"/>
        <v>0</v>
      </c>
      <c r="K20" s="118">
        <f t="shared" si="11"/>
        <v>0</v>
      </c>
      <c r="L20" s="118">
        <f t="shared" si="11"/>
        <v>0</v>
      </c>
      <c r="M20" s="118">
        <f t="shared" si="11"/>
        <v>0</v>
      </c>
      <c r="N20" s="118">
        <f t="shared" si="11"/>
        <v>0</v>
      </c>
      <c r="O20" s="118">
        <f t="shared" si="11"/>
        <v>0</v>
      </c>
      <c r="P20" s="118">
        <f t="shared" si="11"/>
        <v>0</v>
      </c>
      <c r="Q20" s="118">
        <f t="shared" si="11"/>
        <v>0</v>
      </c>
      <c r="R20" s="118">
        <f t="shared" si="11"/>
        <v>0</v>
      </c>
      <c r="S20" s="118">
        <f t="shared" si="11"/>
        <v>0</v>
      </c>
      <c r="T20" s="118">
        <f t="shared" si="11"/>
        <v>0</v>
      </c>
      <c r="U20" s="118">
        <f t="shared" si="11"/>
        <v>0</v>
      </c>
      <c r="V20" s="118">
        <f t="shared" si="11"/>
        <v>0</v>
      </c>
      <c r="W20" s="118">
        <f t="shared" si="11"/>
        <v>0</v>
      </c>
      <c r="X20" s="118">
        <f t="shared" si="11"/>
        <v>0</v>
      </c>
      <c r="Y20" s="118">
        <f t="shared" si="11"/>
        <v>0</v>
      </c>
      <c r="Z20" s="118">
        <f t="shared" si="11"/>
        <v>0</v>
      </c>
      <c r="AA20" s="118">
        <f t="shared" si="11"/>
        <v>0</v>
      </c>
      <c r="AB20" s="118">
        <f t="shared" si="11"/>
        <v>0</v>
      </c>
      <c r="AC20" s="118">
        <f t="shared" si="11"/>
        <v>0</v>
      </c>
      <c r="AD20" s="118">
        <f t="shared" si="11"/>
        <v>0</v>
      </c>
      <c r="AE20" s="118">
        <f t="shared" si="11"/>
        <v>12.806999615847909</v>
      </c>
      <c r="AF20" s="118">
        <f t="shared" si="11"/>
        <v>5.8563879984932248</v>
      </c>
      <c r="AG20" s="118">
        <f t="shared" si="11"/>
        <v>2.2083583087263361</v>
      </c>
      <c r="AH20" s="118">
        <f t="shared" ref="AH20" si="12">AH19/AH$2</f>
        <v>5.50193056734516</v>
      </c>
      <c r="AI20" s="118" t="e">
        <f>AI19/AI$2</f>
        <v>#REF!</v>
      </c>
      <c r="AJ20" s="243" t="e">
        <f>SUM(C20:AI20)</f>
        <v>#REF!</v>
      </c>
    </row>
    <row r="21" spans="1:37" x14ac:dyDescent="0.3">
      <c r="A21" s="374" t="s">
        <v>20</v>
      </c>
      <c r="B21" s="93" t="s">
        <v>17</v>
      </c>
      <c r="C21" s="115">
        <v>0</v>
      </c>
      <c r="D21" s="115">
        <f>D8-C8</f>
        <v>0</v>
      </c>
      <c r="E21" s="115">
        <f t="shared" ref="E21:AH21" si="13">E8-D8</f>
        <v>0</v>
      </c>
      <c r="F21" s="115">
        <f t="shared" si="13"/>
        <v>0</v>
      </c>
      <c r="G21" s="115">
        <f t="shared" si="13"/>
        <v>0.72933599999999998</v>
      </c>
      <c r="H21" s="115">
        <f t="shared" si="13"/>
        <v>1.949363</v>
      </c>
      <c r="I21" s="115">
        <f t="shared" si="13"/>
        <v>1.221301</v>
      </c>
      <c r="J21" s="115">
        <f t="shared" si="13"/>
        <v>2.1800000000000002</v>
      </c>
      <c r="K21" s="115">
        <f t="shared" si="13"/>
        <v>2.0181000000000004</v>
      </c>
      <c r="L21" s="115">
        <f t="shared" si="13"/>
        <v>2.9880000000000013</v>
      </c>
      <c r="M21" s="115">
        <f t="shared" si="13"/>
        <v>5.5719999999999992</v>
      </c>
      <c r="N21" s="115">
        <f t="shared" si="13"/>
        <v>11.177299999999999</v>
      </c>
      <c r="O21" s="115">
        <f t="shared" si="13"/>
        <v>24.120340000000006</v>
      </c>
      <c r="P21" s="115">
        <f t="shared" si="13"/>
        <v>37.729725000000002</v>
      </c>
      <c r="Q21" s="115">
        <f t="shared" si="13"/>
        <v>81.712613999999988</v>
      </c>
      <c r="R21" s="115">
        <f t="shared" si="13"/>
        <v>86.395415000000014</v>
      </c>
      <c r="S21" s="115">
        <f t="shared" si="13"/>
        <v>135.85985000000005</v>
      </c>
      <c r="T21" s="115">
        <f t="shared" si="13"/>
        <v>200.17316600000004</v>
      </c>
      <c r="U21" s="115">
        <f t="shared" si="13"/>
        <v>243.97975999999994</v>
      </c>
      <c r="V21" s="115">
        <f t="shared" si="13"/>
        <v>291.80744000000004</v>
      </c>
      <c r="W21" s="115">
        <f t="shared" si="13"/>
        <v>435.03585100000009</v>
      </c>
      <c r="X21" s="115">
        <f t="shared" si="13"/>
        <v>577.2259210000002</v>
      </c>
      <c r="Y21" s="115">
        <f t="shared" si="13"/>
        <v>822.08119100000022</v>
      </c>
      <c r="Z21" s="115">
        <f t="shared" si="13"/>
        <v>1235.2688799999996</v>
      </c>
      <c r="AA21" s="115">
        <f t="shared" si="13"/>
        <v>3863.074447</v>
      </c>
      <c r="AB21" s="115">
        <f t="shared" si="13"/>
        <v>4226.8900000000003</v>
      </c>
      <c r="AC21" s="115">
        <f t="shared" si="13"/>
        <v>4003.1999999999989</v>
      </c>
      <c r="AD21" s="115">
        <f t="shared" si="13"/>
        <v>2173.7400000000016</v>
      </c>
      <c r="AE21" s="115">
        <f t="shared" si="13"/>
        <v>8379.869999999999</v>
      </c>
      <c r="AF21" s="115">
        <f t="shared" si="13"/>
        <v>7935.0157099999997</v>
      </c>
      <c r="AG21" s="115">
        <f t="shared" si="13"/>
        <v>8441.3073999999979</v>
      </c>
      <c r="AH21" s="115">
        <f t="shared" si="13"/>
        <v>16044.822100000005</v>
      </c>
      <c r="AI21" s="115" t="e">
        <f>AI8-AH8</f>
        <v>#REF!</v>
      </c>
      <c r="AJ21" s="243" t="e">
        <f>SUM(C21:AI21)</f>
        <v>#REF!</v>
      </c>
      <c r="AK21" s="108" t="e">
        <f>AJ21/1000</f>
        <v>#REF!</v>
      </c>
    </row>
    <row r="22" spans="1:37" x14ac:dyDescent="0.3">
      <c r="A22" s="374"/>
      <c r="B22" s="95" t="s">
        <v>18</v>
      </c>
      <c r="C22" s="115">
        <v>0.71</v>
      </c>
      <c r="D22" s="115">
        <f t="shared" ref="D22:AH22" si="14">D9-C9</f>
        <v>2.81</v>
      </c>
      <c r="E22" s="115">
        <f t="shared" si="14"/>
        <v>5.0500000000000007</v>
      </c>
      <c r="F22" s="115">
        <f t="shared" si="14"/>
        <v>16.18</v>
      </c>
      <c r="G22" s="115">
        <f t="shared" si="14"/>
        <v>25.267663999999996</v>
      </c>
      <c r="H22" s="115">
        <f t="shared" si="14"/>
        <v>32.603636999999992</v>
      </c>
      <c r="I22" s="115">
        <f t="shared" si="14"/>
        <v>28.878699000000012</v>
      </c>
      <c r="J22" s="115">
        <f t="shared" si="14"/>
        <v>11.870000000000005</v>
      </c>
      <c r="K22" s="115">
        <f t="shared" si="14"/>
        <v>9.6295650000000137</v>
      </c>
      <c r="L22" s="115">
        <f t="shared" si="14"/>
        <v>11.874988000000002</v>
      </c>
      <c r="M22" s="115">
        <f t="shared" si="14"/>
        <v>8.342000000000013</v>
      </c>
      <c r="N22" s="115">
        <f t="shared" si="14"/>
        <v>175.777874</v>
      </c>
      <c r="O22" s="115">
        <f t="shared" si="14"/>
        <v>112.11250000000001</v>
      </c>
      <c r="P22" s="115">
        <f t="shared" si="14"/>
        <v>178.47961999999995</v>
      </c>
      <c r="Q22" s="115">
        <f t="shared" si="14"/>
        <v>321.51963599999999</v>
      </c>
      <c r="R22" s="115">
        <f t="shared" si="14"/>
        <v>682.99258899999984</v>
      </c>
      <c r="S22" s="115">
        <f t="shared" si="14"/>
        <v>1177.7103360000001</v>
      </c>
      <c r="T22" s="115">
        <f t="shared" si="14"/>
        <v>972.0045070000001</v>
      </c>
      <c r="U22" s="115">
        <f t="shared" si="14"/>
        <v>918.54579099999955</v>
      </c>
      <c r="V22" s="115">
        <f t="shared" si="14"/>
        <v>801.54886400000032</v>
      </c>
      <c r="W22" s="115">
        <f t="shared" si="14"/>
        <v>1053.0482499999998</v>
      </c>
      <c r="X22" s="115">
        <f t="shared" si="14"/>
        <v>1534.4900109999999</v>
      </c>
      <c r="Y22" s="115">
        <f t="shared" si="14"/>
        <v>1776.1957000000002</v>
      </c>
      <c r="Z22" s="115">
        <f t="shared" si="14"/>
        <v>2841.4591820000005</v>
      </c>
      <c r="AA22" s="115">
        <f t="shared" si="14"/>
        <v>7096.828587</v>
      </c>
      <c r="AB22" s="115">
        <f t="shared" si="14"/>
        <v>8761.23</v>
      </c>
      <c r="AC22" s="115">
        <f t="shared" si="14"/>
        <v>7059.16</v>
      </c>
      <c r="AD22" s="115">
        <f t="shared" si="14"/>
        <v>8053.4100000000035</v>
      </c>
      <c r="AE22" s="115">
        <f t="shared" si="14"/>
        <v>2607.2699999999968</v>
      </c>
      <c r="AF22" s="115">
        <f t="shared" si="14"/>
        <v>4080.7620020000031</v>
      </c>
      <c r="AG22" s="115">
        <f t="shared" si="14"/>
        <v>4113.091800000002</v>
      </c>
      <c r="AH22" s="115">
        <f t="shared" si="14"/>
        <v>7922.0858999999982</v>
      </c>
      <c r="AI22" s="115" t="e">
        <f>AI9-AH9</f>
        <v>#REF!</v>
      </c>
      <c r="AJ22" s="243" t="e">
        <f>SUM(C22:AI22)</f>
        <v>#REF!</v>
      </c>
    </row>
    <row r="23" spans="1:37" x14ac:dyDescent="0.3">
      <c r="A23" s="374"/>
      <c r="B23" s="90" t="s">
        <v>16</v>
      </c>
      <c r="C23" s="117">
        <f>SUM(C21:C22)</f>
        <v>0.71</v>
      </c>
      <c r="D23" s="117">
        <f t="shared" ref="D23:AJ23" si="15">SUM(D21:D22)</f>
        <v>2.81</v>
      </c>
      <c r="E23" s="117">
        <f t="shared" si="15"/>
        <v>5.0500000000000007</v>
      </c>
      <c r="F23" s="117">
        <f t="shared" si="15"/>
        <v>16.18</v>
      </c>
      <c r="G23" s="117">
        <f t="shared" si="15"/>
        <v>25.996999999999996</v>
      </c>
      <c r="H23" s="117">
        <f t="shared" si="15"/>
        <v>34.55299999999999</v>
      </c>
      <c r="I23" s="117">
        <f t="shared" si="15"/>
        <v>30.100000000000012</v>
      </c>
      <c r="J23" s="117">
        <f t="shared" si="15"/>
        <v>14.050000000000004</v>
      </c>
      <c r="K23" s="117">
        <f t="shared" si="15"/>
        <v>11.647665000000014</v>
      </c>
      <c r="L23" s="117">
        <f t="shared" si="15"/>
        <v>14.862988000000003</v>
      </c>
      <c r="M23" s="117">
        <f t="shared" si="15"/>
        <v>13.914000000000012</v>
      </c>
      <c r="N23" s="117">
        <f t="shared" si="15"/>
        <v>186.955174</v>
      </c>
      <c r="O23" s="117">
        <f t="shared" si="15"/>
        <v>136.23284000000001</v>
      </c>
      <c r="P23" s="117">
        <f t="shared" si="15"/>
        <v>216.20934499999996</v>
      </c>
      <c r="Q23" s="117">
        <f t="shared" si="15"/>
        <v>403.23224999999996</v>
      </c>
      <c r="R23" s="117">
        <f t="shared" si="15"/>
        <v>769.38800399999991</v>
      </c>
      <c r="S23" s="117">
        <f t="shared" si="15"/>
        <v>1313.5701860000001</v>
      </c>
      <c r="T23" s="117">
        <f t="shared" si="15"/>
        <v>1172.1776730000001</v>
      </c>
      <c r="U23" s="117">
        <f t="shared" si="15"/>
        <v>1162.5255509999995</v>
      </c>
      <c r="V23" s="117">
        <f t="shared" si="15"/>
        <v>1093.3563040000004</v>
      </c>
      <c r="W23" s="117">
        <f t="shared" si="15"/>
        <v>1488.0841009999999</v>
      </c>
      <c r="X23" s="117">
        <f t="shared" si="15"/>
        <v>2111.7159320000001</v>
      </c>
      <c r="Y23" s="117">
        <f t="shared" si="15"/>
        <v>2598.2768910000004</v>
      </c>
      <c r="Z23" s="117">
        <f t="shared" si="15"/>
        <v>4076.7280620000001</v>
      </c>
      <c r="AA23" s="117">
        <f t="shared" si="15"/>
        <v>10959.903033999999</v>
      </c>
      <c r="AB23" s="117">
        <f t="shared" si="15"/>
        <v>12988.119999999999</v>
      </c>
      <c r="AC23" s="117">
        <f t="shared" si="15"/>
        <v>11062.359999999999</v>
      </c>
      <c r="AD23" s="117">
        <f t="shared" si="15"/>
        <v>10227.150000000005</v>
      </c>
      <c r="AE23" s="117">
        <f t="shared" si="15"/>
        <v>10987.139999999996</v>
      </c>
      <c r="AF23" s="117">
        <f t="shared" si="15"/>
        <v>12015.777712000003</v>
      </c>
      <c r="AG23" s="117">
        <f t="shared" si="15"/>
        <v>12554.3992</v>
      </c>
      <c r="AH23" s="117">
        <f t="shared" ref="AH23:AI23" si="16">SUM(AH21:AH22)</f>
        <v>23966.908000000003</v>
      </c>
      <c r="AI23" s="117" t="e">
        <f t="shared" si="16"/>
        <v>#REF!</v>
      </c>
      <c r="AJ23" s="117" t="e">
        <f t="shared" si="15"/>
        <v>#REF!</v>
      </c>
      <c r="AK23" s="108" t="e">
        <f>AJ23/1000</f>
        <v>#REF!</v>
      </c>
    </row>
    <row r="24" spans="1:37" x14ac:dyDescent="0.3">
      <c r="A24" s="374" t="s">
        <v>199</v>
      </c>
      <c r="B24" s="93" t="s">
        <v>17</v>
      </c>
      <c r="C24" s="115">
        <f>C21/C$2</f>
        <v>0</v>
      </c>
      <c r="D24" s="115">
        <f t="shared" ref="D24:AG24" si="17">D21/D$2</f>
        <v>0</v>
      </c>
      <c r="E24" s="115">
        <f t="shared" si="17"/>
        <v>0</v>
      </c>
      <c r="F24" s="115">
        <f t="shared" si="17"/>
        <v>0</v>
      </c>
      <c r="G24" s="115">
        <f t="shared" si="17"/>
        <v>4.5189898805770415E-2</v>
      </c>
      <c r="H24" s="115">
        <f t="shared" si="17"/>
        <v>9.8236313767319242E-2</v>
      </c>
      <c r="I24" s="115">
        <f t="shared" si="17"/>
        <v>5.6116946646947406E-2</v>
      </c>
      <c r="J24" s="115">
        <f t="shared" si="17"/>
        <v>0.10663579381079005</v>
      </c>
      <c r="K24" s="115">
        <f t="shared" si="17"/>
        <v>7.6826794883649921E-2</v>
      </c>
      <c r="L24" s="115">
        <f t="shared" si="17"/>
        <v>0.11496346004925503</v>
      </c>
      <c r="M24" s="115">
        <f t="shared" si="17"/>
        <v>0.19165518466830062</v>
      </c>
      <c r="N24" s="115">
        <f t="shared" si="17"/>
        <v>0.38903422800218757</v>
      </c>
      <c r="O24" s="115">
        <f t="shared" si="17"/>
        <v>0.81018412619078117</v>
      </c>
      <c r="P24" s="115">
        <f t="shared" si="17"/>
        <v>1.0100540327966105</v>
      </c>
      <c r="Q24" s="115">
        <f t="shared" si="17"/>
        <v>1.7975041207525118</v>
      </c>
      <c r="R24" s="115">
        <f t="shared" si="17"/>
        <v>1.944370870257242</v>
      </c>
      <c r="S24" s="115">
        <f t="shared" si="17"/>
        <v>2.5038999768813817</v>
      </c>
      <c r="T24" s="115">
        <f t="shared" si="17"/>
        <v>3.5940089498869465</v>
      </c>
      <c r="U24" s="115">
        <f t="shared" si="17"/>
        <v>3.9112135378330275</v>
      </c>
      <c r="V24" s="115">
        <f t="shared" si="17"/>
        <v>4.9047821667474167</v>
      </c>
      <c r="W24" s="115">
        <f t="shared" si="17"/>
        <v>7.5246927263873253</v>
      </c>
      <c r="X24" s="115">
        <f t="shared" si="17"/>
        <v>9.8905661258661635</v>
      </c>
      <c r="Y24" s="115">
        <f t="shared" si="17"/>
        <v>13.792154985023489</v>
      </c>
      <c r="Z24" s="115">
        <f t="shared" si="17"/>
        <v>20.497660829921458</v>
      </c>
      <c r="AA24" s="115">
        <f t="shared" si="17"/>
        <v>63.668493509029055</v>
      </c>
      <c r="AB24" s="115">
        <f t="shared" si="17"/>
        <v>59.85419043479375</v>
      </c>
      <c r="AC24" s="115">
        <f t="shared" si="17"/>
        <v>49.059989906622768</v>
      </c>
      <c r="AD24" s="115">
        <f t="shared" si="17"/>
        <v>25.502017217375336</v>
      </c>
      <c r="AE24" s="115">
        <f t="shared" si="17"/>
        <v>97.035254856107954</v>
      </c>
      <c r="AF24" s="115">
        <f t="shared" si="17"/>
        <v>84.970010732006998</v>
      </c>
      <c r="AG24" s="115">
        <f t="shared" si="17"/>
        <v>83.074183173881337</v>
      </c>
      <c r="AH24" s="115">
        <f t="shared" ref="AH24" si="18">AH21/AH$2</f>
        <v>158.7837308454796</v>
      </c>
      <c r="AI24" s="115" t="e">
        <f>AI21/AI$2</f>
        <v>#REF!</v>
      </c>
      <c r="AJ24" s="243" t="e">
        <f>SUM(C24:AI24)</f>
        <v>#REF!</v>
      </c>
      <c r="AK24" s="108" t="e">
        <f>AJ24/1000</f>
        <v>#REF!</v>
      </c>
    </row>
    <row r="25" spans="1:37" x14ac:dyDescent="0.3">
      <c r="A25" s="374"/>
      <c r="B25" s="95" t="s">
        <v>18</v>
      </c>
      <c r="C25" s="115">
        <f t="shared" ref="C25:AG25" si="19">C22/C$2</f>
        <v>4.9690557303395631E-2</v>
      </c>
      <c r="D25" s="115">
        <f t="shared" si="19"/>
        <v>0.18972038253840606</v>
      </c>
      <c r="E25" s="115">
        <f t="shared" si="19"/>
        <v>0.33907076883658982</v>
      </c>
      <c r="F25" s="115">
        <f t="shared" si="19"/>
        <v>1.0756637004586396</v>
      </c>
      <c r="G25" s="115">
        <f t="shared" si="19"/>
        <v>1.5655927846948567</v>
      </c>
      <c r="H25" s="115">
        <f t="shared" si="19"/>
        <v>1.6430296021252984</v>
      </c>
      <c r="I25" s="115">
        <f t="shared" si="19"/>
        <v>1.326932845397043</v>
      </c>
      <c r="J25" s="115">
        <f t="shared" si="19"/>
        <v>0.58062700574957726</v>
      </c>
      <c r="K25" s="115">
        <f t="shared" si="19"/>
        <v>0.36658669792070525</v>
      </c>
      <c r="L25" s="115">
        <f t="shared" si="19"/>
        <v>0.45689079937194865</v>
      </c>
      <c r="M25" s="115">
        <f t="shared" si="19"/>
        <v>0.28693243907088417</v>
      </c>
      <c r="N25" s="115">
        <f t="shared" si="19"/>
        <v>6.1180794567074166</v>
      </c>
      <c r="O25" s="115">
        <f t="shared" si="19"/>
        <v>3.7657747713159906</v>
      </c>
      <c r="P25" s="115">
        <f t="shared" si="19"/>
        <v>4.7780380045973443</v>
      </c>
      <c r="Q25" s="115">
        <f t="shared" si="19"/>
        <v>7.0727497545586751</v>
      </c>
      <c r="R25" s="115">
        <f t="shared" si="19"/>
        <v>15.371080683542944</v>
      </c>
      <c r="S25" s="115">
        <f t="shared" si="19"/>
        <v>21.705226990044252</v>
      </c>
      <c r="T25" s="115">
        <f t="shared" si="19"/>
        <v>17.451854148564792</v>
      </c>
      <c r="U25" s="115">
        <f t="shared" si="19"/>
        <v>14.725109709423215</v>
      </c>
      <c r="V25" s="115">
        <f t="shared" si="19"/>
        <v>13.472660511753407</v>
      </c>
      <c r="W25" s="115">
        <f t="shared" si="19"/>
        <v>18.214279326854601</v>
      </c>
      <c r="X25" s="115">
        <f t="shared" si="19"/>
        <v>26.292954580043176</v>
      </c>
      <c r="Y25" s="115">
        <f t="shared" si="19"/>
        <v>29.799448821268896</v>
      </c>
      <c r="Z25" s="115">
        <f t="shared" si="19"/>
        <v>47.150274339220864</v>
      </c>
      <c r="AA25" s="115">
        <f t="shared" si="19"/>
        <v>116.96496948874393</v>
      </c>
      <c r="AB25" s="115">
        <f t="shared" si="19"/>
        <v>124.06197674011577</v>
      </c>
      <c r="AC25" s="115">
        <f t="shared" si="19"/>
        <v>86.511370490916079</v>
      </c>
      <c r="AD25" s="115">
        <f t="shared" si="19"/>
        <v>94.481492946986592</v>
      </c>
      <c r="AE25" s="115">
        <f t="shared" si="19"/>
        <v>30.191054148654374</v>
      </c>
      <c r="AF25" s="115">
        <f t="shared" si="19"/>
        <v>43.697757355127742</v>
      </c>
      <c r="AG25" s="115">
        <f t="shared" si="19"/>
        <v>40.478533171791554</v>
      </c>
      <c r="AH25" s="115">
        <f t="shared" ref="AH25" si="20">AH22/AH$2</f>
        <v>78.399021655738295</v>
      </c>
      <c r="AI25" s="115" t="e">
        <f>AI22/AI$2</f>
        <v>#REF!</v>
      </c>
      <c r="AJ25" s="243" t="e">
        <f>SUM(C25:AI25)</f>
        <v>#REF!</v>
      </c>
      <c r="AK25" s="108" t="e">
        <f>AJ25/1000</f>
        <v>#REF!</v>
      </c>
    </row>
    <row r="26" spans="1:37" x14ac:dyDescent="0.3">
      <c r="A26" s="374"/>
      <c r="B26" s="90" t="s">
        <v>16</v>
      </c>
      <c r="C26" s="117">
        <f>SUM(C24:C25)</f>
        <v>4.9690557303395631E-2</v>
      </c>
      <c r="D26" s="117">
        <f t="shared" ref="D26:AJ26" si="21">SUM(D24:D25)</f>
        <v>0.18972038253840606</v>
      </c>
      <c r="E26" s="117">
        <f t="shared" si="21"/>
        <v>0.33907076883658982</v>
      </c>
      <c r="F26" s="117">
        <f t="shared" si="21"/>
        <v>1.0756637004586396</v>
      </c>
      <c r="G26" s="117">
        <f t="shared" si="21"/>
        <v>1.6107826835006271</v>
      </c>
      <c r="H26" s="117">
        <f t="shared" si="21"/>
        <v>1.7412659158926176</v>
      </c>
      <c r="I26" s="117">
        <f t="shared" si="21"/>
        <v>1.3830497920439904</v>
      </c>
      <c r="J26" s="117">
        <f t="shared" si="21"/>
        <v>0.68726279956036729</v>
      </c>
      <c r="K26" s="117">
        <f t="shared" si="21"/>
        <v>0.44341349280435516</v>
      </c>
      <c r="L26" s="117">
        <f t="shared" si="21"/>
        <v>0.57185425942120371</v>
      </c>
      <c r="M26" s="117">
        <f t="shared" si="21"/>
        <v>0.47858762373918479</v>
      </c>
      <c r="N26" s="117">
        <f t="shared" si="21"/>
        <v>6.5071136847096041</v>
      </c>
      <c r="O26" s="117">
        <f t="shared" si="21"/>
        <v>4.575958897506772</v>
      </c>
      <c r="P26" s="117">
        <f t="shared" si="21"/>
        <v>5.7880920373939553</v>
      </c>
      <c r="Q26" s="117">
        <f t="shared" si="21"/>
        <v>8.870253875311187</v>
      </c>
      <c r="R26" s="117">
        <f t="shared" si="21"/>
        <v>17.315451553800187</v>
      </c>
      <c r="S26" s="117">
        <f t="shared" si="21"/>
        <v>24.209126966925634</v>
      </c>
      <c r="T26" s="117">
        <f t="shared" si="21"/>
        <v>21.04586309845174</v>
      </c>
      <c r="U26" s="117">
        <f t="shared" si="21"/>
        <v>18.636323247256243</v>
      </c>
      <c r="V26" s="117">
        <f t="shared" si="21"/>
        <v>18.377442678500824</v>
      </c>
      <c r="W26" s="117">
        <f t="shared" si="21"/>
        <v>25.738972053241927</v>
      </c>
      <c r="X26" s="117">
        <f t="shared" si="21"/>
        <v>36.183520705909338</v>
      </c>
      <c r="Y26" s="117">
        <f t="shared" si="21"/>
        <v>43.591603806292383</v>
      </c>
      <c r="Z26" s="117">
        <f t="shared" si="21"/>
        <v>67.647935169142329</v>
      </c>
      <c r="AA26" s="117">
        <f t="shared" si="21"/>
        <v>180.63346299777299</v>
      </c>
      <c r="AB26" s="117">
        <f t="shared" si="21"/>
        <v>183.9161671749095</v>
      </c>
      <c r="AC26" s="117">
        <f t="shared" si="21"/>
        <v>135.57136039753885</v>
      </c>
      <c r="AD26" s="117">
        <f t="shared" si="21"/>
        <v>119.98351016436193</v>
      </c>
      <c r="AE26" s="117">
        <f t="shared" si="21"/>
        <v>127.22630900476233</v>
      </c>
      <c r="AF26" s="117">
        <f t="shared" si="21"/>
        <v>128.66776808713473</v>
      </c>
      <c r="AG26" s="117">
        <f t="shared" si="21"/>
        <v>123.55271634567289</v>
      </c>
      <c r="AH26" s="117">
        <f t="shared" ref="AH26" si="22">SUM(AH24:AH25)</f>
        <v>237.18275250121789</v>
      </c>
      <c r="AI26" s="117" t="e">
        <f>SUM(AI24:AI25)</f>
        <v>#REF!</v>
      </c>
      <c r="AJ26" s="117" t="e">
        <f t="shared" si="21"/>
        <v>#REF!</v>
      </c>
      <c r="AK26" s="108" t="e">
        <f>AJ26/1000</f>
        <v>#REF!</v>
      </c>
    </row>
    <row r="27" spans="1:37" x14ac:dyDescent="0.3">
      <c r="A27" s="377" t="s">
        <v>232</v>
      </c>
      <c r="B27" s="377"/>
      <c r="C27" s="115">
        <v>9.5</v>
      </c>
      <c r="D27" s="115">
        <f>D11-C11</f>
        <v>19.32</v>
      </c>
      <c r="E27" s="115">
        <f t="shared" ref="E27:AH27" si="23">E11-D11</f>
        <v>18.68</v>
      </c>
      <c r="F27" s="115">
        <f t="shared" si="23"/>
        <v>17.620000000000005</v>
      </c>
      <c r="G27" s="115">
        <f t="shared" si="23"/>
        <v>25.75</v>
      </c>
      <c r="H27" s="115">
        <f t="shared" si="23"/>
        <v>33.409999999999997</v>
      </c>
      <c r="I27" s="115">
        <f t="shared" si="23"/>
        <v>26.72</v>
      </c>
      <c r="J27" s="115">
        <f t="shared" si="23"/>
        <v>38.054000000000002</v>
      </c>
      <c r="K27" s="115">
        <f t="shared" si="23"/>
        <v>34.210999999999984</v>
      </c>
      <c r="L27" s="115">
        <f t="shared" si="23"/>
        <v>28.794999999999987</v>
      </c>
      <c r="M27" s="115">
        <f t="shared" si="23"/>
        <v>26.764172000000002</v>
      </c>
      <c r="N27" s="115">
        <f t="shared" si="23"/>
        <v>27.531979999999976</v>
      </c>
      <c r="O27" s="115">
        <f t="shared" si="23"/>
        <v>63.613</v>
      </c>
      <c r="P27" s="115">
        <f t="shared" si="23"/>
        <v>92.892129000000011</v>
      </c>
      <c r="Q27" s="115">
        <f t="shared" si="23"/>
        <v>147.68480599999998</v>
      </c>
      <c r="R27" s="115">
        <f t="shared" si="23"/>
        <v>212.17764599999998</v>
      </c>
      <c r="S27" s="115">
        <f t="shared" si="23"/>
        <v>230.03763600000013</v>
      </c>
      <c r="T27" s="115">
        <f t="shared" si="23"/>
        <v>275.72997299999997</v>
      </c>
      <c r="U27" s="115">
        <f t="shared" si="23"/>
        <v>308.00303000000008</v>
      </c>
      <c r="V27" s="115">
        <f t="shared" si="23"/>
        <v>673.76636099999996</v>
      </c>
      <c r="W27" s="115">
        <f t="shared" si="23"/>
        <v>465.20854599999984</v>
      </c>
      <c r="X27" s="115">
        <f t="shared" si="23"/>
        <v>1050.2807210000001</v>
      </c>
      <c r="Y27" s="115">
        <f t="shared" si="23"/>
        <v>587.22177600000032</v>
      </c>
      <c r="Z27" s="115">
        <f t="shared" si="23"/>
        <v>1286.0158959999999</v>
      </c>
      <c r="AA27" s="115">
        <f t="shared" si="23"/>
        <v>2062.4623279999996</v>
      </c>
      <c r="AB27" s="115">
        <f t="shared" si="23"/>
        <v>1432.8000000000002</v>
      </c>
      <c r="AC27" s="115">
        <f t="shared" si="23"/>
        <v>1760.8099999999995</v>
      </c>
      <c r="AD27" s="115">
        <f t="shared" si="23"/>
        <v>1216.7800000000007</v>
      </c>
      <c r="AE27" s="115">
        <f t="shared" si="23"/>
        <v>4193.16</v>
      </c>
      <c r="AF27" s="115">
        <f t="shared" si="23"/>
        <v>1102.0139999999992</v>
      </c>
      <c r="AG27" s="115">
        <f t="shared" si="23"/>
        <v>1342.6579620000011</v>
      </c>
      <c r="AH27" s="115">
        <f t="shared" si="23"/>
        <v>2278.4844460000022</v>
      </c>
      <c r="AI27" s="115" t="e">
        <f>AI11-AH11</f>
        <v>#REF!</v>
      </c>
      <c r="AJ27" s="243" t="e">
        <f>SUM(C27:AI27)</f>
        <v>#REF!</v>
      </c>
    </row>
    <row r="28" spans="1:37" x14ac:dyDescent="0.3">
      <c r="A28" s="377" t="s">
        <v>235</v>
      </c>
      <c r="B28" s="377"/>
      <c r="C28" s="241">
        <f>C27/C$2</f>
        <v>0.66487365405951904</v>
      </c>
      <c r="D28" s="241">
        <f t="shared" ref="D28:AG28" si="24">D27/D$2</f>
        <v>1.3044120251395037</v>
      </c>
      <c r="E28" s="241">
        <f t="shared" si="24"/>
        <v>1.2542261310628706</v>
      </c>
      <c r="F28" s="241">
        <f t="shared" si="24"/>
        <v>1.1713964401780739</v>
      </c>
      <c r="G28" s="241">
        <f t="shared" si="24"/>
        <v>1.5954784821379835</v>
      </c>
      <c r="H28" s="241">
        <f t="shared" si="24"/>
        <v>1.6836655066122295</v>
      </c>
      <c r="I28" s="241">
        <f t="shared" si="24"/>
        <v>1.227743868552007</v>
      </c>
      <c r="J28" s="241">
        <f t="shared" si="24"/>
        <v>1.8614305035210112</v>
      </c>
      <c r="K28" s="241">
        <f t="shared" si="24"/>
        <v>1.302374252893586</v>
      </c>
      <c r="L28" s="241">
        <f t="shared" si="24"/>
        <v>1.1078891673756011</v>
      </c>
      <c r="M28" s="241">
        <f t="shared" si="24"/>
        <v>0.92058369116190997</v>
      </c>
      <c r="N28" s="241">
        <f t="shared" si="24"/>
        <v>0.95827101220076938</v>
      </c>
      <c r="O28" s="241">
        <f t="shared" si="24"/>
        <v>2.1367129492940045</v>
      </c>
      <c r="P28" s="241">
        <f t="shared" si="24"/>
        <v>2.4867944177041572</v>
      </c>
      <c r="Q28" s="241">
        <f t="shared" si="24"/>
        <v>3.2487523573476098</v>
      </c>
      <c r="R28" s="241">
        <f t="shared" si="24"/>
        <v>4.7751612073644525</v>
      </c>
      <c r="S28" s="241">
        <f t="shared" si="24"/>
        <v>4.2395986118212834</v>
      </c>
      <c r="T28" s="241">
        <f t="shared" si="24"/>
        <v>4.9505935811300796</v>
      </c>
      <c r="U28" s="241">
        <f t="shared" si="24"/>
        <v>4.9375637578690661</v>
      </c>
      <c r="V28" s="241">
        <f t="shared" si="24"/>
        <v>11.324855980324223</v>
      </c>
      <c r="W28" s="241">
        <f t="shared" si="24"/>
        <v>8.0465813433372002</v>
      </c>
      <c r="X28" s="241">
        <f t="shared" si="24"/>
        <v>17.996196192604607</v>
      </c>
      <c r="Y28" s="241">
        <f t="shared" si="24"/>
        <v>9.8518903410511776</v>
      </c>
      <c r="Z28" s="241">
        <f t="shared" si="24"/>
        <v>21.3397407519046</v>
      </c>
      <c r="AA28" s="241">
        <f t="shared" si="24"/>
        <v>33.992062836081537</v>
      </c>
      <c r="AB28" s="241">
        <f t="shared" si="24"/>
        <v>20.288932064703005</v>
      </c>
      <c r="AC28" s="241">
        <f t="shared" si="24"/>
        <v>21.579066953307461</v>
      </c>
      <c r="AD28" s="241">
        <f t="shared" si="24"/>
        <v>14.275094772032512</v>
      </c>
      <c r="AE28" s="241">
        <f t="shared" si="24"/>
        <v>48.554971527295493</v>
      </c>
      <c r="AF28" s="241">
        <f t="shared" si="24"/>
        <v>11.800624577064877</v>
      </c>
      <c r="AG28" s="241">
        <f t="shared" si="24"/>
        <v>13.213618245327533</v>
      </c>
      <c r="AH28" s="241">
        <f t="shared" ref="AH28" si="25">AH27/AH$2</f>
        <v>22.548474439568633</v>
      </c>
      <c r="AI28" s="241" t="e">
        <f>AI27/AI$2</f>
        <v>#REF!</v>
      </c>
      <c r="AJ28" s="243" t="e">
        <f>SUM(C28:AI28)</f>
        <v>#REF!</v>
      </c>
    </row>
  </sheetData>
  <mergeCells count="11">
    <mergeCell ref="A16:A18"/>
    <mergeCell ref="A21:A23"/>
    <mergeCell ref="A24:A26"/>
    <mergeCell ref="A27:B27"/>
    <mergeCell ref="A28:B28"/>
    <mergeCell ref="A13:A15"/>
    <mergeCell ref="A3:B3"/>
    <mergeCell ref="A4:A6"/>
    <mergeCell ref="A8:A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1.RSP Districts </vt:lpstr>
      <vt:lpstr>2. Overall cum progress Dec (R)</vt:lpstr>
      <vt:lpstr>2. Overall cum progress Sept14</vt:lpstr>
      <vt:lpstr>2. Overall cum progress June Rf</vt:lpstr>
      <vt:lpstr>2. Overall cum progress Mar Ref</vt:lpstr>
      <vt:lpstr>Cummulative Progress since 82</vt:lpstr>
      <vt:lpstr>graphs</vt:lpstr>
      <vt:lpstr>2. Overall cum progress Mar-ref</vt:lpstr>
      <vt:lpstr>Value in dollars </vt:lpstr>
      <vt:lpstr>Exchange rates</vt:lpstr>
      <vt:lpstr>Chariman slides</vt:lpstr>
      <vt:lpstr>'1.RSP Districts '!Print_Area</vt:lpstr>
      <vt:lpstr>'2. Overall cum progress Dec (R)'!Print_Area</vt:lpstr>
      <vt:lpstr>'2. Overall cum progress June Rf'!Print_Area</vt:lpstr>
      <vt:lpstr>'2. Overall cum progress Mar Ref'!Print_Area</vt:lpstr>
      <vt:lpstr>'2. Overall cum progress Mar-ref'!Print_Area</vt:lpstr>
      <vt:lpstr>'2. Overall cum progress Sept14'!Print_Area</vt:lpstr>
      <vt:lpstr>'1.RSP Districts '!Print_Titles</vt:lpstr>
      <vt:lpstr>'2. Overall cum progress Dec (R)'!Print_Titles</vt:lpstr>
      <vt:lpstr>'2. Overall cum progress June Rf'!Print_Titles</vt:lpstr>
      <vt:lpstr>'2. Overall cum progress Mar Ref'!Print_Titles</vt:lpstr>
      <vt:lpstr>'2. Overall cum progress Mar-ref'!Print_Titles</vt:lpstr>
      <vt:lpstr>'2. Overall cum progress Sept14'!Print_Titles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Muhammad Abdullah</cp:lastModifiedBy>
  <cp:lastPrinted>2015-01-16T05:50:20Z</cp:lastPrinted>
  <dcterms:created xsi:type="dcterms:W3CDTF">2011-06-02T11:20:26Z</dcterms:created>
  <dcterms:modified xsi:type="dcterms:W3CDTF">2015-11-19T19:35:34Z</dcterms:modified>
</cp:coreProperties>
</file>