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216" windowWidth="11916" windowHeight="5496"/>
  </bookViews>
  <sheets>
    <sheet name="Sheet1" sheetId="1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</externalReferences>
  <calcPr calcId="144525"/>
</workbook>
</file>

<file path=xl/calcChain.xml><?xml version="1.0" encoding="utf-8"?>
<calcChain xmlns="http://schemas.openxmlformats.org/spreadsheetml/2006/main">
  <c r="F10" i="11" l="1"/>
  <c r="R230" i="11"/>
  <c r="H230" i="11"/>
  <c r="R229" i="11"/>
  <c r="R228" i="11"/>
  <c r="R227" i="11"/>
  <c r="C227" i="11"/>
  <c r="R226" i="11"/>
  <c r="R225" i="11"/>
  <c r="R224" i="11"/>
  <c r="O218" i="11"/>
  <c r="K218" i="11"/>
  <c r="J218" i="11"/>
  <c r="H218" i="11"/>
  <c r="D218" i="11"/>
  <c r="C218" i="11"/>
  <c r="U218" i="11" s="1"/>
  <c r="A218" i="11"/>
  <c r="O217" i="11"/>
  <c r="K217" i="11"/>
  <c r="J217" i="11"/>
  <c r="H217" i="11"/>
  <c r="C217" i="11"/>
  <c r="A217" i="11"/>
  <c r="J216" i="11"/>
  <c r="H216" i="11"/>
  <c r="D216" i="11"/>
  <c r="C216" i="11"/>
  <c r="A216" i="11"/>
  <c r="P215" i="11"/>
  <c r="Q215" i="11" s="1"/>
  <c r="O215" i="11"/>
  <c r="L215" i="11"/>
  <c r="M215" i="11" s="1"/>
  <c r="K215" i="11"/>
  <c r="J215" i="11"/>
  <c r="N215" i="11" s="1"/>
  <c r="I215" i="11"/>
  <c r="H215" i="11"/>
  <c r="F215" i="11"/>
  <c r="E215" i="11"/>
  <c r="D215" i="11"/>
  <c r="C215" i="11"/>
  <c r="G215" i="11" s="1"/>
  <c r="A215" i="11"/>
  <c r="O214" i="11"/>
  <c r="K214" i="11"/>
  <c r="J214" i="11"/>
  <c r="H214" i="11"/>
  <c r="D214" i="11"/>
  <c r="C214" i="11"/>
  <c r="A214" i="11"/>
  <c r="O213" i="11"/>
  <c r="K213" i="11"/>
  <c r="I213" i="11"/>
  <c r="W213" i="11" s="1"/>
  <c r="H213" i="11"/>
  <c r="D213" i="11"/>
  <c r="C213" i="11"/>
  <c r="A213" i="11"/>
  <c r="O212" i="11"/>
  <c r="K212" i="11"/>
  <c r="J212" i="11"/>
  <c r="H212" i="11"/>
  <c r="D212" i="11"/>
  <c r="C212" i="11"/>
  <c r="A212" i="11"/>
  <c r="O211" i="11"/>
  <c r="K211" i="11"/>
  <c r="J211" i="11"/>
  <c r="H211" i="11"/>
  <c r="D211" i="11"/>
  <c r="C211" i="11"/>
  <c r="A211" i="11"/>
  <c r="P210" i="11"/>
  <c r="O210" i="11"/>
  <c r="K210" i="11"/>
  <c r="J210" i="11"/>
  <c r="I210" i="11"/>
  <c r="H210" i="11"/>
  <c r="E210" i="11"/>
  <c r="D210" i="11"/>
  <c r="C210" i="11"/>
  <c r="G210" i="11" s="1"/>
  <c r="A210" i="11"/>
  <c r="P209" i="11"/>
  <c r="O209" i="11"/>
  <c r="L209" i="11"/>
  <c r="K209" i="11"/>
  <c r="J209" i="11"/>
  <c r="I209" i="11"/>
  <c r="H209" i="11"/>
  <c r="H219" i="11" s="1"/>
  <c r="E209" i="11"/>
  <c r="D209" i="11"/>
  <c r="C209" i="11"/>
  <c r="A209" i="11"/>
  <c r="O203" i="11"/>
  <c r="O230" i="11" s="1"/>
  <c r="K203" i="11"/>
  <c r="K230" i="11" s="1"/>
  <c r="J203" i="11"/>
  <c r="J230" i="11" s="1"/>
  <c r="H203" i="11"/>
  <c r="D203" i="11"/>
  <c r="D230" i="11" s="1"/>
  <c r="C203" i="11"/>
  <c r="C230" i="11" s="1"/>
  <c r="A203" i="11"/>
  <c r="A230" i="11" s="1"/>
  <c r="G202" i="11"/>
  <c r="F202" i="11"/>
  <c r="Q201" i="11"/>
  <c r="P201" i="11"/>
  <c r="U201" i="11" s="1"/>
  <c r="L201" i="11"/>
  <c r="M201" i="11" s="1"/>
  <c r="I201" i="11"/>
  <c r="T201" i="11" s="1"/>
  <c r="G201" i="11"/>
  <c r="E201" i="11"/>
  <c r="F201" i="11" s="1"/>
  <c r="G200" i="11"/>
  <c r="F200" i="11"/>
  <c r="F199" i="11"/>
  <c r="G198" i="11"/>
  <c r="F198" i="11"/>
  <c r="F197" i="11"/>
  <c r="P196" i="11"/>
  <c r="U196" i="11" s="1"/>
  <c r="L196" i="11"/>
  <c r="I196" i="11"/>
  <c r="T196" i="11" s="1"/>
  <c r="F196" i="11"/>
  <c r="E196" i="11"/>
  <c r="F195" i="11"/>
  <c r="G194" i="11"/>
  <c r="F194" i="11"/>
  <c r="Q193" i="11"/>
  <c r="P193" i="11"/>
  <c r="U193" i="11" s="1"/>
  <c r="L193" i="11"/>
  <c r="M193" i="11" s="1"/>
  <c r="I193" i="11"/>
  <c r="T193" i="11" s="1"/>
  <c r="G193" i="11"/>
  <c r="E193" i="11"/>
  <c r="F193" i="11" s="1"/>
  <c r="P192" i="11"/>
  <c r="N192" i="11"/>
  <c r="M192" i="11"/>
  <c r="L192" i="11"/>
  <c r="I192" i="11"/>
  <c r="T192" i="11" s="1"/>
  <c r="G192" i="11"/>
  <c r="F192" i="11"/>
  <c r="E192" i="11"/>
  <c r="G191" i="11"/>
  <c r="F191" i="11"/>
  <c r="P190" i="11"/>
  <c r="M190" i="11"/>
  <c r="L190" i="11"/>
  <c r="I190" i="11"/>
  <c r="T190" i="11" s="1"/>
  <c r="G190" i="11"/>
  <c r="F190" i="11"/>
  <c r="E190" i="11"/>
  <c r="P187" i="11"/>
  <c r="O187" i="11"/>
  <c r="O229" i="11" s="1"/>
  <c r="L187" i="11"/>
  <c r="K187" i="11"/>
  <c r="K229" i="11" s="1"/>
  <c r="J187" i="11"/>
  <c r="J229" i="11" s="1"/>
  <c r="I187" i="11"/>
  <c r="I229" i="11" s="1"/>
  <c r="H187" i="11"/>
  <c r="H229" i="11" s="1"/>
  <c r="G187" i="11"/>
  <c r="E187" i="11"/>
  <c r="E229" i="11" s="1"/>
  <c r="D187" i="11"/>
  <c r="D229" i="11" s="1"/>
  <c r="C187" i="11"/>
  <c r="C229" i="11" s="1"/>
  <c r="A187" i="11"/>
  <c r="A229" i="11" s="1"/>
  <c r="Q186" i="11"/>
  <c r="N186" i="11"/>
  <c r="M186" i="11"/>
  <c r="G186" i="11"/>
  <c r="F186" i="11"/>
  <c r="Q185" i="11"/>
  <c r="N185" i="11"/>
  <c r="M185" i="11"/>
  <c r="G185" i="11"/>
  <c r="F185" i="11"/>
  <c r="Q184" i="11"/>
  <c r="N184" i="11"/>
  <c r="M184" i="11"/>
  <c r="G184" i="11"/>
  <c r="F184" i="11"/>
  <c r="Q183" i="11"/>
  <c r="N183" i="11"/>
  <c r="M183" i="11"/>
  <c r="G183" i="11"/>
  <c r="F183" i="11"/>
  <c r="Q182" i="11"/>
  <c r="N182" i="11"/>
  <c r="M182" i="11"/>
  <c r="G182" i="11"/>
  <c r="F182" i="11"/>
  <c r="G181" i="11"/>
  <c r="Q180" i="11"/>
  <c r="N180" i="11"/>
  <c r="M180" i="11"/>
  <c r="G180" i="11"/>
  <c r="F180" i="11"/>
  <c r="O177" i="11"/>
  <c r="O228" i="11" s="1"/>
  <c r="K177" i="11"/>
  <c r="K228" i="11" s="1"/>
  <c r="J177" i="11"/>
  <c r="J228" i="11" s="1"/>
  <c r="I177" i="11"/>
  <c r="I228" i="11" s="1"/>
  <c r="H177" i="11"/>
  <c r="H228" i="11" s="1"/>
  <c r="F177" i="11"/>
  <c r="E177" i="11"/>
  <c r="E228" i="11" s="1"/>
  <c r="D177" i="11"/>
  <c r="D228" i="11" s="1"/>
  <c r="C177" i="11"/>
  <c r="C228" i="11" s="1"/>
  <c r="A177" i="11"/>
  <c r="A228" i="11" s="1"/>
  <c r="W176" i="11"/>
  <c r="P176" i="11"/>
  <c r="Q176" i="11" s="1"/>
  <c r="N176" i="11"/>
  <c r="L176" i="11"/>
  <c r="M176" i="11" s="1"/>
  <c r="G176" i="11"/>
  <c r="F176" i="11"/>
  <c r="Q175" i="11"/>
  <c r="N175" i="11"/>
  <c r="M175" i="11"/>
  <c r="G175" i="11"/>
  <c r="F175" i="11"/>
  <c r="W174" i="11"/>
  <c r="Q174" i="11"/>
  <c r="P174" i="11"/>
  <c r="L174" i="11"/>
  <c r="G174" i="11"/>
  <c r="F174" i="11"/>
  <c r="Q173" i="11"/>
  <c r="N173" i="11"/>
  <c r="M173" i="11"/>
  <c r="G173" i="11"/>
  <c r="F173" i="11"/>
  <c r="Q172" i="11"/>
  <c r="N172" i="11"/>
  <c r="M172" i="11"/>
  <c r="G172" i="11"/>
  <c r="F172" i="11"/>
  <c r="W171" i="11"/>
  <c r="P171" i="11"/>
  <c r="Q171" i="11" s="1"/>
  <c r="N171" i="11"/>
  <c r="M171" i="11"/>
  <c r="L171" i="11"/>
  <c r="G171" i="11"/>
  <c r="F171" i="11"/>
  <c r="Q170" i="11"/>
  <c r="N170" i="11"/>
  <c r="M170" i="11"/>
  <c r="G170" i="11"/>
  <c r="F170" i="11"/>
  <c r="W169" i="11"/>
  <c r="Q169" i="11"/>
  <c r="N169" i="11"/>
  <c r="M169" i="11"/>
  <c r="G169" i="11"/>
  <c r="F169" i="11"/>
  <c r="Q168" i="11"/>
  <c r="N168" i="11"/>
  <c r="M168" i="11"/>
  <c r="G168" i="11"/>
  <c r="F168" i="11"/>
  <c r="W167" i="11"/>
  <c r="Q167" i="11"/>
  <c r="N167" i="11"/>
  <c r="M167" i="11"/>
  <c r="G167" i="11"/>
  <c r="F167" i="11"/>
  <c r="Q166" i="11"/>
  <c r="N166" i="11"/>
  <c r="M166" i="11"/>
  <c r="G166" i="11"/>
  <c r="F166" i="11"/>
  <c r="W165" i="11"/>
  <c r="Q165" i="11"/>
  <c r="P165" i="11"/>
  <c r="M165" i="11"/>
  <c r="L165" i="11"/>
  <c r="N165" i="11" s="1"/>
  <c r="G165" i="11"/>
  <c r="F165" i="11"/>
  <c r="Q164" i="11"/>
  <c r="N164" i="11"/>
  <c r="M164" i="11"/>
  <c r="G164" i="11"/>
  <c r="F164" i="11"/>
  <c r="W163" i="11"/>
  <c r="Q163" i="11"/>
  <c r="L163" i="11"/>
  <c r="N163" i="11" s="1"/>
  <c r="G163" i="11"/>
  <c r="F163" i="11"/>
  <c r="Q162" i="11"/>
  <c r="N162" i="11"/>
  <c r="M162" i="11"/>
  <c r="G162" i="11"/>
  <c r="F162" i="11"/>
  <c r="W161" i="11"/>
  <c r="Q161" i="11"/>
  <c r="M161" i="11"/>
  <c r="L161" i="11"/>
  <c r="G161" i="11"/>
  <c r="F161" i="11"/>
  <c r="O158" i="11"/>
  <c r="O227" i="11" s="1"/>
  <c r="K158" i="11"/>
  <c r="K227" i="11" s="1"/>
  <c r="I158" i="11"/>
  <c r="I227" i="11" s="1"/>
  <c r="H158" i="11"/>
  <c r="H227" i="11" s="1"/>
  <c r="D158" i="11"/>
  <c r="D227" i="11" s="1"/>
  <c r="C158" i="11"/>
  <c r="A158" i="11"/>
  <c r="A227" i="11" s="1"/>
  <c r="W157" i="11"/>
  <c r="Q157" i="11"/>
  <c r="N157" i="11"/>
  <c r="M157" i="11"/>
  <c r="G157" i="11"/>
  <c r="F157" i="11"/>
  <c r="W156" i="11"/>
  <c r="Q156" i="11"/>
  <c r="N156" i="11"/>
  <c r="M156" i="11"/>
  <c r="G156" i="11"/>
  <c r="F156" i="11"/>
  <c r="Q155" i="11"/>
  <c r="P155" i="11"/>
  <c r="L155" i="11"/>
  <c r="I155" i="11"/>
  <c r="E155" i="11"/>
  <c r="Q154" i="11"/>
  <c r="P154" i="11"/>
  <c r="M154" i="11"/>
  <c r="L154" i="11"/>
  <c r="N154" i="11" s="1"/>
  <c r="I154" i="11"/>
  <c r="F154" i="11"/>
  <c r="E154" i="11"/>
  <c r="G154" i="11" s="1"/>
  <c r="P153" i="11"/>
  <c r="Q153" i="11" s="1"/>
  <c r="N153" i="11"/>
  <c r="M153" i="11"/>
  <c r="L153" i="11"/>
  <c r="I153" i="11"/>
  <c r="G153" i="11"/>
  <c r="F153" i="11"/>
  <c r="E153" i="11"/>
  <c r="W152" i="11"/>
  <c r="Q152" i="11"/>
  <c r="N152" i="11"/>
  <c r="M152" i="11"/>
  <c r="G152" i="11"/>
  <c r="F152" i="11"/>
  <c r="Q151" i="11"/>
  <c r="P151" i="11"/>
  <c r="M151" i="11"/>
  <c r="L151" i="11"/>
  <c r="N151" i="11" s="1"/>
  <c r="I151" i="11"/>
  <c r="F151" i="11"/>
  <c r="E151" i="11"/>
  <c r="G151" i="11" s="1"/>
  <c r="W150" i="11"/>
  <c r="Q150" i="11"/>
  <c r="N150" i="11"/>
  <c r="M150" i="11"/>
  <c r="G150" i="11"/>
  <c r="F150" i="11"/>
  <c r="Q149" i="11"/>
  <c r="P149" i="11"/>
  <c r="L149" i="11"/>
  <c r="I149" i="11"/>
  <c r="E149" i="11"/>
  <c r="W148" i="11"/>
  <c r="P148" i="11"/>
  <c r="Q148" i="11" s="1"/>
  <c r="N148" i="11"/>
  <c r="M148" i="11"/>
  <c r="G148" i="11"/>
  <c r="F148" i="11"/>
  <c r="Q147" i="11"/>
  <c r="P147" i="11"/>
  <c r="L147" i="11"/>
  <c r="I147" i="11"/>
  <c r="E147" i="11"/>
  <c r="G147" i="11" s="1"/>
  <c r="W146" i="11"/>
  <c r="Q146" i="11"/>
  <c r="N146" i="11"/>
  <c r="M146" i="11"/>
  <c r="G146" i="11"/>
  <c r="F146" i="11"/>
  <c r="W145" i="11"/>
  <c r="Q145" i="11"/>
  <c r="N145" i="11"/>
  <c r="M145" i="11"/>
  <c r="G145" i="11"/>
  <c r="F145" i="11"/>
  <c r="W144" i="11"/>
  <c r="Q144" i="11"/>
  <c r="N144" i="11"/>
  <c r="M144" i="11"/>
  <c r="G144" i="11"/>
  <c r="F144" i="11"/>
  <c r="P143" i="11"/>
  <c r="Q143" i="11" s="1"/>
  <c r="N143" i="11"/>
  <c r="M143" i="11"/>
  <c r="L143" i="11"/>
  <c r="I143" i="11"/>
  <c r="G143" i="11"/>
  <c r="F143" i="11"/>
  <c r="E143" i="11"/>
  <c r="P142" i="11"/>
  <c r="Q142" i="11" s="1"/>
  <c r="N142" i="11"/>
  <c r="L142" i="11"/>
  <c r="M142" i="11" s="1"/>
  <c r="I142" i="11"/>
  <c r="G142" i="11"/>
  <c r="E142" i="11"/>
  <c r="F142" i="11" s="1"/>
  <c r="Q141" i="11"/>
  <c r="P141" i="11"/>
  <c r="L141" i="11"/>
  <c r="I141" i="11"/>
  <c r="E141" i="11"/>
  <c r="Q140" i="11"/>
  <c r="P140" i="11"/>
  <c r="M140" i="11"/>
  <c r="L140" i="11"/>
  <c r="N140" i="11" s="1"/>
  <c r="I140" i="11"/>
  <c r="E140" i="11"/>
  <c r="G140" i="11" s="1"/>
  <c r="W139" i="11"/>
  <c r="N139" i="11"/>
  <c r="G139" i="11"/>
  <c r="F139" i="11"/>
  <c r="Q138" i="11"/>
  <c r="P138" i="11"/>
  <c r="M138" i="11"/>
  <c r="L138" i="11"/>
  <c r="N138" i="11" s="1"/>
  <c r="I138" i="11"/>
  <c r="F138" i="11"/>
  <c r="E138" i="11"/>
  <c r="G138" i="11" s="1"/>
  <c r="W137" i="11"/>
  <c r="Q137" i="11"/>
  <c r="N137" i="11"/>
  <c r="M137" i="11"/>
  <c r="G137" i="11"/>
  <c r="F137" i="11"/>
  <c r="Q136" i="11"/>
  <c r="P136" i="11"/>
  <c r="L136" i="11"/>
  <c r="I136" i="11"/>
  <c r="E136" i="11"/>
  <c r="W135" i="11"/>
  <c r="Q135" i="11"/>
  <c r="N135" i="11"/>
  <c r="M135" i="11"/>
  <c r="G135" i="11"/>
  <c r="F135" i="11"/>
  <c r="W134" i="11"/>
  <c r="Q134" i="11"/>
  <c r="N134" i="11"/>
  <c r="M134" i="11"/>
  <c r="G134" i="11"/>
  <c r="F134" i="11"/>
  <c r="Q133" i="11"/>
  <c r="P133" i="11"/>
  <c r="M133" i="11"/>
  <c r="L133" i="11"/>
  <c r="N133" i="11" s="1"/>
  <c r="I133" i="11"/>
  <c r="E133" i="11"/>
  <c r="G133" i="11" s="1"/>
  <c r="P132" i="11"/>
  <c r="Q132" i="11" s="1"/>
  <c r="N132" i="11"/>
  <c r="M132" i="11"/>
  <c r="L132" i="11"/>
  <c r="I132" i="11"/>
  <c r="G132" i="11"/>
  <c r="F132" i="11"/>
  <c r="E132" i="11"/>
  <c r="W131" i="11"/>
  <c r="Q131" i="11"/>
  <c r="N131" i="11"/>
  <c r="M131" i="11"/>
  <c r="G131" i="11"/>
  <c r="F131" i="11"/>
  <c r="Q130" i="11"/>
  <c r="N130" i="11"/>
  <c r="M130" i="11"/>
  <c r="G130" i="11"/>
  <c r="F130" i="11"/>
  <c r="P129" i="11"/>
  <c r="Q129" i="11" s="1"/>
  <c r="N129" i="11"/>
  <c r="M129" i="11"/>
  <c r="L129" i="11"/>
  <c r="I129" i="11"/>
  <c r="G129" i="11"/>
  <c r="F129" i="11"/>
  <c r="E129" i="11"/>
  <c r="P128" i="11"/>
  <c r="Q128" i="11" s="1"/>
  <c r="N128" i="11"/>
  <c r="L128" i="11"/>
  <c r="M128" i="11" s="1"/>
  <c r="I128" i="11"/>
  <c r="G128" i="11"/>
  <c r="E128" i="11"/>
  <c r="F128" i="11" s="1"/>
  <c r="W127" i="11"/>
  <c r="Q127" i="11"/>
  <c r="P127" i="11"/>
  <c r="M127" i="11"/>
  <c r="L127" i="11"/>
  <c r="N127" i="11" s="1"/>
  <c r="G127" i="11"/>
  <c r="F127" i="11"/>
  <c r="W126" i="11"/>
  <c r="Q126" i="11"/>
  <c r="N126" i="11"/>
  <c r="M126" i="11"/>
  <c r="G126" i="11"/>
  <c r="F126" i="11"/>
  <c r="P125" i="11"/>
  <c r="Q125" i="11" s="1"/>
  <c r="N125" i="11"/>
  <c r="M125" i="11"/>
  <c r="L125" i="11"/>
  <c r="I125" i="11"/>
  <c r="G125" i="11"/>
  <c r="F125" i="11"/>
  <c r="E125" i="11"/>
  <c r="P124" i="11"/>
  <c r="Q124" i="11" s="1"/>
  <c r="N124" i="11"/>
  <c r="L124" i="11"/>
  <c r="M124" i="11" s="1"/>
  <c r="I124" i="11"/>
  <c r="G124" i="11"/>
  <c r="E124" i="11"/>
  <c r="F124" i="11" s="1"/>
  <c r="W123" i="11"/>
  <c r="Q123" i="11"/>
  <c r="P123" i="11"/>
  <c r="M123" i="11"/>
  <c r="L123" i="11"/>
  <c r="N123" i="11" s="1"/>
  <c r="G123" i="11"/>
  <c r="F123" i="11"/>
  <c r="Q122" i="11"/>
  <c r="P122" i="11"/>
  <c r="L122" i="11"/>
  <c r="I122" i="11"/>
  <c r="E122" i="11"/>
  <c r="W121" i="11"/>
  <c r="P121" i="11"/>
  <c r="Q121" i="11" s="1"/>
  <c r="N121" i="11"/>
  <c r="M121" i="11"/>
  <c r="L121" i="11"/>
  <c r="G121" i="11"/>
  <c r="F121" i="11"/>
  <c r="Q120" i="11"/>
  <c r="P120" i="11"/>
  <c r="M120" i="11"/>
  <c r="L120" i="11"/>
  <c r="N120" i="11" s="1"/>
  <c r="I120" i="11"/>
  <c r="F120" i="11"/>
  <c r="E120" i="11"/>
  <c r="G120" i="11" s="1"/>
  <c r="P119" i="11"/>
  <c r="Q119" i="11" s="1"/>
  <c r="N119" i="11"/>
  <c r="M119" i="11"/>
  <c r="L119" i="11"/>
  <c r="I119" i="11"/>
  <c r="G119" i="11"/>
  <c r="F119" i="11"/>
  <c r="E119" i="11"/>
  <c r="P118" i="11"/>
  <c r="Q118" i="11" s="1"/>
  <c r="N118" i="11"/>
  <c r="L118" i="11"/>
  <c r="M118" i="11" s="1"/>
  <c r="I118" i="11"/>
  <c r="G118" i="11"/>
  <c r="E118" i="11"/>
  <c r="F118" i="11" s="1"/>
  <c r="Q117" i="11"/>
  <c r="P117" i="11"/>
  <c r="L117" i="11"/>
  <c r="I117" i="11"/>
  <c r="E117" i="11"/>
  <c r="Q116" i="11"/>
  <c r="P116" i="11"/>
  <c r="M116" i="11"/>
  <c r="L116" i="11"/>
  <c r="N116" i="11" s="1"/>
  <c r="I116" i="11"/>
  <c r="E116" i="11"/>
  <c r="G116" i="11" s="1"/>
  <c r="W115" i="11"/>
  <c r="Q115" i="11"/>
  <c r="N115" i="11"/>
  <c r="M115" i="11"/>
  <c r="G115" i="11"/>
  <c r="F115" i="11"/>
  <c r="W114" i="11"/>
  <c r="Q114" i="11"/>
  <c r="N114" i="11"/>
  <c r="M114" i="11"/>
  <c r="J114" i="11"/>
  <c r="J213" i="11" s="1"/>
  <c r="G114" i="11"/>
  <c r="F114" i="11"/>
  <c r="P113" i="11"/>
  <c r="N113" i="11"/>
  <c r="M113" i="11"/>
  <c r="L113" i="11"/>
  <c r="I113" i="11"/>
  <c r="I214" i="11" s="1"/>
  <c r="G113" i="11"/>
  <c r="E113" i="11"/>
  <c r="E214" i="11" s="1"/>
  <c r="W112" i="11"/>
  <c r="Q112" i="11"/>
  <c r="P112" i="11"/>
  <c r="L112" i="11"/>
  <c r="M112" i="11" s="1"/>
  <c r="G112" i="11"/>
  <c r="F112" i="11"/>
  <c r="W111" i="11"/>
  <c r="Q111" i="11"/>
  <c r="P111" i="11"/>
  <c r="P158" i="11" s="1"/>
  <c r="L111" i="11"/>
  <c r="M111" i="11" s="1"/>
  <c r="G111" i="11"/>
  <c r="F111" i="11"/>
  <c r="W110" i="11"/>
  <c r="Q110" i="11"/>
  <c r="N110" i="11"/>
  <c r="M110" i="11"/>
  <c r="L110" i="11"/>
  <c r="G110" i="11"/>
  <c r="F110" i="11"/>
  <c r="W109" i="11"/>
  <c r="Q109" i="11"/>
  <c r="N109" i="11"/>
  <c r="M109" i="11"/>
  <c r="G109" i="11"/>
  <c r="F109" i="11"/>
  <c r="W108" i="11"/>
  <c r="Q108" i="11"/>
  <c r="N108" i="11"/>
  <c r="M108" i="11"/>
  <c r="G108" i="11"/>
  <c r="F108" i="11"/>
  <c r="Q107" i="11"/>
  <c r="P107" i="11"/>
  <c r="M107" i="11"/>
  <c r="L107" i="11"/>
  <c r="L158" i="11" s="1"/>
  <c r="I107" i="11"/>
  <c r="F107" i="11"/>
  <c r="E107" i="11"/>
  <c r="E158" i="11" s="1"/>
  <c r="J104" i="11"/>
  <c r="J226" i="11" s="1"/>
  <c r="H104" i="11"/>
  <c r="H226" i="11" s="1"/>
  <c r="D104" i="11"/>
  <c r="D226" i="11" s="1"/>
  <c r="C104" i="11"/>
  <c r="C226" i="11" s="1"/>
  <c r="A104" i="11"/>
  <c r="A226" i="11" s="1"/>
  <c r="U103" i="11"/>
  <c r="P103" i="11"/>
  <c r="Q103" i="11" s="1"/>
  <c r="N103" i="11"/>
  <c r="L103" i="11"/>
  <c r="M103" i="11" s="1"/>
  <c r="I103" i="11"/>
  <c r="G103" i="11"/>
  <c r="E103" i="11"/>
  <c r="F103" i="11" s="1"/>
  <c r="W102" i="11"/>
  <c r="Q102" i="11"/>
  <c r="N102" i="11"/>
  <c r="M102" i="11"/>
  <c r="G102" i="11"/>
  <c r="F102" i="11"/>
  <c r="W101" i="11"/>
  <c r="Q101" i="11"/>
  <c r="N101" i="11"/>
  <c r="M101" i="11"/>
  <c r="G101" i="11"/>
  <c r="F101" i="11"/>
  <c r="U100" i="11"/>
  <c r="T100" i="11"/>
  <c r="P100" i="11"/>
  <c r="Q100" i="11" s="1"/>
  <c r="N100" i="11"/>
  <c r="M100" i="11"/>
  <c r="L100" i="11"/>
  <c r="I100" i="11"/>
  <c r="G100" i="11"/>
  <c r="F100" i="11"/>
  <c r="E100" i="11"/>
  <c r="W99" i="11"/>
  <c r="Q99" i="11"/>
  <c r="N99" i="11"/>
  <c r="M99" i="11"/>
  <c r="G99" i="11"/>
  <c r="F99" i="11"/>
  <c r="W98" i="11"/>
  <c r="Q98" i="11"/>
  <c r="N98" i="11"/>
  <c r="M98" i="11"/>
  <c r="G98" i="11"/>
  <c r="F98" i="11"/>
  <c r="Q97" i="11"/>
  <c r="P97" i="11"/>
  <c r="L97" i="11"/>
  <c r="M97" i="11" s="1"/>
  <c r="I97" i="11"/>
  <c r="G97" i="11"/>
  <c r="E97" i="11"/>
  <c r="F97" i="11" s="1"/>
  <c r="P96" i="11"/>
  <c r="Q96" i="11" s="1"/>
  <c r="M96" i="11"/>
  <c r="L96" i="11"/>
  <c r="N96" i="11" s="1"/>
  <c r="K96" i="11"/>
  <c r="I96" i="11"/>
  <c r="G96" i="11"/>
  <c r="E96" i="11"/>
  <c r="F96" i="11" s="1"/>
  <c r="Q95" i="11"/>
  <c r="N95" i="11"/>
  <c r="M95" i="11"/>
  <c r="G95" i="11"/>
  <c r="F95" i="11"/>
  <c r="Q94" i="11"/>
  <c r="P94" i="11"/>
  <c r="L94" i="11"/>
  <c r="M94" i="11" s="1"/>
  <c r="I94" i="11"/>
  <c r="E94" i="11"/>
  <c r="F94" i="11" s="1"/>
  <c r="W93" i="11"/>
  <c r="Q93" i="11"/>
  <c r="N93" i="11"/>
  <c r="M93" i="11"/>
  <c r="G93" i="11"/>
  <c r="F93" i="11"/>
  <c r="P92" i="11"/>
  <c r="Q92" i="11" s="1"/>
  <c r="N92" i="11"/>
  <c r="M92" i="11"/>
  <c r="L92" i="11"/>
  <c r="I92" i="11"/>
  <c r="G92" i="11"/>
  <c r="F92" i="11"/>
  <c r="E92" i="11"/>
  <c r="W91" i="11"/>
  <c r="P91" i="11"/>
  <c r="Q91" i="11" s="1"/>
  <c r="M91" i="11"/>
  <c r="L91" i="11"/>
  <c r="N91" i="11" s="1"/>
  <c r="G91" i="11"/>
  <c r="F91" i="11"/>
  <c r="W90" i="11"/>
  <c r="Q90" i="11"/>
  <c r="N90" i="11"/>
  <c r="M90" i="11"/>
  <c r="G90" i="11"/>
  <c r="F90" i="11"/>
  <c r="Q89" i="11"/>
  <c r="P89" i="11"/>
  <c r="N89" i="11"/>
  <c r="L89" i="11"/>
  <c r="M89" i="11" s="1"/>
  <c r="I89" i="11"/>
  <c r="G89" i="11"/>
  <c r="E89" i="11"/>
  <c r="F89" i="11" s="1"/>
  <c r="P88" i="11"/>
  <c r="Q88" i="11" s="1"/>
  <c r="N88" i="11"/>
  <c r="M88" i="11"/>
  <c r="L88" i="11"/>
  <c r="I88" i="11"/>
  <c r="G88" i="11"/>
  <c r="F88" i="11"/>
  <c r="E88" i="11"/>
  <c r="P87" i="11"/>
  <c r="O87" i="11" s="1"/>
  <c r="L87" i="11"/>
  <c r="N87" i="11" s="1"/>
  <c r="I87" i="11"/>
  <c r="F87" i="11"/>
  <c r="E87" i="11"/>
  <c r="G87" i="11" s="1"/>
  <c r="U85" i="11"/>
  <c r="P85" i="11"/>
  <c r="Q85" i="11" s="1"/>
  <c r="N85" i="11"/>
  <c r="L85" i="11"/>
  <c r="M85" i="11" s="1"/>
  <c r="I85" i="11"/>
  <c r="G85" i="11"/>
  <c r="E85" i="11"/>
  <c r="F85" i="11" s="1"/>
  <c r="P84" i="11"/>
  <c r="Q84" i="11" s="1"/>
  <c r="N84" i="11"/>
  <c r="M84" i="11"/>
  <c r="L84" i="11"/>
  <c r="I84" i="11"/>
  <c r="G84" i="11"/>
  <c r="F84" i="11"/>
  <c r="E84" i="11"/>
  <c r="W83" i="11"/>
  <c r="Q83" i="11"/>
  <c r="P83" i="11"/>
  <c r="L83" i="11"/>
  <c r="L104" i="11" s="1"/>
  <c r="G83" i="11"/>
  <c r="F83" i="11"/>
  <c r="P82" i="11"/>
  <c r="P216" i="11" s="1"/>
  <c r="N82" i="11"/>
  <c r="L82" i="11"/>
  <c r="K82" i="11"/>
  <c r="I82" i="11"/>
  <c r="I216" i="11" s="1"/>
  <c r="E82" i="11"/>
  <c r="U81" i="11"/>
  <c r="P81" i="11"/>
  <c r="P218" i="11" s="1"/>
  <c r="Q218" i="11" s="1"/>
  <c r="N81" i="11"/>
  <c r="M81" i="11"/>
  <c r="L81" i="11"/>
  <c r="L218" i="11" s="1"/>
  <c r="I81" i="11"/>
  <c r="G81" i="11"/>
  <c r="F81" i="11"/>
  <c r="E81" i="11"/>
  <c r="W80" i="11"/>
  <c r="Q80" i="11"/>
  <c r="N80" i="11"/>
  <c r="M80" i="11"/>
  <c r="G80" i="11"/>
  <c r="F80" i="11"/>
  <c r="O77" i="11"/>
  <c r="O225" i="11" s="1"/>
  <c r="K77" i="11"/>
  <c r="K225" i="11" s="1"/>
  <c r="J77" i="11"/>
  <c r="J225" i="11" s="1"/>
  <c r="H77" i="11"/>
  <c r="H225" i="11" s="1"/>
  <c r="D77" i="11"/>
  <c r="D225" i="11" s="1"/>
  <c r="C77" i="11"/>
  <c r="C225" i="11" s="1"/>
  <c r="A77" i="11"/>
  <c r="A225" i="11" s="1"/>
  <c r="G76" i="11"/>
  <c r="Q75" i="11"/>
  <c r="P75" i="11"/>
  <c r="U75" i="11" s="1"/>
  <c r="L75" i="11"/>
  <c r="I75" i="11"/>
  <c r="T75" i="11" s="1"/>
  <c r="E75" i="11"/>
  <c r="W74" i="11"/>
  <c r="Q74" i="11"/>
  <c r="N74" i="11"/>
  <c r="M74" i="11"/>
  <c r="G74" i="11"/>
  <c r="F74" i="11"/>
  <c r="W73" i="11"/>
  <c r="Q73" i="11"/>
  <c r="P73" i="11"/>
  <c r="L73" i="11"/>
  <c r="G73" i="11"/>
  <c r="F73" i="11"/>
  <c r="P72" i="11"/>
  <c r="Q72" i="11" s="1"/>
  <c r="N72" i="11"/>
  <c r="L72" i="11"/>
  <c r="M72" i="11" s="1"/>
  <c r="I72" i="11"/>
  <c r="G72" i="11"/>
  <c r="E72" i="11"/>
  <c r="F72" i="11" s="1"/>
  <c r="U71" i="11"/>
  <c r="T71" i="11"/>
  <c r="P71" i="11"/>
  <c r="Q71" i="11" s="1"/>
  <c r="N71" i="11"/>
  <c r="M71" i="11"/>
  <c r="L71" i="11"/>
  <c r="I71" i="11"/>
  <c r="G71" i="11"/>
  <c r="F71" i="11"/>
  <c r="E71" i="11"/>
  <c r="T70" i="11"/>
  <c r="Q70" i="11"/>
  <c r="P70" i="11"/>
  <c r="U70" i="11" s="1"/>
  <c r="M70" i="11"/>
  <c r="L70" i="11"/>
  <c r="N70" i="11" s="1"/>
  <c r="I70" i="11"/>
  <c r="F70" i="11"/>
  <c r="E70" i="11"/>
  <c r="G70" i="11" s="1"/>
  <c r="W69" i="11"/>
  <c r="Q69" i="11"/>
  <c r="N69" i="11"/>
  <c r="M69" i="11"/>
  <c r="L69" i="11"/>
  <c r="G69" i="11"/>
  <c r="F69" i="11"/>
  <c r="U68" i="11"/>
  <c r="P68" i="11"/>
  <c r="Q68" i="11" s="1"/>
  <c r="N68" i="11"/>
  <c r="M68" i="11"/>
  <c r="L68" i="11"/>
  <c r="I68" i="11"/>
  <c r="T68" i="11" s="1"/>
  <c r="G68" i="11"/>
  <c r="F68" i="11"/>
  <c r="E68" i="11"/>
  <c r="U67" i="11"/>
  <c r="T67" i="11"/>
  <c r="Q67" i="11"/>
  <c r="P67" i="11"/>
  <c r="N67" i="11"/>
  <c r="M67" i="11"/>
  <c r="L67" i="11"/>
  <c r="I67" i="11"/>
  <c r="G67" i="11"/>
  <c r="F67" i="11"/>
  <c r="E67" i="11"/>
  <c r="W66" i="11"/>
  <c r="P66" i="11"/>
  <c r="Q66" i="11" s="1"/>
  <c r="L66" i="11"/>
  <c r="G66" i="11"/>
  <c r="F66" i="11"/>
  <c r="T65" i="11"/>
  <c r="Q65" i="11"/>
  <c r="P65" i="11"/>
  <c r="U65" i="11" s="1"/>
  <c r="L65" i="11"/>
  <c r="N65" i="11" s="1"/>
  <c r="I65" i="11"/>
  <c r="F65" i="11"/>
  <c r="E65" i="11"/>
  <c r="G65" i="11" s="1"/>
  <c r="P64" i="11"/>
  <c r="U64" i="11" s="1"/>
  <c r="L64" i="11"/>
  <c r="I64" i="11"/>
  <c r="T64" i="11" s="1"/>
  <c r="E64" i="11"/>
  <c r="W63" i="11"/>
  <c r="Q63" i="11"/>
  <c r="N63" i="11"/>
  <c r="M63" i="11"/>
  <c r="G63" i="11"/>
  <c r="F63" i="11"/>
  <c r="G62" i="11"/>
  <c r="U61" i="11"/>
  <c r="T61" i="11"/>
  <c r="P61" i="11"/>
  <c r="Q61" i="11" s="1"/>
  <c r="N61" i="11"/>
  <c r="M61" i="11"/>
  <c r="L61" i="11"/>
  <c r="I61" i="11"/>
  <c r="G61" i="11"/>
  <c r="F61" i="11"/>
  <c r="E61" i="11"/>
  <c r="T60" i="11"/>
  <c r="Q60" i="11"/>
  <c r="P60" i="11"/>
  <c r="U60" i="11" s="1"/>
  <c r="M60" i="11"/>
  <c r="L60" i="11"/>
  <c r="N60" i="11" s="1"/>
  <c r="I60" i="11"/>
  <c r="E60" i="11"/>
  <c r="G60" i="11" s="1"/>
  <c r="Q59" i="11"/>
  <c r="P59" i="11"/>
  <c r="U59" i="11" s="1"/>
  <c r="L59" i="11"/>
  <c r="I59" i="11"/>
  <c r="T59" i="11" s="1"/>
  <c r="E59" i="11"/>
  <c r="W58" i="11"/>
  <c r="Q58" i="11"/>
  <c r="N58" i="11"/>
  <c r="M58" i="11"/>
  <c r="G58" i="11"/>
  <c r="F58" i="11"/>
  <c r="T57" i="11"/>
  <c r="Q57" i="11"/>
  <c r="P57" i="11"/>
  <c r="U57" i="11" s="1"/>
  <c r="L57" i="11"/>
  <c r="N57" i="11" s="1"/>
  <c r="I57" i="11"/>
  <c r="E57" i="11"/>
  <c r="G57" i="11" s="1"/>
  <c r="Q56" i="11"/>
  <c r="P56" i="11"/>
  <c r="N56" i="11"/>
  <c r="M56" i="11"/>
  <c r="L56" i="11"/>
  <c r="L212" i="11" s="1"/>
  <c r="I56" i="11"/>
  <c r="G56" i="11"/>
  <c r="F56" i="11"/>
  <c r="E56" i="11"/>
  <c r="E212" i="11" s="1"/>
  <c r="T55" i="11"/>
  <c r="Q55" i="11"/>
  <c r="P55" i="11"/>
  <c r="U55" i="11" s="1"/>
  <c r="M55" i="11"/>
  <c r="L55" i="11"/>
  <c r="N55" i="11" s="1"/>
  <c r="I55" i="11"/>
  <c r="E55" i="11"/>
  <c r="G55" i="11" s="1"/>
  <c r="P54" i="11"/>
  <c r="U54" i="11" s="1"/>
  <c r="L54" i="11"/>
  <c r="I54" i="11"/>
  <c r="T54" i="11" s="1"/>
  <c r="E54" i="11"/>
  <c r="G54" i="11" s="1"/>
  <c r="U53" i="11"/>
  <c r="P53" i="11"/>
  <c r="Q53" i="11" s="1"/>
  <c r="L53" i="11"/>
  <c r="I53" i="11"/>
  <c r="T53" i="11" s="1"/>
  <c r="F53" i="11"/>
  <c r="E53" i="11"/>
  <c r="G53" i="11" s="1"/>
  <c r="P52" i="11"/>
  <c r="U52" i="11" s="1"/>
  <c r="L52" i="11"/>
  <c r="I52" i="11"/>
  <c r="T52" i="11" s="1"/>
  <c r="E52" i="11"/>
  <c r="U51" i="11"/>
  <c r="P51" i="11"/>
  <c r="Q51" i="11" s="1"/>
  <c r="N51" i="11"/>
  <c r="M51" i="11"/>
  <c r="L51" i="11"/>
  <c r="I51" i="11"/>
  <c r="T51" i="11" s="1"/>
  <c r="G51" i="11"/>
  <c r="F51" i="11"/>
  <c r="E51" i="11"/>
  <c r="Q50" i="11"/>
  <c r="N50" i="11"/>
  <c r="M50" i="11"/>
  <c r="L50" i="11"/>
  <c r="L210" i="11" s="1"/>
  <c r="G50" i="11"/>
  <c r="F50" i="11"/>
  <c r="P49" i="11"/>
  <c r="U49" i="11" s="1"/>
  <c r="L49" i="11"/>
  <c r="I49" i="11"/>
  <c r="T49" i="11" s="1"/>
  <c r="E49" i="11"/>
  <c r="W48" i="11"/>
  <c r="Q48" i="11"/>
  <c r="N48" i="11"/>
  <c r="M48" i="11"/>
  <c r="G48" i="11"/>
  <c r="F48" i="11"/>
  <c r="T47" i="11"/>
  <c r="Q47" i="11"/>
  <c r="P47" i="11"/>
  <c r="U47" i="11" s="1"/>
  <c r="M47" i="11"/>
  <c r="L47" i="11"/>
  <c r="N47" i="11" s="1"/>
  <c r="I47" i="11"/>
  <c r="F47" i="11"/>
  <c r="E47" i="11"/>
  <c r="G47" i="11" s="1"/>
  <c r="W46" i="11"/>
  <c r="P46" i="11"/>
  <c r="Q46" i="11" s="1"/>
  <c r="N46" i="11"/>
  <c r="M46" i="11"/>
  <c r="L46" i="11"/>
  <c r="G46" i="11"/>
  <c r="F46" i="11"/>
  <c r="E46" i="11"/>
  <c r="E213" i="11" s="1"/>
  <c r="T45" i="11"/>
  <c r="P45" i="11"/>
  <c r="U45" i="11" s="1"/>
  <c r="M45" i="11"/>
  <c r="L45" i="11"/>
  <c r="N45" i="11" s="1"/>
  <c r="I45" i="11"/>
  <c r="F45" i="11"/>
  <c r="E45" i="11"/>
  <c r="G45" i="11" s="1"/>
  <c r="G44" i="11"/>
  <c r="Q43" i="11"/>
  <c r="P43" i="11"/>
  <c r="L43" i="11"/>
  <c r="I43" i="11"/>
  <c r="F43" i="11"/>
  <c r="E43" i="11"/>
  <c r="O40" i="11"/>
  <c r="K40" i="11"/>
  <c r="J40" i="11"/>
  <c r="H40" i="11"/>
  <c r="D40" i="11"/>
  <c r="D224" i="11" s="1"/>
  <c r="C40" i="11"/>
  <c r="A40" i="11"/>
  <c r="G39" i="11"/>
  <c r="P38" i="11"/>
  <c r="Q38" i="11" s="1"/>
  <c r="N38" i="11"/>
  <c r="M38" i="11"/>
  <c r="L38" i="11"/>
  <c r="I38" i="11"/>
  <c r="G38" i="11"/>
  <c r="F38" i="11"/>
  <c r="E38" i="11"/>
  <c r="G37" i="11"/>
  <c r="G36" i="11"/>
  <c r="Q35" i="11"/>
  <c r="P35" i="11"/>
  <c r="L35" i="11"/>
  <c r="N35" i="11" s="1"/>
  <c r="I35" i="11"/>
  <c r="E35" i="11"/>
  <c r="G35" i="11" s="1"/>
  <c r="P34" i="11"/>
  <c r="Q34" i="11" s="1"/>
  <c r="L34" i="11"/>
  <c r="N34" i="11" s="1"/>
  <c r="I34" i="11"/>
  <c r="E34" i="11"/>
  <c r="G34" i="11" s="1"/>
  <c r="Q33" i="11"/>
  <c r="P33" i="11"/>
  <c r="M33" i="11"/>
  <c r="L33" i="11"/>
  <c r="N33" i="11" s="1"/>
  <c r="I33" i="11"/>
  <c r="F33" i="11"/>
  <c r="E33" i="11"/>
  <c r="G33" i="11" s="1"/>
  <c r="W32" i="11"/>
  <c r="Q32" i="11"/>
  <c r="N32" i="11"/>
  <c r="M32" i="11"/>
  <c r="G32" i="11"/>
  <c r="F32" i="11"/>
  <c r="Q31" i="11"/>
  <c r="P31" i="11"/>
  <c r="L31" i="11"/>
  <c r="M31" i="11" s="1"/>
  <c r="I31" i="11"/>
  <c r="G31" i="11"/>
  <c r="E31" i="11"/>
  <c r="F31" i="11" s="1"/>
  <c r="G30" i="11"/>
  <c r="G29" i="11"/>
  <c r="P28" i="11"/>
  <c r="Q28" i="11" s="1"/>
  <c r="N28" i="11"/>
  <c r="M28" i="11"/>
  <c r="L28" i="11"/>
  <c r="I28" i="11"/>
  <c r="G28" i="11"/>
  <c r="F28" i="11"/>
  <c r="E28" i="11"/>
  <c r="P27" i="11"/>
  <c r="Q27" i="11" s="1"/>
  <c r="N27" i="11"/>
  <c r="L27" i="11"/>
  <c r="M27" i="11" s="1"/>
  <c r="I27" i="11"/>
  <c r="G27" i="11"/>
  <c r="E27" i="11"/>
  <c r="F27" i="11" s="1"/>
  <c r="W26" i="11"/>
  <c r="Q26" i="11"/>
  <c r="L26" i="11"/>
  <c r="N26" i="11" s="1"/>
  <c r="G26" i="11"/>
  <c r="F26" i="11"/>
  <c r="G25" i="11"/>
  <c r="Q24" i="11"/>
  <c r="P24" i="11"/>
  <c r="L24" i="11"/>
  <c r="N24" i="11" s="1"/>
  <c r="I24" i="11"/>
  <c r="E24" i="11"/>
  <c r="G24" i="11" s="1"/>
  <c r="G23" i="11"/>
  <c r="P22" i="11"/>
  <c r="Q22" i="11" s="1"/>
  <c r="N22" i="11"/>
  <c r="M22" i="11"/>
  <c r="L22" i="11"/>
  <c r="I22" i="11"/>
  <c r="G22" i="11"/>
  <c r="F22" i="11"/>
  <c r="E22" i="11"/>
  <c r="P21" i="11"/>
  <c r="Q21" i="11" s="1"/>
  <c r="N21" i="11"/>
  <c r="M21" i="11"/>
  <c r="L21" i="11"/>
  <c r="I21" i="11"/>
  <c r="G21" i="11"/>
  <c r="F21" i="11"/>
  <c r="E21" i="11"/>
  <c r="W20" i="11"/>
  <c r="Q20" i="11"/>
  <c r="N20" i="11"/>
  <c r="M20" i="11"/>
  <c r="G20" i="11"/>
  <c r="F20" i="11"/>
  <c r="P19" i="11"/>
  <c r="Q19" i="11" s="1"/>
  <c r="N19" i="11"/>
  <c r="M19" i="11"/>
  <c r="L19" i="11"/>
  <c r="I19" i="11"/>
  <c r="G19" i="11"/>
  <c r="F19" i="11"/>
  <c r="E19" i="11"/>
  <c r="P18" i="11"/>
  <c r="Q18" i="11" s="1"/>
  <c r="N18" i="11"/>
  <c r="L18" i="11"/>
  <c r="M18" i="11" s="1"/>
  <c r="I18" i="11"/>
  <c r="G18" i="11"/>
  <c r="E18" i="11"/>
  <c r="F18" i="11" s="1"/>
  <c r="Q17" i="11"/>
  <c r="P17" i="11"/>
  <c r="L17" i="11"/>
  <c r="N17" i="11" s="1"/>
  <c r="I17" i="11"/>
  <c r="E17" i="11"/>
  <c r="G17" i="11" s="1"/>
  <c r="G16" i="11"/>
  <c r="W15" i="11"/>
  <c r="P15" i="11"/>
  <c r="Q15" i="11" s="1"/>
  <c r="N15" i="11"/>
  <c r="L15" i="11"/>
  <c r="M15" i="11" s="1"/>
  <c r="G15" i="11"/>
  <c r="F15" i="11"/>
  <c r="G14" i="11"/>
  <c r="G13" i="11"/>
  <c r="Q12" i="11"/>
  <c r="P12" i="11"/>
  <c r="L12" i="11"/>
  <c r="I12" i="11"/>
  <c r="E12" i="11"/>
  <c r="E211" i="11" s="1"/>
  <c r="G11" i="11"/>
  <c r="W10" i="11"/>
  <c r="Q10" i="11"/>
  <c r="N10" i="11"/>
  <c r="M10" i="11"/>
  <c r="G10" i="11"/>
  <c r="Q7" i="11"/>
  <c r="P7" i="11"/>
  <c r="P223" i="11" s="1"/>
  <c r="O7" i="11"/>
  <c r="O223" i="11" s="1"/>
  <c r="K7" i="11"/>
  <c r="K223" i="11" s="1"/>
  <c r="J7" i="11"/>
  <c r="J223" i="11" s="1"/>
  <c r="I7" i="11"/>
  <c r="I223" i="11" s="1"/>
  <c r="H7" i="11"/>
  <c r="H223" i="11" s="1"/>
  <c r="E7" i="11"/>
  <c r="E223" i="11" s="1"/>
  <c r="D7" i="11"/>
  <c r="D223" i="11" s="1"/>
  <c r="D231" i="11" s="1"/>
  <c r="D219" i="11" s="1"/>
  <c r="C7" i="11"/>
  <c r="C223" i="11" s="1"/>
  <c r="A7" i="11"/>
  <c r="W6" i="11"/>
  <c r="Q6" i="11"/>
  <c r="P6" i="11"/>
  <c r="L6" i="11"/>
  <c r="L213" i="11" s="1"/>
  <c r="G6" i="11"/>
  <c r="F6" i="11"/>
  <c r="F211" i="11" l="1"/>
  <c r="G211" i="11"/>
  <c r="J224" i="11"/>
  <c r="O224" i="11"/>
  <c r="I217" i="11"/>
  <c r="T217" i="11" s="1"/>
  <c r="I77" i="11"/>
  <c r="I225" i="11" s="1"/>
  <c r="N210" i="11"/>
  <c r="M210" i="11"/>
  <c r="N66" i="11"/>
  <c r="M66" i="11"/>
  <c r="E77" i="11"/>
  <c r="E227" i="11"/>
  <c r="G158" i="11"/>
  <c r="F158" i="11"/>
  <c r="M6" i="11"/>
  <c r="L211" i="11"/>
  <c r="L40" i="11"/>
  <c r="A205" i="11"/>
  <c r="A224" i="11"/>
  <c r="N6" i="11"/>
  <c r="R223" i="11"/>
  <c r="R231" i="11" s="1"/>
  <c r="A223" i="11"/>
  <c r="A231" i="11" s="1"/>
  <c r="F7" i="11"/>
  <c r="F12" i="11"/>
  <c r="M12" i="11"/>
  <c r="F17" i="11"/>
  <c r="M17" i="11"/>
  <c r="F24" i="11"/>
  <c r="M24" i="11"/>
  <c r="M26" i="11"/>
  <c r="F34" i="11"/>
  <c r="M34" i="11"/>
  <c r="F35" i="11"/>
  <c r="M35" i="11"/>
  <c r="C224" i="11"/>
  <c r="C205" i="11"/>
  <c r="K224" i="11"/>
  <c r="L217" i="11"/>
  <c r="L77" i="11"/>
  <c r="N43" i="11"/>
  <c r="T43" i="11"/>
  <c r="Q45" i="11"/>
  <c r="G49" i="11"/>
  <c r="F49" i="11"/>
  <c r="Q49" i="11"/>
  <c r="G52" i="11"/>
  <c r="F52" i="11"/>
  <c r="Q52" i="11"/>
  <c r="F55" i="11"/>
  <c r="M57" i="11"/>
  <c r="N59" i="11"/>
  <c r="M59" i="11"/>
  <c r="F60" i="11"/>
  <c r="G64" i="11"/>
  <c r="F64" i="11"/>
  <c r="Q64" i="11"/>
  <c r="N73" i="11"/>
  <c r="M73" i="11"/>
  <c r="N75" i="11"/>
  <c r="M75" i="11"/>
  <c r="O216" i="11"/>
  <c r="O104" i="11"/>
  <c r="O226" i="11" s="1"/>
  <c r="Q87" i="11"/>
  <c r="P227" i="11"/>
  <c r="Q227" i="11" s="1"/>
  <c r="Q158" i="11"/>
  <c r="O219" i="11"/>
  <c r="N213" i="11"/>
  <c r="M213" i="11"/>
  <c r="F223" i="11"/>
  <c r="G223" i="11"/>
  <c r="P213" i="11"/>
  <c r="Q213" i="11" s="1"/>
  <c r="C231" i="11"/>
  <c r="C219" i="11" s="1"/>
  <c r="G7" i="11"/>
  <c r="O231" i="11"/>
  <c r="G12" i="11"/>
  <c r="N12" i="11"/>
  <c r="E217" i="11"/>
  <c r="D217" i="11"/>
  <c r="G43" i="11"/>
  <c r="M43" i="11"/>
  <c r="F57" i="11"/>
  <c r="M65" i="11"/>
  <c r="E216" i="11"/>
  <c r="G82" i="11"/>
  <c r="F82" i="11"/>
  <c r="L226" i="11"/>
  <c r="N104" i="11"/>
  <c r="L7" i="11"/>
  <c r="Q223" i="11"/>
  <c r="I211" i="11"/>
  <c r="P211" i="11"/>
  <c r="Q211" i="11" s="1"/>
  <c r="P40" i="11"/>
  <c r="E40" i="11"/>
  <c r="I40" i="11"/>
  <c r="P217" i="11"/>
  <c r="P77" i="11"/>
  <c r="U43" i="11"/>
  <c r="N49" i="11"/>
  <c r="M49" i="11"/>
  <c r="N52" i="11"/>
  <c r="M52" i="11"/>
  <c r="G59" i="11"/>
  <c r="F59" i="11"/>
  <c r="N64" i="11"/>
  <c r="M64" i="11"/>
  <c r="G75" i="11"/>
  <c r="F75" i="11"/>
  <c r="Q216" i="11"/>
  <c r="L227" i="11"/>
  <c r="M158" i="11"/>
  <c r="G122" i="11"/>
  <c r="F122" i="11"/>
  <c r="N155" i="11"/>
  <c r="M155" i="11"/>
  <c r="Q192" i="11"/>
  <c r="U192" i="11"/>
  <c r="D205" i="11"/>
  <c r="H224" i="11"/>
  <c r="H231" i="11" s="1"/>
  <c r="H205" i="11"/>
  <c r="I212" i="11"/>
  <c r="P212" i="11"/>
  <c r="Q212" i="11" s="1"/>
  <c r="I218" i="11"/>
  <c r="I104" i="11"/>
  <c r="I226" i="11" s="1"/>
  <c r="L216" i="11"/>
  <c r="Q82" i="11"/>
  <c r="M83" i="11"/>
  <c r="N94" i="11"/>
  <c r="G107" i="11"/>
  <c r="N107" i="11"/>
  <c r="N112" i="11"/>
  <c r="G214" i="11"/>
  <c r="F214" i="11"/>
  <c r="N117" i="11"/>
  <c r="M117" i="11"/>
  <c r="F133" i="11"/>
  <c r="N136" i="11"/>
  <c r="M136" i="11"/>
  <c r="N141" i="11"/>
  <c r="M141" i="11"/>
  <c r="N149" i="11"/>
  <c r="M149" i="11"/>
  <c r="L177" i="11"/>
  <c r="N161" i="11"/>
  <c r="M163" i="11"/>
  <c r="L229" i="11"/>
  <c r="N187" i="11"/>
  <c r="M187" i="11"/>
  <c r="M196" i="11"/>
  <c r="L203" i="11"/>
  <c r="E203" i="11"/>
  <c r="F213" i="11"/>
  <c r="G213" i="11"/>
  <c r="F212" i="11"/>
  <c r="G212" i="11"/>
  <c r="N212" i="11"/>
  <c r="M212" i="11"/>
  <c r="E218" i="11"/>
  <c r="E104" i="11"/>
  <c r="N218" i="11"/>
  <c r="M218" i="11"/>
  <c r="Q81" i="11"/>
  <c r="M82" i="11"/>
  <c r="N83" i="11"/>
  <c r="G94" i="11"/>
  <c r="N97" i="11"/>
  <c r="P104" i="11"/>
  <c r="N111" i="11"/>
  <c r="N122" i="11"/>
  <c r="M122" i="11"/>
  <c r="N147" i="11"/>
  <c r="M147" i="11"/>
  <c r="G155" i="11"/>
  <c r="F155" i="11"/>
  <c r="N174" i="11"/>
  <c r="M174" i="11"/>
  <c r="G177" i="11"/>
  <c r="U190" i="11"/>
  <c r="Q190" i="11"/>
  <c r="N209" i="11"/>
  <c r="M209" i="11"/>
  <c r="K87" i="11"/>
  <c r="K216" i="11" s="1"/>
  <c r="K219" i="11" s="1"/>
  <c r="G117" i="11"/>
  <c r="F117" i="11"/>
  <c r="G136" i="11"/>
  <c r="F136" i="11"/>
  <c r="G141" i="11"/>
  <c r="F141" i="11"/>
  <c r="G149" i="11"/>
  <c r="F149" i="11"/>
  <c r="G229" i="11"/>
  <c r="F229" i="11"/>
  <c r="P229" i="11"/>
  <c r="Q229" i="11" s="1"/>
  <c r="Q187" i="11"/>
  <c r="P203" i="11"/>
  <c r="I219" i="11"/>
  <c r="P214" i="11"/>
  <c r="Q214" i="11" s="1"/>
  <c r="J158" i="11"/>
  <c r="J227" i="11" s="1"/>
  <c r="J231" i="11" s="1"/>
  <c r="J219" i="11" s="1"/>
  <c r="P177" i="11"/>
  <c r="F209" i="11"/>
  <c r="Q209" i="11"/>
  <c r="F210" i="11"/>
  <c r="Q210" i="11"/>
  <c r="L214" i="11"/>
  <c r="Q113" i="11"/>
  <c r="G228" i="11"/>
  <c r="F187" i="11"/>
  <c r="Q196" i="11"/>
  <c r="N201" i="11"/>
  <c r="I203" i="11"/>
  <c r="I230" i="11" s="1"/>
  <c r="A219" i="11"/>
  <c r="G209" i="11"/>
  <c r="F228" i="11"/>
  <c r="M214" i="11" l="1"/>
  <c r="N214" i="11"/>
  <c r="L219" i="11"/>
  <c r="G218" i="11"/>
  <c r="F218" i="11"/>
  <c r="F203" i="11"/>
  <c r="E230" i="11"/>
  <c r="G203" i="11"/>
  <c r="L228" i="11"/>
  <c r="M177" i="11"/>
  <c r="N177" i="11"/>
  <c r="M87" i="11"/>
  <c r="P225" i="11"/>
  <c r="Q225" i="11" s="1"/>
  <c r="Q77" i="11"/>
  <c r="P224" i="11"/>
  <c r="P205" i="11"/>
  <c r="Q40" i="11"/>
  <c r="N226" i="11"/>
  <c r="G216" i="11"/>
  <c r="F216" i="11"/>
  <c r="F227" i="11"/>
  <c r="G227" i="11"/>
  <c r="N203" i="11"/>
  <c r="M203" i="11"/>
  <c r="L230" i="11"/>
  <c r="Q217" i="11"/>
  <c r="U217" i="11"/>
  <c r="L223" i="11"/>
  <c r="N7" i="11"/>
  <c r="M7" i="11"/>
  <c r="K104" i="11"/>
  <c r="J205" i="11"/>
  <c r="P228" i="11"/>
  <c r="Q228" i="11" s="1"/>
  <c r="Q177" i="11"/>
  <c r="P230" i="11"/>
  <c r="Q230" i="11" s="1"/>
  <c r="Q203" i="11"/>
  <c r="N158" i="11"/>
  <c r="I224" i="11"/>
  <c r="I231" i="11" s="1"/>
  <c r="I205" i="11"/>
  <c r="G217" i="11"/>
  <c r="F217" i="11"/>
  <c r="L225" i="11"/>
  <c r="M77" i="11"/>
  <c r="N77" i="11"/>
  <c r="L224" i="11"/>
  <c r="L205" i="11"/>
  <c r="N40" i="11"/>
  <c r="M40" i="11"/>
  <c r="O205" i="11"/>
  <c r="N229" i="11"/>
  <c r="M229" i="11"/>
  <c r="P219" i="11"/>
  <c r="Q219" i="11" s="1"/>
  <c r="P226" i="11"/>
  <c r="Q226" i="11" s="1"/>
  <c r="Q104" i="11"/>
  <c r="E226" i="11"/>
  <c r="G104" i="11"/>
  <c r="F104" i="11"/>
  <c r="M216" i="11"/>
  <c r="N216" i="11"/>
  <c r="N227" i="11"/>
  <c r="M227" i="11"/>
  <c r="E224" i="11"/>
  <c r="E205" i="11"/>
  <c r="F40" i="11"/>
  <c r="G40" i="11"/>
  <c r="M217" i="11"/>
  <c r="N217" i="11"/>
  <c r="N211" i="11"/>
  <c r="M211" i="11"/>
  <c r="E225" i="11"/>
  <c r="G77" i="11"/>
  <c r="F77" i="11"/>
  <c r="G225" i="11" l="1"/>
  <c r="F225" i="11"/>
  <c r="G224" i="11"/>
  <c r="F224" i="11"/>
  <c r="E231" i="11"/>
  <c r="N205" i="11"/>
  <c r="N225" i="11"/>
  <c r="M225" i="11"/>
  <c r="Q224" i="11"/>
  <c r="P231" i="11"/>
  <c r="Q231" i="11" s="1"/>
  <c r="G230" i="11"/>
  <c r="F230" i="11"/>
  <c r="N219" i="11"/>
  <c r="M219" i="11"/>
  <c r="M224" i="11"/>
  <c r="N224" i="11"/>
  <c r="N230" i="11"/>
  <c r="M230" i="11"/>
  <c r="N223" i="11"/>
  <c r="M223" i="11"/>
  <c r="L231" i="11"/>
  <c r="M228" i="11"/>
  <c r="N228" i="11"/>
  <c r="F205" i="11"/>
  <c r="G205" i="11"/>
  <c r="G226" i="11"/>
  <c r="F226" i="11"/>
  <c r="K226" i="11"/>
  <c r="M104" i="11"/>
  <c r="K205" i="11"/>
  <c r="M205" i="11" s="1"/>
  <c r="Q205" i="11"/>
  <c r="N231" i="11" l="1"/>
  <c r="K231" i="11"/>
  <c r="M231" i="11" s="1"/>
  <c r="M226" i="11"/>
  <c r="F231" i="11"/>
  <c r="E219" i="11"/>
  <c r="G231" i="11"/>
  <c r="F219" i="11" l="1"/>
  <c r="G219" i="11"/>
</calcChain>
</file>

<file path=xl/sharedStrings.xml><?xml version="1.0" encoding="utf-8"?>
<sst xmlns="http://schemas.openxmlformats.org/spreadsheetml/2006/main" count="410" uniqueCount="243">
  <si>
    <t>AJKRSP</t>
  </si>
  <si>
    <t>AKRSP</t>
  </si>
  <si>
    <t>BRSP</t>
  </si>
  <si>
    <t>GBTI</t>
  </si>
  <si>
    <t>NRSP</t>
  </si>
  <si>
    <t>PRSP</t>
  </si>
  <si>
    <t>SGA</t>
  </si>
  <si>
    <t>SRSO</t>
  </si>
  <si>
    <t>SRSP</t>
  </si>
  <si>
    <t>TRDP</t>
  </si>
  <si>
    <t xml:space="preserve">S. No. </t>
  </si>
  <si>
    <t xml:space="preserve">Name of District </t>
  </si>
  <si>
    <t>RSP</t>
  </si>
  <si>
    <t>Total rural HHs in the District (1998 Census)</t>
  </si>
  <si>
    <t>ISLAMABAD</t>
  </si>
  <si>
    <t>Sub Total</t>
  </si>
  <si>
    <t xml:space="preserve">Panjgoor </t>
  </si>
  <si>
    <t xml:space="preserve">Pishin </t>
  </si>
  <si>
    <t xml:space="preserve">Sherani </t>
  </si>
  <si>
    <t xml:space="preserve">Zhob </t>
  </si>
  <si>
    <t xml:space="preserve">Abbottabad </t>
  </si>
  <si>
    <t>Battagram</t>
  </si>
  <si>
    <t>Buner</t>
  </si>
  <si>
    <t>Buner (overlapping)</t>
  </si>
  <si>
    <t>Charsadda</t>
  </si>
  <si>
    <t>Charsadda (overlapping)</t>
  </si>
  <si>
    <t>Chitral</t>
  </si>
  <si>
    <t>Chitral  (overlapping)</t>
  </si>
  <si>
    <t>Dir Upper</t>
  </si>
  <si>
    <t xml:space="preserve">Hangu </t>
  </si>
  <si>
    <t>Haripur</t>
  </si>
  <si>
    <t>Haripur  (overlapping)</t>
  </si>
  <si>
    <t xml:space="preserve">Karak </t>
  </si>
  <si>
    <t>Kohat</t>
  </si>
  <si>
    <t>Kohistan</t>
  </si>
  <si>
    <t>Malakand P.A</t>
  </si>
  <si>
    <t xml:space="preserve">Mansehra </t>
  </si>
  <si>
    <t xml:space="preserve">Mardan </t>
  </si>
  <si>
    <t xml:space="preserve">Nowshera </t>
  </si>
  <si>
    <t xml:space="preserve">Peshawar </t>
  </si>
  <si>
    <t>Shangla</t>
  </si>
  <si>
    <t>Swabi</t>
  </si>
  <si>
    <t>Swabi  (overlapping)</t>
  </si>
  <si>
    <t>Swat</t>
  </si>
  <si>
    <t>Swat (overlapping)</t>
  </si>
  <si>
    <t>TOTAL</t>
  </si>
  <si>
    <t>SINDH</t>
  </si>
  <si>
    <t>Badin</t>
  </si>
  <si>
    <t>Dadu</t>
  </si>
  <si>
    <t>Ghotki</t>
  </si>
  <si>
    <t xml:space="preserve">Hyderabad </t>
  </si>
  <si>
    <t>Jacobabad</t>
  </si>
  <si>
    <t>Jamshoro</t>
  </si>
  <si>
    <t xml:space="preserve">Kashmore </t>
  </si>
  <si>
    <t>Khairpur</t>
  </si>
  <si>
    <t xml:space="preserve">Larkana </t>
  </si>
  <si>
    <t>Matiari</t>
  </si>
  <si>
    <t>Mirpur Khas</t>
  </si>
  <si>
    <t>Nawabshah</t>
  </si>
  <si>
    <t xml:space="preserve">Shahdad Kot </t>
  </si>
  <si>
    <t>Sanghar</t>
  </si>
  <si>
    <t>Shikarpur</t>
  </si>
  <si>
    <t>Tando Allahyar</t>
  </si>
  <si>
    <t>Tando Muhammad Khan</t>
  </si>
  <si>
    <t>Tharparkar</t>
  </si>
  <si>
    <t xml:space="preserve">Thattha </t>
  </si>
  <si>
    <t>Umer Kot</t>
  </si>
  <si>
    <t>PUNJAB</t>
  </si>
  <si>
    <t>Attock</t>
  </si>
  <si>
    <t>Attock (overlapping)</t>
  </si>
  <si>
    <t>Bahawalnagar</t>
  </si>
  <si>
    <t>Bahawalpur</t>
  </si>
  <si>
    <t>Bhakkar</t>
  </si>
  <si>
    <t>Chakwal</t>
  </si>
  <si>
    <t>D G Khan</t>
  </si>
  <si>
    <t>Faisalabad</t>
  </si>
  <si>
    <t>Gujranwala</t>
  </si>
  <si>
    <t>Gujrat</t>
  </si>
  <si>
    <t xml:space="preserve">Hafiz Abad </t>
  </si>
  <si>
    <t>Jhang</t>
  </si>
  <si>
    <t>Jhelum</t>
  </si>
  <si>
    <t xml:space="preserve">Kasur </t>
  </si>
  <si>
    <t>Khanewal</t>
  </si>
  <si>
    <t>Khanewal (overlapping)</t>
  </si>
  <si>
    <t>Khushab</t>
  </si>
  <si>
    <t>Lahore</t>
  </si>
  <si>
    <t>Layyah</t>
  </si>
  <si>
    <t>Lodhran</t>
  </si>
  <si>
    <t>Mandi Bahauddin</t>
  </si>
  <si>
    <t>Mianwali</t>
  </si>
  <si>
    <t>Multan</t>
  </si>
  <si>
    <t>Multan (overlapping)</t>
  </si>
  <si>
    <t>Muzaffargarh</t>
  </si>
  <si>
    <t>Muzaffargarh (overlapping)</t>
  </si>
  <si>
    <t>Narrowal</t>
  </si>
  <si>
    <t>Okara</t>
  </si>
  <si>
    <t>Pakpattan</t>
  </si>
  <si>
    <t>Pakpattan (overlapping)</t>
  </si>
  <si>
    <t>Rahim Yar Khan</t>
  </si>
  <si>
    <t>Rajanpur</t>
  </si>
  <si>
    <t>Rawalpindi</t>
  </si>
  <si>
    <t>Sahiwal</t>
  </si>
  <si>
    <t>Sahiwal (overlapping)</t>
  </si>
  <si>
    <t>Sargodha</t>
  </si>
  <si>
    <t>Sheikhupura</t>
  </si>
  <si>
    <t>Sialkot</t>
  </si>
  <si>
    <t>Toba Tek Singh</t>
  </si>
  <si>
    <t>Toba Tek Singh (overlapping)</t>
  </si>
  <si>
    <t>Vehari</t>
  </si>
  <si>
    <t>AZAD JAMMU AND KASHMIR (AJK)</t>
  </si>
  <si>
    <t>Bagh</t>
  </si>
  <si>
    <t>Kotli</t>
  </si>
  <si>
    <t>Kotli (overlapping)</t>
  </si>
  <si>
    <t>Neelum</t>
  </si>
  <si>
    <t>Neelum (overlapping)</t>
  </si>
  <si>
    <t>Poonch (Rawalakot)</t>
  </si>
  <si>
    <t>Bhimber</t>
  </si>
  <si>
    <t>Sudhnoti</t>
  </si>
  <si>
    <t>Mirpur</t>
  </si>
  <si>
    <t>GILGIT-BALTISTAN (GB)</t>
  </si>
  <si>
    <t>Astore</t>
  </si>
  <si>
    <t>Ghanche</t>
  </si>
  <si>
    <t>Ghizer</t>
  </si>
  <si>
    <t>Gilgit</t>
  </si>
  <si>
    <t>Hunza-Nagar</t>
  </si>
  <si>
    <t>Skardu</t>
  </si>
  <si>
    <t>Kurram Agency</t>
  </si>
  <si>
    <t>T.A.Adj Peshawar Distt</t>
  </si>
  <si>
    <t xml:space="preserve">G. Total </t>
  </si>
  <si>
    <t xml:space="preserve">RSP-wise Summary of Coverage/Outreach  </t>
  </si>
  <si>
    <t xml:space="preserve">Balochistan </t>
  </si>
  <si>
    <t xml:space="preserve">Sindh </t>
  </si>
  <si>
    <t xml:space="preserve">Punjab </t>
  </si>
  <si>
    <t>Forward Kahuta</t>
  </si>
  <si>
    <t xml:space="preserve">Hattian </t>
  </si>
  <si>
    <t>Bagh (overlapping)</t>
  </si>
  <si>
    <t>Hattian (overlapping)</t>
  </si>
  <si>
    <t>Sibi</t>
  </si>
  <si>
    <t>Washuk</t>
  </si>
  <si>
    <t>Ziarat</t>
  </si>
  <si>
    <t>Quetta</t>
  </si>
  <si>
    <t xml:space="preserve">Khyber Agency </t>
  </si>
  <si>
    <t>Mohmand Agency</t>
  </si>
  <si>
    <t xml:space="preserve">North Waziristan Agency </t>
  </si>
  <si>
    <t xml:space="preserve">Orakzai Agency </t>
  </si>
  <si>
    <t xml:space="preserve">South Waziristan Agency </t>
  </si>
  <si>
    <t>T.A.Adj Lakki Marwat Distt</t>
  </si>
  <si>
    <t>T.A.Adj Bannu Distt</t>
  </si>
  <si>
    <t>T.A..Adj D.I.Khan Distt</t>
  </si>
  <si>
    <t>T.A.Adj Kohat Distt</t>
  </si>
  <si>
    <t>T.A.Adj Tank Distt</t>
  </si>
  <si>
    <t xml:space="preserve">Bajaur Agency </t>
  </si>
  <si>
    <t>Diamir</t>
  </si>
  <si>
    <t>Dir Lower</t>
  </si>
  <si>
    <t>D.I.Khan</t>
  </si>
  <si>
    <t>Tank</t>
  </si>
  <si>
    <t>Lakki Marwat</t>
  </si>
  <si>
    <t>Karachi</t>
  </si>
  <si>
    <t>Total rural and Peri-Urban UCs in the District</t>
  </si>
  <si>
    <t>Province-wise Summary of RSPs Coverage/Outreach</t>
  </si>
  <si>
    <t>Name of Province/Area</t>
  </si>
  <si>
    <t xml:space="preserve">Grand Total </t>
  </si>
  <si>
    <t>FEDERALLY ADMINISTERED TRIBAL AREA (FATA)/Frontier Regions (FRs)</t>
  </si>
  <si>
    <t>Khyber Pakhtunkhwa (KPK)</t>
  </si>
  <si>
    <t>Gilgit-Baltistan (GB)</t>
  </si>
  <si>
    <t>Aga Khan RSP</t>
  </si>
  <si>
    <t>Balochistan RSP</t>
  </si>
  <si>
    <t>National RSP</t>
  </si>
  <si>
    <t xml:space="preserve">Sindh Graduate Association </t>
  </si>
  <si>
    <t xml:space="preserve">Sindh Rural Support Organisation </t>
  </si>
  <si>
    <t>Sarhad RSP</t>
  </si>
  <si>
    <t>Thardeep Rural Development Programme</t>
  </si>
  <si>
    <t>Lodhran (overlapping)</t>
  </si>
  <si>
    <t>% increase during Qtr</t>
  </si>
  <si>
    <t>Number of total districts/areas in the province/area</t>
  </si>
  <si>
    <t>Chiniot*</t>
  </si>
  <si>
    <t>D G Khan (overlapping)*</t>
  </si>
  <si>
    <t>Nanakana Sahib*</t>
  </si>
  <si>
    <t>Rajanpur (overlapping)*</t>
  </si>
  <si>
    <t>Punjab RSP*</t>
  </si>
  <si>
    <t>* Punjab RSP after restructuring in mid 2011, closed its operation in four districts, Chiniot, Nankana Sahib, DG Khan and Rajanpur.</t>
  </si>
  <si>
    <t>Nowshera (overlapping)</t>
  </si>
  <si>
    <t>Malakand P.A (overlapping)</t>
  </si>
  <si>
    <t>Sargodha (overlapping)</t>
  </si>
  <si>
    <t>Union Councils Having RSPs Presence</t>
  </si>
  <si>
    <t>Households Organised</t>
  </si>
  <si>
    <t xml:space="preserve">Number of districts/areas having RSPs presence  </t>
  </si>
  <si>
    <t xml:space="preserve">Number of Districts  </t>
  </si>
  <si>
    <t>Name of RSP</t>
  </si>
  <si>
    <t>ICT</t>
  </si>
  <si>
    <t>BALOCHISTAN</t>
  </si>
  <si>
    <t xml:space="preserve">Awaran </t>
  </si>
  <si>
    <t>Barkhan</t>
  </si>
  <si>
    <t xml:space="preserve">Bolan </t>
  </si>
  <si>
    <t>Chaqhi</t>
  </si>
  <si>
    <t>Dera Bugti</t>
  </si>
  <si>
    <t xml:space="preserve">Gawadar </t>
  </si>
  <si>
    <t>Harnai</t>
  </si>
  <si>
    <t xml:space="preserve">Jhal Magsi </t>
  </si>
  <si>
    <t>Jaffarabad</t>
  </si>
  <si>
    <t xml:space="preserve">Kallat </t>
  </si>
  <si>
    <t>Kech / Turbat</t>
  </si>
  <si>
    <t>Kharan</t>
  </si>
  <si>
    <t xml:space="preserve">Khuzdar </t>
  </si>
  <si>
    <t>Killa Abdullah</t>
  </si>
  <si>
    <t>Killa Saifullah</t>
  </si>
  <si>
    <t>Kohlu</t>
  </si>
  <si>
    <t>Lasbella</t>
  </si>
  <si>
    <t>Loralai</t>
  </si>
  <si>
    <t>Mastung</t>
  </si>
  <si>
    <t>Musa Khel</t>
  </si>
  <si>
    <t>Naseerabad</t>
  </si>
  <si>
    <t>Noshki</t>
  </si>
  <si>
    <r>
      <t xml:space="preserve">Rural Support Programmes (RSPs) in Pakistan, District-wise RSPs Coverage/Outreach as of Sept </t>
    </r>
    <r>
      <rPr>
        <b/>
        <sz val="10"/>
        <color indexed="10"/>
        <rFont val="Calibri"/>
        <family val="2"/>
      </rPr>
      <t>2014</t>
    </r>
  </si>
  <si>
    <t>Number of Revenue Villages Having RSPs Presence (as of June 2014)</t>
  </si>
  <si>
    <t>Number of Revenue Villages Having RSPs Presence (as of September 2014)</t>
  </si>
  <si>
    <t>Community Organisations Formed</t>
  </si>
  <si>
    <t># as of June 2014</t>
  </si>
  <si>
    <t># as of September 2014</t>
  </si>
  <si>
    <t>% coverage as of September 2014</t>
  </si>
  <si>
    <t>KHYBER PAKHTUNKHWA (KPK)</t>
  </si>
  <si>
    <t>Bannu</t>
  </si>
  <si>
    <t>Mardan (overlapping)</t>
  </si>
  <si>
    <t>Naushero Feroz</t>
  </si>
  <si>
    <t xml:space="preserve">Sukkur </t>
  </si>
  <si>
    <t>Umer Kot (Overlapping)</t>
  </si>
  <si>
    <t>Added in March 2014</t>
  </si>
  <si>
    <t>Chiniot (Overlapping)</t>
  </si>
  <si>
    <t>New added in March 2014</t>
  </si>
  <si>
    <t>Hafiz Abad (overlapping)*</t>
  </si>
  <si>
    <t>New Added in Dec 2013</t>
  </si>
  <si>
    <t>Layyah (Overlapping)</t>
  </si>
  <si>
    <t>New Added in June 2014</t>
  </si>
  <si>
    <t>Mandi Bahauddin (Overlapping)</t>
  </si>
  <si>
    <t>New Added in June 2013</t>
  </si>
  <si>
    <t>Muzaffarabad</t>
  </si>
  <si>
    <t>Muzaffarabad (overlapping)</t>
  </si>
  <si>
    <t>Poonch (Rawalakot) (overlapping)</t>
  </si>
  <si>
    <t>Azad Jammu and Kashmir RSP</t>
  </si>
  <si>
    <t>Ghazi Barotha Tarqiati Idara</t>
  </si>
  <si>
    <t>Islamabad Capital Territory (ICT)</t>
  </si>
  <si>
    <t>Azad Jammu and Kashmir (AJK)</t>
  </si>
  <si>
    <t>Federal Administered Tribal Areas (FATA)/Frontier Regions (FRs)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</si>
</sst>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_(* #,##0.0_);_(* \(#,##0.0\);_(* &quot;-&quot;??_);_(@_)"/>
  </numFmts>
  <fonts count="31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name val="Arial"/>
      <family val="2"/>
    </font>
    <font>
      <b/>
      <sz val="11"/>
      <name val="Arial"/>
      <family val="2"/>
    </font>
    <font>
      <sz val="10"/>
      <name val="Calibri"/>
      <family val="2"/>
    </font>
    <font>
      <b/>
      <sz val="10"/>
      <name val="Calibri"/>
      <family val="2"/>
    </font>
    <font>
      <b/>
      <sz val="10"/>
      <color indexed="10"/>
      <name val="Calibri"/>
      <family val="2"/>
    </font>
    <font>
      <sz val="10"/>
      <color theme="1"/>
      <name val="Arial"/>
      <family val="2"/>
    </font>
    <font>
      <b/>
      <sz val="10"/>
      <color rgb="FFFF0000"/>
      <name val="Calibri"/>
      <family val="2"/>
    </font>
  </fonts>
  <fills count="2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</fills>
  <borders count="4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36">
    <xf numFmtId="0" fontId="0" fillId="0" borderId="0"/>
    <xf numFmtId="43" fontId="6" fillId="0" borderId="0" applyFont="0" applyFill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10" fillId="20" borderId="8" applyNumberFormat="0" applyAlignment="0" applyProtection="0"/>
    <xf numFmtId="0" fontId="10" fillId="20" borderId="8" applyNumberFormat="0" applyAlignment="0" applyProtection="0"/>
    <xf numFmtId="0" fontId="10" fillId="20" borderId="8" applyNumberFormat="0" applyAlignment="0" applyProtection="0"/>
    <xf numFmtId="0" fontId="10" fillId="20" borderId="8" applyNumberFormat="0" applyAlignment="0" applyProtection="0"/>
    <xf numFmtId="0" fontId="10" fillId="20" borderId="8" applyNumberFormat="0" applyAlignment="0" applyProtection="0"/>
    <xf numFmtId="0" fontId="10" fillId="20" borderId="8" applyNumberFormat="0" applyAlignment="0" applyProtection="0"/>
    <xf numFmtId="0" fontId="10" fillId="20" borderId="8" applyNumberFormat="0" applyAlignment="0" applyProtection="0"/>
    <xf numFmtId="0" fontId="10" fillId="20" borderId="8" applyNumberFormat="0" applyAlignment="0" applyProtection="0"/>
    <xf numFmtId="0" fontId="10" fillId="20" borderId="8" applyNumberFormat="0" applyAlignment="0" applyProtection="0"/>
    <xf numFmtId="0" fontId="10" fillId="20" borderId="8" applyNumberFormat="0" applyAlignment="0" applyProtection="0"/>
    <xf numFmtId="0" fontId="10" fillId="20" borderId="8" applyNumberFormat="0" applyAlignment="0" applyProtection="0"/>
    <xf numFmtId="0" fontId="10" fillId="20" borderId="8" applyNumberFormat="0" applyAlignment="0" applyProtection="0"/>
    <xf numFmtId="0" fontId="10" fillId="20" borderId="8" applyNumberFormat="0" applyAlignment="0" applyProtection="0"/>
    <xf numFmtId="0" fontId="11" fillId="21" borderId="9" applyNumberFormat="0" applyAlignment="0" applyProtection="0"/>
    <xf numFmtId="0" fontId="11" fillId="21" borderId="9" applyNumberFormat="0" applyAlignment="0" applyProtection="0"/>
    <xf numFmtId="0" fontId="11" fillId="21" borderId="9" applyNumberFormat="0" applyAlignment="0" applyProtection="0"/>
    <xf numFmtId="0" fontId="11" fillId="21" borderId="9" applyNumberFormat="0" applyAlignment="0" applyProtection="0"/>
    <xf numFmtId="0" fontId="11" fillId="21" borderId="9" applyNumberFormat="0" applyAlignment="0" applyProtection="0"/>
    <xf numFmtId="0" fontId="11" fillId="21" borderId="9" applyNumberFormat="0" applyAlignment="0" applyProtection="0"/>
    <xf numFmtId="0" fontId="11" fillId="21" borderId="9" applyNumberFormat="0" applyAlignment="0" applyProtection="0"/>
    <xf numFmtId="0" fontId="11" fillId="21" borderId="9" applyNumberFormat="0" applyAlignment="0" applyProtection="0"/>
    <xf numFmtId="0" fontId="11" fillId="21" borderId="9" applyNumberFormat="0" applyAlignment="0" applyProtection="0"/>
    <xf numFmtId="0" fontId="11" fillId="21" borderId="9" applyNumberFormat="0" applyAlignment="0" applyProtection="0"/>
    <xf numFmtId="0" fontId="11" fillId="21" borderId="9" applyNumberFormat="0" applyAlignment="0" applyProtection="0"/>
    <xf numFmtId="0" fontId="11" fillId="21" borderId="9" applyNumberFormat="0" applyAlignment="0" applyProtection="0"/>
    <xf numFmtId="0" fontId="11" fillId="21" borderId="9" applyNumberFormat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4" fillId="0" borderId="10" applyNumberFormat="0" applyFill="0" applyAlignment="0" applyProtection="0"/>
    <xf numFmtId="0" fontId="14" fillId="0" borderId="10" applyNumberFormat="0" applyFill="0" applyAlignment="0" applyProtection="0"/>
    <xf numFmtId="0" fontId="14" fillId="0" borderId="10" applyNumberFormat="0" applyFill="0" applyAlignment="0" applyProtection="0"/>
    <xf numFmtId="0" fontId="14" fillId="0" borderId="10" applyNumberFormat="0" applyFill="0" applyAlignment="0" applyProtection="0"/>
    <xf numFmtId="0" fontId="14" fillId="0" borderId="10" applyNumberFormat="0" applyFill="0" applyAlignment="0" applyProtection="0"/>
    <xf numFmtId="0" fontId="14" fillId="0" borderId="10" applyNumberFormat="0" applyFill="0" applyAlignment="0" applyProtection="0"/>
    <xf numFmtId="0" fontId="14" fillId="0" borderId="10" applyNumberFormat="0" applyFill="0" applyAlignment="0" applyProtection="0"/>
    <xf numFmtId="0" fontId="14" fillId="0" borderId="10" applyNumberFormat="0" applyFill="0" applyAlignment="0" applyProtection="0"/>
    <xf numFmtId="0" fontId="14" fillId="0" borderId="10" applyNumberFormat="0" applyFill="0" applyAlignment="0" applyProtection="0"/>
    <xf numFmtId="0" fontId="14" fillId="0" borderId="10" applyNumberFormat="0" applyFill="0" applyAlignment="0" applyProtection="0"/>
    <xf numFmtId="0" fontId="14" fillId="0" borderId="10" applyNumberFormat="0" applyFill="0" applyAlignment="0" applyProtection="0"/>
    <xf numFmtId="0" fontId="14" fillId="0" borderId="10" applyNumberFormat="0" applyFill="0" applyAlignment="0" applyProtection="0"/>
    <xf numFmtId="0" fontId="14" fillId="0" borderId="10" applyNumberFormat="0" applyFill="0" applyAlignment="0" applyProtection="0"/>
    <xf numFmtId="0" fontId="15" fillId="0" borderId="11" applyNumberFormat="0" applyFill="0" applyAlignment="0" applyProtection="0"/>
    <xf numFmtId="0" fontId="15" fillId="0" borderId="11" applyNumberFormat="0" applyFill="0" applyAlignment="0" applyProtection="0"/>
    <xf numFmtId="0" fontId="15" fillId="0" borderId="11" applyNumberFormat="0" applyFill="0" applyAlignment="0" applyProtection="0"/>
    <xf numFmtId="0" fontId="15" fillId="0" borderId="11" applyNumberFormat="0" applyFill="0" applyAlignment="0" applyProtection="0"/>
    <xf numFmtId="0" fontId="15" fillId="0" borderId="11" applyNumberFormat="0" applyFill="0" applyAlignment="0" applyProtection="0"/>
    <xf numFmtId="0" fontId="15" fillId="0" borderId="11" applyNumberFormat="0" applyFill="0" applyAlignment="0" applyProtection="0"/>
    <xf numFmtId="0" fontId="15" fillId="0" borderId="11" applyNumberFormat="0" applyFill="0" applyAlignment="0" applyProtection="0"/>
    <xf numFmtId="0" fontId="15" fillId="0" borderId="11" applyNumberFormat="0" applyFill="0" applyAlignment="0" applyProtection="0"/>
    <xf numFmtId="0" fontId="15" fillId="0" borderId="11" applyNumberFormat="0" applyFill="0" applyAlignment="0" applyProtection="0"/>
    <xf numFmtId="0" fontId="15" fillId="0" borderId="11" applyNumberFormat="0" applyFill="0" applyAlignment="0" applyProtection="0"/>
    <xf numFmtId="0" fontId="15" fillId="0" borderId="11" applyNumberFormat="0" applyFill="0" applyAlignment="0" applyProtection="0"/>
    <xf numFmtId="0" fontId="15" fillId="0" borderId="11" applyNumberFormat="0" applyFill="0" applyAlignment="0" applyProtection="0"/>
    <xf numFmtId="0" fontId="15" fillId="0" borderId="11" applyNumberFormat="0" applyFill="0" applyAlignment="0" applyProtection="0"/>
    <xf numFmtId="0" fontId="16" fillId="0" borderId="12" applyNumberFormat="0" applyFill="0" applyAlignment="0" applyProtection="0"/>
    <xf numFmtId="0" fontId="16" fillId="0" borderId="12" applyNumberFormat="0" applyFill="0" applyAlignment="0" applyProtection="0"/>
    <xf numFmtId="0" fontId="16" fillId="0" borderId="12" applyNumberFormat="0" applyFill="0" applyAlignment="0" applyProtection="0"/>
    <xf numFmtId="0" fontId="16" fillId="0" borderId="12" applyNumberFormat="0" applyFill="0" applyAlignment="0" applyProtection="0"/>
    <xf numFmtId="0" fontId="16" fillId="0" borderId="12" applyNumberFormat="0" applyFill="0" applyAlignment="0" applyProtection="0"/>
    <xf numFmtId="0" fontId="16" fillId="0" borderId="12" applyNumberFormat="0" applyFill="0" applyAlignment="0" applyProtection="0"/>
    <xf numFmtId="0" fontId="16" fillId="0" borderId="12" applyNumberFormat="0" applyFill="0" applyAlignment="0" applyProtection="0"/>
    <xf numFmtId="0" fontId="16" fillId="0" borderId="12" applyNumberFormat="0" applyFill="0" applyAlignment="0" applyProtection="0"/>
    <xf numFmtId="0" fontId="16" fillId="0" borderId="12" applyNumberFormat="0" applyFill="0" applyAlignment="0" applyProtection="0"/>
    <xf numFmtId="0" fontId="16" fillId="0" borderId="12" applyNumberFormat="0" applyFill="0" applyAlignment="0" applyProtection="0"/>
    <xf numFmtId="0" fontId="16" fillId="0" borderId="12" applyNumberFormat="0" applyFill="0" applyAlignment="0" applyProtection="0"/>
    <xf numFmtId="0" fontId="16" fillId="0" borderId="12" applyNumberFormat="0" applyFill="0" applyAlignment="0" applyProtection="0"/>
    <xf numFmtId="0" fontId="16" fillId="0" borderId="12" applyNumberFormat="0" applyFill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7" borderId="8" applyNumberFormat="0" applyAlignment="0" applyProtection="0"/>
    <xf numFmtId="0" fontId="17" fillId="7" borderId="8" applyNumberFormat="0" applyAlignment="0" applyProtection="0"/>
    <xf numFmtId="0" fontId="17" fillId="7" borderId="8" applyNumberFormat="0" applyAlignment="0" applyProtection="0"/>
    <xf numFmtId="0" fontId="17" fillId="7" borderId="8" applyNumberFormat="0" applyAlignment="0" applyProtection="0"/>
    <xf numFmtId="0" fontId="17" fillId="7" borderId="8" applyNumberFormat="0" applyAlignment="0" applyProtection="0"/>
    <xf numFmtId="0" fontId="17" fillId="7" borderId="8" applyNumberFormat="0" applyAlignment="0" applyProtection="0"/>
    <xf numFmtId="0" fontId="17" fillId="7" borderId="8" applyNumberFormat="0" applyAlignment="0" applyProtection="0"/>
    <xf numFmtId="0" fontId="17" fillId="7" borderId="8" applyNumberFormat="0" applyAlignment="0" applyProtection="0"/>
    <xf numFmtId="0" fontId="17" fillId="7" borderId="8" applyNumberFormat="0" applyAlignment="0" applyProtection="0"/>
    <xf numFmtId="0" fontId="17" fillId="7" borderId="8" applyNumberFormat="0" applyAlignment="0" applyProtection="0"/>
    <xf numFmtId="0" fontId="17" fillId="7" borderId="8" applyNumberFormat="0" applyAlignment="0" applyProtection="0"/>
    <xf numFmtId="0" fontId="17" fillId="7" borderId="8" applyNumberFormat="0" applyAlignment="0" applyProtection="0"/>
    <xf numFmtId="0" fontId="17" fillId="7" borderId="8" applyNumberFormat="0" applyAlignment="0" applyProtection="0"/>
    <xf numFmtId="0" fontId="18" fillId="0" borderId="13" applyNumberFormat="0" applyFill="0" applyAlignment="0" applyProtection="0"/>
    <xf numFmtId="0" fontId="18" fillId="0" borderId="13" applyNumberFormat="0" applyFill="0" applyAlignment="0" applyProtection="0"/>
    <xf numFmtId="0" fontId="18" fillId="0" borderId="13" applyNumberFormat="0" applyFill="0" applyAlignment="0" applyProtection="0"/>
    <xf numFmtId="0" fontId="18" fillId="0" borderId="13" applyNumberFormat="0" applyFill="0" applyAlignment="0" applyProtection="0"/>
    <xf numFmtId="0" fontId="18" fillId="0" borderId="13" applyNumberFormat="0" applyFill="0" applyAlignment="0" applyProtection="0"/>
    <xf numFmtId="0" fontId="18" fillId="0" borderId="13" applyNumberFormat="0" applyFill="0" applyAlignment="0" applyProtection="0"/>
    <xf numFmtId="0" fontId="18" fillId="0" borderId="13" applyNumberFormat="0" applyFill="0" applyAlignment="0" applyProtection="0"/>
    <xf numFmtId="0" fontId="18" fillId="0" borderId="13" applyNumberFormat="0" applyFill="0" applyAlignment="0" applyProtection="0"/>
    <xf numFmtId="0" fontId="18" fillId="0" borderId="13" applyNumberFormat="0" applyFill="0" applyAlignment="0" applyProtection="0"/>
    <xf numFmtId="0" fontId="18" fillId="0" borderId="13" applyNumberFormat="0" applyFill="0" applyAlignment="0" applyProtection="0"/>
    <xf numFmtId="0" fontId="18" fillId="0" borderId="13" applyNumberFormat="0" applyFill="0" applyAlignment="0" applyProtection="0"/>
    <xf numFmtId="0" fontId="18" fillId="0" borderId="13" applyNumberFormat="0" applyFill="0" applyAlignment="0" applyProtection="0"/>
    <xf numFmtId="0" fontId="18" fillId="0" borderId="13" applyNumberFormat="0" applyFill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5" fillId="0" borderId="0"/>
    <xf numFmtId="0" fontId="6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6" fillId="23" borderId="14" applyNumberFormat="0" applyFont="0" applyAlignment="0" applyProtection="0"/>
    <xf numFmtId="0" fontId="6" fillId="23" borderId="14" applyNumberFormat="0" applyFont="0" applyAlignment="0" applyProtection="0"/>
    <xf numFmtId="0" fontId="6" fillId="23" borderId="14" applyNumberFormat="0" applyFont="0" applyAlignment="0" applyProtection="0"/>
    <xf numFmtId="0" fontId="6" fillId="23" borderId="14" applyNumberFormat="0" applyFont="0" applyAlignment="0" applyProtection="0"/>
    <xf numFmtId="0" fontId="6" fillId="23" borderId="14" applyNumberFormat="0" applyFont="0" applyAlignment="0" applyProtection="0"/>
    <xf numFmtId="0" fontId="6" fillId="23" borderId="14" applyNumberFormat="0" applyFont="0" applyAlignment="0" applyProtection="0"/>
    <xf numFmtId="0" fontId="6" fillId="23" borderId="14" applyNumberFormat="0" applyFont="0" applyAlignment="0" applyProtection="0"/>
    <xf numFmtId="0" fontId="6" fillId="23" borderId="14" applyNumberFormat="0" applyFont="0" applyAlignment="0" applyProtection="0"/>
    <xf numFmtId="0" fontId="6" fillId="23" borderId="14" applyNumberFormat="0" applyFont="0" applyAlignment="0" applyProtection="0"/>
    <xf numFmtId="0" fontId="6" fillId="23" borderId="14" applyNumberFormat="0" applyFont="0" applyAlignment="0" applyProtection="0"/>
    <xf numFmtId="0" fontId="6" fillId="23" borderId="14" applyNumberFormat="0" applyFont="0" applyAlignment="0" applyProtection="0"/>
    <xf numFmtId="0" fontId="6" fillId="23" borderId="14" applyNumberFormat="0" applyFont="0" applyAlignment="0" applyProtection="0"/>
    <xf numFmtId="0" fontId="6" fillId="23" borderId="14" applyNumberFormat="0" applyFont="0" applyAlignment="0" applyProtection="0"/>
    <xf numFmtId="0" fontId="20" fillId="20" borderId="15" applyNumberFormat="0" applyAlignment="0" applyProtection="0"/>
    <xf numFmtId="0" fontId="20" fillId="20" borderId="15" applyNumberFormat="0" applyAlignment="0" applyProtection="0"/>
    <xf numFmtId="0" fontId="20" fillId="20" borderId="15" applyNumberFormat="0" applyAlignment="0" applyProtection="0"/>
    <xf numFmtId="0" fontId="20" fillId="20" borderId="15" applyNumberFormat="0" applyAlignment="0" applyProtection="0"/>
    <xf numFmtId="0" fontId="20" fillId="20" borderId="15" applyNumberFormat="0" applyAlignment="0" applyProtection="0"/>
    <xf numFmtId="0" fontId="20" fillId="20" borderId="15" applyNumberFormat="0" applyAlignment="0" applyProtection="0"/>
    <xf numFmtId="0" fontId="20" fillId="20" borderId="15" applyNumberFormat="0" applyAlignment="0" applyProtection="0"/>
    <xf numFmtId="0" fontId="20" fillId="20" borderId="15" applyNumberFormat="0" applyAlignment="0" applyProtection="0"/>
    <xf numFmtId="0" fontId="20" fillId="20" borderId="15" applyNumberFormat="0" applyAlignment="0" applyProtection="0"/>
    <xf numFmtId="0" fontId="20" fillId="20" borderId="15" applyNumberFormat="0" applyAlignment="0" applyProtection="0"/>
    <xf numFmtId="0" fontId="20" fillId="20" borderId="15" applyNumberFormat="0" applyAlignment="0" applyProtection="0"/>
    <xf numFmtId="0" fontId="20" fillId="20" borderId="15" applyNumberFormat="0" applyAlignment="0" applyProtection="0"/>
    <xf numFmtId="0" fontId="20" fillId="20" borderId="15" applyNumberFormat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16" applyNumberFormat="0" applyFill="0" applyAlignment="0" applyProtection="0"/>
    <xf numFmtId="0" fontId="22" fillId="0" borderId="16" applyNumberFormat="0" applyFill="0" applyAlignment="0" applyProtection="0"/>
    <xf numFmtId="0" fontId="22" fillId="0" borderId="16" applyNumberFormat="0" applyFill="0" applyAlignment="0" applyProtection="0"/>
    <xf numFmtId="0" fontId="22" fillId="0" borderId="16" applyNumberFormat="0" applyFill="0" applyAlignment="0" applyProtection="0"/>
    <xf numFmtId="0" fontId="22" fillId="0" borderId="16" applyNumberFormat="0" applyFill="0" applyAlignment="0" applyProtection="0"/>
    <xf numFmtId="0" fontId="22" fillId="0" borderId="16" applyNumberFormat="0" applyFill="0" applyAlignment="0" applyProtection="0"/>
    <xf numFmtId="0" fontId="22" fillId="0" borderId="16" applyNumberFormat="0" applyFill="0" applyAlignment="0" applyProtection="0"/>
    <xf numFmtId="0" fontId="22" fillId="0" borderId="16" applyNumberFormat="0" applyFill="0" applyAlignment="0" applyProtection="0"/>
    <xf numFmtId="0" fontId="22" fillId="0" borderId="16" applyNumberFormat="0" applyFill="0" applyAlignment="0" applyProtection="0"/>
    <xf numFmtId="0" fontId="22" fillId="0" borderId="16" applyNumberFormat="0" applyFill="0" applyAlignment="0" applyProtection="0"/>
    <xf numFmtId="0" fontId="22" fillId="0" borderId="16" applyNumberFormat="0" applyFill="0" applyAlignment="0" applyProtection="0"/>
    <xf numFmtId="0" fontId="22" fillId="0" borderId="16" applyNumberFormat="0" applyFill="0" applyAlignment="0" applyProtection="0"/>
    <xf numFmtId="0" fontId="22" fillId="0" borderId="16" applyNumberFormat="0" applyFill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43" fontId="7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4" fillId="0" borderId="0"/>
    <xf numFmtId="0" fontId="6" fillId="0" borderId="0"/>
    <xf numFmtId="0" fontId="6" fillId="0" borderId="0"/>
    <xf numFmtId="0" fontId="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29">
    <xf numFmtId="0" fontId="0" fillId="0" borderId="0" xfId="0"/>
    <xf numFmtId="0" fontId="24" fillId="0" borderId="0" xfId="0" applyFont="1" applyFill="1"/>
    <xf numFmtId="0" fontId="25" fillId="0" borderId="0" xfId="0" applyFont="1" applyFill="1"/>
    <xf numFmtId="0" fontId="24" fillId="0" borderId="0" xfId="0" applyFont="1" applyFill="1" applyAlignment="1">
      <alignment vertical="center"/>
    </xf>
    <xf numFmtId="0" fontId="25" fillId="0" borderId="0" xfId="0" applyFont="1" applyFill="1" applyAlignment="1">
      <alignment vertical="center"/>
    </xf>
    <xf numFmtId="43" fontId="24" fillId="0" borderId="0" xfId="0" applyNumberFormat="1" applyFont="1" applyFill="1" applyAlignment="1">
      <alignment vertical="center"/>
    </xf>
    <xf numFmtId="164" fontId="26" fillId="0" borderId="7" xfId="1" applyNumberFormat="1" applyFont="1" applyFill="1" applyBorder="1" applyAlignment="1">
      <alignment horizontal="center" vertical="center"/>
    </xf>
    <xf numFmtId="9" fontId="27" fillId="24" borderId="5" xfId="1" applyNumberFormat="1" applyFont="1" applyFill="1" applyBorder="1" applyAlignment="1">
      <alignment horizontal="center" vertical="center" wrapText="1"/>
    </xf>
    <xf numFmtId="9" fontId="28" fillId="24" borderId="5" xfId="1" applyNumberFormat="1" applyFont="1" applyFill="1" applyBorder="1" applyAlignment="1">
      <alignment horizontal="center" vertical="center" wrapText="1"/>
    </xf>
    <xf numFmtId="164" fontId="27" fillId="0" borderId="0" xfId="1" applyNumberFormat="1" applyFont="1" applyFill="1" applyAlignment="1">
      <alignment horizontal="center"/>
    </xf>
    <xf numFmtId="0" fontId="26" fillId="0" borderId="0" xfId="0" applyFont="1" applyFill="1"/>
    <xf numFmtId="0" fontId="26" fillId="0" borderId="0" xfId="0" applyFont="1" applyFill="1" applyAlignment="1">
      <alignment horizontal="center"/>
    </xf>
    <xf numFmtId="164" fontId="26" fillId="0" borderId="0" xfId="1" applyNumberFormat="1" applyFont="1" applyFill="1" applyAlignment="1">
      <alignment horizontal="center"/>
    </xf>
    <xf numFmtId="165" fontId="26" fillId="0" borderId="0" xfId="1" applyNumberFormat="1" applyFont="1" applyFill="1" applyAlignment="1">
      <alignment horizontal="center"/>
    </xf>
    <xf numFmtId="164" fontId="27" fillId="24" borderId="17" xfId="1" applyNumberFormat="1" applyFont="1" applyFill="1" applyBorder="1" applyAlignment="1">
      <alignment horizontal="left" vertical="center"/>
    </xf>
    <xf numFmtId="0" fontId="27" fillId="24" borderId="18" xfId="0" applyFont="1" applyFill="1" applyBorder="1" applyAlignment="1">
      <alignment vertical="center"/>
    </xf>
    <xf numFmtId="164" fontId="27" fillId="24" borderId="18" xfId="1" applyNumberFormat="1" applyFont="1" applyFill="1" applyBorder="1" applyAlignment="1">
      <alignment horizontal="center" vertical="center"/>
    </xf>
    <xf numFmtId="165" fontId="27" fillId="24" borderId="18" xfId="1" applyNumberFormat="1" applyFont="1" applyFill="1" applyBorder="1" applyAlignment="1">
      <alignment horizontal="center" vertical="center"/>
    </xf>
    <xf numFmtId="164" fontId="26" fillId="0" borderId="26" xfId="1" applyNumberFormat="1" applyFont="1" applyFill="1" applyBorder="1" applyAlignment="1">
      <alignment horizontal="center" vertical="center"/>
    </xf>
    <xf numFmtId="0" fontId="26" fillId="0" borderId="27" xfId="0" applyFont="1" applyFill="1" applyBorder="1" applyAlignment="1">
      <alignment vertical="center"/>
    </xf>
    <xf numFmtId="164" fontId="26" fillId="0" borderId="27" xfId="1" applyNumberFormat="1" applyFont="1" applyFill="1" applyBorder="1" applyAlignment="1">
      <alignment horizontal="center" vertical="center"/>
    </xf>
    <xf numFmtId="166" fontId="26" fillId="0" borderId="27" xfId="1" applyNumberFormat="1" applyFont="1" applyFill="1" applyBorder="1" applyAlignment="1">
      <alignment horizontal="center" vertical="center"/>
    </xf>
    <xf numFmtId="164" fontId="27" fillId="0" borderId="23" xfId="1" applyNumberFormat="1" applyFont="1" applyFill="1" applyBorder="1" applyAlignment="1">
      <alignment horizontal="center" vertical="center"/>
    </xf>
    <xf numFmtId="166" fontId="27" fillId="0" borderId="23" xfId="1" applyNumberFormat="1" applyFont="1" applyFill="1" applyBorder="1" applyAlignment="1">
      <alignment horizontal="center" vertical="center"/>
    </xf>
    <xf numFmtId="164" fontId="26" fillId="0" borderId="0" xfId="1" applyNumberFormat="1" applyFont="1" applyFill="1" applyAlignment="1">
      <alignment horizontal="center" vertical="center"/>
    </xf>
    <xf numFmtId="164" fontId="26" fillId="0" borderId="0" xfId="1" applyNumberFormat="1" applyFont="1" applyFill="1" applyBorder="1" applyAlignment="1">
      <alignment horizontal="center" vertical="center"/>
    </xf>
    <xf numFmtId="166" fontId="26" fillId="0" borderId="0" xfId="1" applyNumberFormat="1" applyFont="1" applyFill="1" applyBorder="1" applyAlignment="1">
      <alignment horizontal="center" vertical="center"/>
    </xf>
    <xf numFmtId="164" fontId="26" fillId="24" borderId="18" xfId="1" applyNumberFormat="1" applyFont="1" applyFill="1" applyBorder="1" applyAlignment="1">
      <alignment horizontal="center" vertical="center"/>
    </xf>
    <xf numFmtId="166" fontId="26" fillId="24" borderId="18" xfId="1" applyNumberFormat="1" applyFont="1" applyFill="1" applyBorder="1" applyAlignment="1">
      <alignment horizontal="center" vertical="center"/>
    </xf>
    <xf numFmtId="164" fontId="26" fillId="0" borderId="6" xfId="1" applyNumberFormat="1" applyFont="1" applyFill="1" applyBorder="1" applyAlignment="1">
      <alignment horizontal="center" vertical="center"/>
    </xf>
    <xf numFmtId="0" fontId="26" fillId="0" borderId="7" xfId="0" applyFont="1" applyFill="1" applyBorder="1" applyAlignment="1">
      <alignment vertical="center"/>
    </xf>
    <xf numFmtId="166" fontId="26" fillId="0" borderId="7" xfId="1" applyNumberFormat="1" applyFont="1" applyFill="1" applyBorder="1" applyAlignment="1">
      <alignment horizontal="center" vertical="center"/>
    </xf>
    <xf numFmtId="164" fontId="26" fillId="0" borderId="19" xfId="1" applyNumberFormat="1" applyFont="1" applyFill="1" applyBorder="1" applyAlignment="1">
      <alignment horizontal="center" vertical="center"/>
    </xf>
    <xf numFmtId="164" fontId="6" fillId="0" borderId="7" xfId="1" applyNumberFormat="1" applyFont="1" applyFill="1" applyBorder="1" applyAlignment="1">
      <alignment vertical="center"/>
    </xf>
    <xf numFmtId="164" fontId="26" fillId="0" borderId="29" xfId="1" applyNumberFormat="1" applyFont="1" applyFill="1" applyBorder="1" applyAlignment="1">
      <alignment horizontal="center" vertical="center"/>
    </xf>
    <xf numFmtId="164" fontId="27" fillId="0" borderId="22" xfId="1" applyNumberFormat="1" applyFont="1" applyFill="1" applyBorder="1" applyAlignment="1">
      <alignment horizontal="center" vertical="center"/>
    </xf>
    <xf numFmtId="0" fontId="27" fillId="0" borderId="23" xfId="0" applyFont="1" applyFill="1" applyBorder="1" applyAlignment="1">
      <alignment horizontal="center" vertical="center"/>
    </xf>
    <xf numFmtId="164" fontId="27" fillId="0" borderId="30" xfId="1" applyNumberFormat="1" applyFont="1" applyFill="1" applyBorder="1" applyAlignment="1">
      <alignment horizontal="center"/>
    </xf>
    <xf numFmtId="0" fontId="26" fillId="0" borderId="31" xfId="0" applyFont="1" applyFill="1" applyBorder="1"/>
    <xf numFmtId="164" fontId="26" fillId="0" borderId="31" xfId="1" applyNumberFormat="1" applyFont="1" applyFill="1" applyBorder="1" applyAlignment="1">
      <alignment horizontal="center" vertical="center"/>
    </xf>
    <xf numFmtId="166" fontId="26" fillId="0" borderId="31" xfId="1" applyNumberFormat="1" applyFont="1" applyFill="1" applyBorder="1" applyAlignment="1">
      <alignment horizontal="center" vertical="center"/>
    </xf>
    <xf numFmtId="0" fontId="24" fillId="24" borderId="0" xfId="0" applyFont="1" applyFill="1"/>
    <xf numFmtId="164" fontId="26" fillId="0" borderId="21" xfId="1" applyNumberFormat="1" applyFont="1" applyFill="1" applyBorder="1" applyAlignment="1">
      <alignment horizontal="center" vertical="center"/>
    </xf>
    <xf numFmtId="164" fontId="26" fillId="25" borderId="7" xfId="1" applyNumberFormat="1" applyFont="1" applyFill="1" applyBorder="1" applyAlignment="1">
      <alignment horizontal="center" vertical="center"/>
    </xf>
    <xf numFmtId="0" fontId="26" fillId="0" borderId="7" xfId="0" applyFont="1" applyFill="1" applyBorder="1" applyAlignment="1">
      <alignment horizontal="left" vertical="center"/>
    </xf>
    <xf numFmtId="164" fontId="27" fillId="0" borderId="0" xfId="1" applyNumberFormat="1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vertical="center"/>
    </xf>
    <xf numFmtId="164" fontId="24" fillId="0" borderId="0" xfId="0" applyNumberFormat="1" applyFont="1" applyFill="1" applyAlignment="1">
      <alignment vertical="center"/>
    </xf>
    <xf numFmtId="164" fontId="29" fillId="0" borderId="7" xfId="1" applyNumberFormat="1" applyFont="1" applyBorder="1"/>
    <xf numFmtId="164" fontId="26" fillId="0" borderId="28" xfId="1" applyNumberFormat="1" applyFont="1" applyFill="1" applyBorder="1" applyAlignment="1">
      <alignment horizontal="center" vertical="center"/>
    </xf>
    <xf numFmtId="0" fontId="24" fillId="26" borderId="0" xfId="0" applyFont="1" applyFill="1" applyAlignment="1">
      <alignment vertical="center"/>
    </xf>
    <xf numFmtId="164" fontId="27" fillId="0" borderId="30" xfId="1" applyNumberFormat="1" applyFont="1" applyFill="1" applyBorder="1" applyAlignment="1">
      <alignment horizontal="center" vertical="center"/>
    </xf>
    <xf numFmtId="0" fontId="27" fillId="0" borderId="31" xfId="0" applyFont="1" applyFill="1" applyBorder="1" applyAlignment="1">
      <alignment horizontal="center" vertical="center"/>
    </xf>
    <xf numFmtId="164" fontId="27" fillId="0" borderId="31" xfId="1" applyNumberFormat="1" applyFont="1" applyFill="1" applyBorder="1" applyAlignment="1">
      <alignment horizontal="center" vertical="center"/>
    </xf>
    <xf numFmtId="166" fontId="26" fillId="0" borderId="32" xfId="1" applyNumberFormat="1" applyFont="1" applyFill="1" applyBorder="1" applyAlignment="1">
      <alignment horizontal="center" vertical="center"/>
    </xf>
    <xf numFmtId="0" fontId="26" fillId="0" borderId="6" xfId="0" applyFont="1" applyFill="1" applyBorder="1" applyAlignment="1">
      <alignment vertical="center"/>
    </xf>
    <xf numFmtId="164" fontId="26" fillId="0" borderId="7" xfId="1" applyNumberFormat="1" applyFont="1" applyFill="1" applyBorder="1" applyAlignment="1">
      <alignment vertical="center"/>
    </xf>
    <xf numFmtId="164" fontId="26" fillId="0" borderId="19" xfId="1" applyNumberFormat="1" applyFont="1" applyFill="1" applyBorder="1" applyAlignment="1">
      <alignment vertical="center"/>
    </xf>
    <xf numFmtId="0" fontId="26" fillId="0" borderId="7" xfId="0" applyFont="1" applyBorder="1"/>
    <xf numFmtId="0" fontId="26" fillId="0" borderId="26" xfId="0" applyFont="1" applyFill="1" applyBorder="1" applyAlignment="1">
      <alignment vertical="center"/>
    </xf>
    <xf numFmtId="164" fontId="26" fillId="0" borderId="27" xfId="1" applyNumberFormat="1" applyFont="1" applyFill="1" applyBorder="1" applyAlignment="1">
      <alignment vertical="center"/>
    </xf>
    <xf numFmtId="164" fontId="26" fillId="0" borderId="29" xfId="1" applyNumberFormat="1" applyFont="1" applyFill="1" applyBorder="1" applyAlignment="1">
      <alignment vertical="center"/>
    </xf>
    <xf numFmtId="0" fontId="27" fillId="0" borderId="0" xfId="0" applyFont="1" applyFill="1" applyBorder="1" applyAlignment="1">
      <alignment horizontal="center" vertical="center"/>
    </xf>
    <xf numFmtId="10" fontId="27" fillId="0" borderId="0" xfId="1" applyNumberFormat="1" applyFont="1" applyFill="1" applyBorder="1" applyAlignment="1">
      <alignment horizontal="center" vertical="center"/>
    </xf>
    <xf numFmtId="164" fontId="27" fillId="0" borderId="22" xfId="1" applyNumberFormat="1" applyFont="1" applyFill="1" applyBorder="1"/>
    <xf numFmtId="0" fontId="27" fillId="0" borderId="23" xfId="0" applyFont="1" applyFill="1" applyBorder="1"/>
    <xf numFmtId="0" fontId="26" fillId="0" borderId="27" xfId="0" applyFont="1" applyFill="1" applyBorder="1" applyAlignment="1">
      <alignment horizontal="left" vertical="center"/>
    </xf>
    <xf numFmtId="164" fontId="27" fillId="0" borderId="34" xfId="1" applyNumberFormat="1" applyFont="1" applyFill="1" applyBorder="1" applyAlignment="1">
      <alignment horizontal="center" vertical="center"/>
    </xf>
    <xf numFmtId="164" fontId="27" fillId="0" borderId="0" xfId="1" applyNumberFormat="1" applyFont="1" applyFill="1" applyBorder="1" applyAlignment="1">
      <alignment horizontal="left" vertical="center"/>
    </xf>
    <xf numFmtId="166" fontId="27" fillId="0" borderId="0" xfId="1" applyNumberFormat="1" applyFont="1" applyFill="1" applyBorder="1" applyAlignment="1">
      <alignment horizontal="center" vertical="center"/>
    </xf>
    <xf numFmtId="9" fontId="27" fillId="0" borderId="0" xfId="1" applyNumberFormat="1" applyFont="1" applyFill="1" applyBorder="1" applyAlignment="1">
      <alignment horizontal="center" vertical="center"/>
    </xf>
    <xf numFmtId="0" fontId="27" fillId="0" borderId="23" xfId="0" applyFont="1" applyFill="1" applyBorder="1" applyAlignment="1">
      <alignment horizontal="left" vertical="center"/>
    </xf>
    <xf numFmtId="10" fontId="27" fillId="0" borderId="33" xfId="1" applyNumberFormat="1" applyFont="1" applyFill="1" applyBorder="1" applyAlignment="1">
      <alignment horizontal="center" vertical="center"/>
    </xf>
    <xf numFmtId="0" fontId="26" fillId="0" borderId="1" xfId="0" applyFont="1" applyFill="1" applyBorder="1" applyAlignment="1">
      <alignment vertical="center"/>
    </xf>
    <xf numFmtId="0" fontId="26" fillId="0" borderId="2" xfId="0" applyFont="1" applyFill="1" applyBorder="1" applyAlignment="1">
      <alignment vertical="center"/>
    </xf>
    <xf numFmtId="164" fontId="27" fillId="0" borderId="2" xfId="1" applyNumberFormat="1" applyFont="1" applyFill="1" applyBorder="1" applyAlignment="1">
      <alignment horizontal="center" vertical="center"/>
    </xf>
    <xf numFmtId="164" fontId="26" fillId="0" borderId="2" xfId="1" applyNumberFormat="1" applyFont="1" applyFill="1" applyBorder="1" applyAlignment="1">
      <alignment horizontal="center" vertical="center"/>
    </xf>
    <xf numFmtId="166" fontId="26" fillId="0" borderId="2" xfId="1" applyNumberFormat="1" applyFont="1" applyFill="1" applyBorder="1" applyAlignment="1">
      <alignment horizontal="center" vertical="center"/>
    </xf>
    <xf numFmtId="166" fontId="26" fillId="0" borderId="24" xfId="1" applyNumberFormat="1" applyFont="1" applyFill="1" applyBorder="1" applyAlignment="1">
      <alignment horizontal="center" vertical="center"/>
    </xf>
    <xf numFmtId="164" fontId="27" fillId="0" borderId="24" xfId="1" applyNumberFormat="1" applyFont="1" applyFill="1" applyBorder="1" applyAlignment="1">
      <alignment horizontal="center" vertical="center"/>
    </xf>
    <xf numFmtId="164" fontId="27" fillId="0" borderId="25" xfId="1" applyNumberFormat="1" applyFont="1" applyFill="1" applyBorder="1" applyAlignment="1">
      <alignment horizontal="center" vertical="center"/>
    </xf>
    <xf numFmtId="164" fontId="27" fillId="0" borderId="0" xfId="1" applyNumberFormat="1" applyFont="1" applyFill="1" applyAlignment="1">
      <alignment horizontal="left"/>
    </xf>
    <xf numFmtId="164" fontId="26" fillId="0" borderId="1" xfId="1" applyNumberFormat="1" applyFont="1" applyFill="1" applyBorder="1" applyAlignment="1">
      <alignment horizontal="left" vertical="center" wrapText="1"/>
    </xf>
    <xf numFmtId="164" fontId="26" fillId="0" borderId="2" xfId="1" applyNumberFormat="1" applyFont="1" applyFill="1" applyBorder="1" applyAlignment="1">
      <alignment horizontal="left" vertical="center"/>
    </xf>
    <xf numFmtId="164" fontId="27" fillId="24" borderId="37" xfId="1" applyNumberFormat="1" applyFont="1" applyFill="1" applyBorder="1" applyAlignment="1">
      <alignment horizontal="center" vertical="center"/>
    </xf>
    <xf numFmtId="10" fontId="26" fillId="0" borderId="39" xfId="1" applyNumberFormat="1" applyFont="1" applyFill="1" applyBorder="1" applyAlignment="1">
      <alignment horizontal="center" vertical="center"/>
    </xf>
    <xf numFmtId="164" fontId="26" fillId="0" borderId="39" xfId="1" applyNumberFormat="1" applyFont="1" applyFill="1" applyBorder="1" applyAlignment="1">
      <alignment horizontal="center" vertical="center"/>
    </xf>
    <xf numFmtId="164" fontId="26" fillId="0" borderId="38" xfId="1" applyNumberFormat="1" applyFont="1" applyFill="1" applyBorder="1" applyAlignment="1">
      <alignment horizontal="center" vertical="center"/>
    </xf>
    <xf numFmtId="0" fontId="26" fillId="0" borderId="40" xfId="0" applyFont="1" applyFill="1" applyBorder="1" applyAlignment="1">
      <alignment horizontal="center"/>
    </xf>
    <xf numFmtId="0" fontId="26" fillId="0" borderId="39" xfId="0" applyFont="1" applyFill="1" applyBorder="1" applyAlignment="1">
      <alignment horizontal="center"/>
    </xf>
    <xf numFmtId="0" fontId="26" fillId="0" borderId="39" xfId="0" applyFont="1" applyFill="1" applyBorder="1" applyAlignment="1">
      <alignment horizontal="center" vertical="center"/>
    </xf>
    <xf numFmtId="0" fontId="26" fillId="0" borderId="38" xfId="0" applyFont="1" applyFill="1" applyBorder="1" applyAlignment="1">
      <alignment horizontal="center" vertical="center"/>
    </xf>
    <xf numFmtId="10" fontId="27" fillId="0" borderId="40" xfId="1" applyNumberFormat="1" applyFont="1" applyFill="1" applyBorder="1" applyAlignment="1">
      <alignment horizontal="center" vertical="center"/>
    </xf>
    <xf numFmtId="164" fontId="26" fillId="0" borderId="39" xfId="1" applyNumberFormat="1" applyFont="1" applyFill="1" applyBorder="1" applyAlignment="1">
      <alignment vertical="center"/>
    </xf>
    <xf numFmtId="164" fontId="26" fillId="0" borderId="38" xfId="1" applyNumberFormat="1" applyFont="1" applyFill="1" applyBorder="1" applyAlignment="1">
      <alignment vertical="center"/>
    </xf>
    <xf numFmtId="164" fontId="27" fillId="0" borderId="33" xfId="1" applyNumberFormat="1" applyFont="1" applyFill="1" applyBorder="1" applyAlignment="1">
      <alignment horizontal="center" vertical="center"/>
    </xf>
    <xf numFmtId="164" fontId="26" fillId="0" borderId="0" xfId="1" applyNumberFormat="1" applyFont="1" applyFill="1" applyAlignment="1">
      <alignment horizontal="left"/>
    </xf>
    <xf numFmtId="164" fontId="27" fillId="0" borderId="3" xfId="1" applyNumberFormat="1" applyFont="1" applyFill="1" applyBorder="1" applyAlignment="1">
      <alignment horizontal="center" vertical="center"/>
    </xf>
    <xf numFmtId="9" fontId="27" fillId="0" borderId="33" xfId="1" applyNumberFormat="1" applyFont="1" applyFill="1" applyBorder="1" applyAlignment="1">
      <alignment horizontal="center" vertical="center"/>
    </xf>
    <xf numFmtId="164" fontId="26" fillId="0" borderId="3" xfId="1" applyNumberFormat="1" applyFont="1" applyFill="1" applyBorder="1" applyAlignment="1">
      <alignment horizontal="left" vertical="center" wrapText="1"/>
    </xf>
    <xf numFmtId="164" fontId="26" fillId="0" borderId="39" xfId="1" applyNumberFormat="1" applyFont="1" applyFill="1" applyBorder="1" applyAlignment="1">
      <alignment horizontal="left" vertical="center"/>
    </xf>
    <xf numFmtId="164" fontId="25" fillId="0" borderId="0" xfId="1" applyNumberFormat="1" applyFont="1" applyFill="1" applyAlignment="1">
      <alignment horizontal="center"/>
    </xf>
    <xf numFmtId="164" fontId="24" fillId="0" borderId="0" xfId="0" applyNumberFormat="1" applyFont="1" applyFill="1" applyAlignment="1">
      <alignment horizontal="center"/>
    </xf>
    <xf numFmtId="0" fontId="24" fillId="0" borderId="0" xfId="0" applyFont="1" applyFill="1" applyAlignment="1">
      <alignment horizontal="center"/>
    </xf>
    <xf numFmtId="43" fontId="24" fillId="0" borderId="0" xfId="0" applyNumberFormat="1" applyFont="1" applyFill="1"/>
    <xf numFmtId="164" fontId="24" fillId="0" borderId="0" xfId="1" applyNumberFormat="1" applyFont="1" applyFill="1"/>
    <xf numFmtId="165" fontId="24" fillId="0" borderId="0" xfId="1" applyNumberFormat="1" applyFont="1" applyFill="1"/>
    <xf numFmtId="37" fontId="24" fillId="0" borderId="0" xfId="1" applyNumberFormat="1" applyFont="1" applyFill="1" applyAlignment="1">
      <alignment horizontal="right"/>
    </xf>
    <xf numFmtId="10" fontId="26" fillId="0" borderId="38" xfId="1" applyNumberFormat="1" applyFont="1" applyFill="1" applyBorder="1" applyAlignment="1">
      <alignment horizontal="center" vertical="center"/>
    </xf>
    <xf numFmtId="164" fontId="27" fillId="0" borderId="41" xfId="1" applyNumberFormat="1" applyFont="1" applyFill="1" applyBorder="1" applyAlignment="1">
      <alignment horizontal="center" vertical="center"/>
    </xf>
    <xf numFmtId="0" fontId="27" fillId="0" borderId="22" xfId="0" applyFont="1" applyFill="1" applyBorder="1" applyAlignment="1">
      <alignment horizontal="center" vertical="center"/>
    </xf>
    <xf numFmtId="164" fontId="6" fillId="0" borderId="7" xfId="1" applyNumberFormat="1" applyFont="1" applyFill="1" applyBorder="1" applyAlignment="1">
      <alignment horizontal="center" vertical="center"/>
    </xf>
    <xf numFmtId="0" fontId="27" fillId="0" borderId="31" xfId="0" applyFont="1" applyFill="1" applyBorder="1" applyAlignment="1">
      <alignment horizontal="left" vertical="center"/>
    </xf>
    <xf numFmtId="37" fontId="27" fillId="0" borderId="31" xfId="1" applyNumberFormat="1" applyFont="1" applyFill="1" applyBorder="1" applyAlignment="1">
      <alignment horizontal="right" vertical="center"/>
    </xf>
    <xf numFmtId="164" fontId="27" fillId="24" borderId="2" xfId="1" applyNumberFormat="1" applyFont="1" applyFill="1" applyBorder="1" applyAlignment="1">
      <alignment horizontal="center" vertical="center" wrapText="1"/>
    </xf>
    <xf numFmtId="164" fontId="27" fillId="24" borderId="5" xfId="1" applyNumberFormat="1" applyFont="1" applyFill="1" applyBorder="1" applyAlignment="1">
      <alignment horizontal="center" vertical="center" wrapText="1"/>
    </xf>
    <xf numFmtId="0" fontId="27" fillId="24" borderId="18" xfId="0" applyFont="1" applyFill="1" applyBorder="1" applyAlignment="1">
      <alignment horizontal="center" vertical="center"/>
    </xf>
    <xf numFmtId="0" fontId="27" fillId="24" borderId="24" xfId="0" applyFont="1" applyFill="1" applyBorder="1" applyAlignment="1">
      <alignment horizontal="center" vertical="center"/>
    </xf>
    <xf numFmtId="43" fontId="27" fillId="24" borderId="3" xfId="1" applyNumberFormat="1" applyFont="1" applyFill="1" applyBorder="1" applyAlignment="1">
      <alignment horizontal="center" vertical="center" wrapText="1"/>
    </xf>
    <xf numFmtId="43" fontId="27" fillId="24" borderId="20" xfId="1" applyNumberFormat="1" applyFont="1" applyFill="1" applyBorder="1" applyAlignment="1">
      <alignment horizontal="center" vertical="center" wrapText="1"/>
    </xf>
    <xf numFmtId="164" fontId="27" fillId="24" borderId="1" xfId="1" applyNumberFormat="1" applyFont="1" applyFill="1" applyBorder="1" applyAlignment="1">
      <alignment horizontal="center" vertical="center" wrapText="1"/>
    </xf>
    <xf numFmtId="164" fontId="27" fillId="24" borderId="4" xfId="1" applyNumberFormat="1" applyFont="1" applyFill="1" applyBorder="1" applyAlignment="1">
      <alignment horizontal="center" vertical="center" wrapText="1"/>
    </xf>
    <xf numFmtId="37" fontId="27" fillId="24" borderId="35" xfId="1" applyNumberFormat="1" applyFont="1" applyFill="1" applyBorder="1" applyAlignment="1">
      <alignment horizontal="center" vertical="center" wrapText="1"/>
    </xf>
    <xf numFmtId="0" fontId="27" fillId="24" borderId="36" xfId="0" applyFont="1" applyFill="1" applyBorder="1" applyAlignment="1">
      <alignment horizontal="center" vertical="center" wrapText="1"/>
    </xf>
    <xf numFmtId="37" fontId="30" fillId="24" borderId="35" xfId="1" applyNumberFormat="1" applyFont="1" applyFill="1" applyBorder="1" applyAlignment="1">
      <alignment horizontal="center" vertical="center" wrapText="1"/>
    </xf>
    <xf numFmtId="0" fontId="30" fillId="24" borderId="36" xfId="0" applyFont="1" applyFill="1" applyBorder="1" applyAlignment="1">
      <alignment horizontal="center" vertical="center" wrapText="1"/>
    </xf>
    <xf numFmtId="164" fontId="24" fillId="0" borderId="0" xfId="0" applyNumberFormat="1" applyFont="1" applyFill="1"/>
    <xf numFmtId="0" fontId="26" fillId="0" borderId="38" xfId="0" applyFont="1" applyFill="1" applyBorder="1" applyAlignment="1">
      <alignment horizontal="center"/>
    </xf>
    <xf numFmtId="164" fontId="26" fillId="27" borderId="27" xfId="1" applyNumberFormat="1" applyFont="1" applyFill="1" applyBorder="1" applyAlignment="1">
      <alignment horizontal="center" vertical="center"/>
    </xf>
  </cellXfs>
  <cellStyles count="636">
    <cellStyle name="20% - Accent1 10" xfId="2"/>
    <cellStyle name="20% - Accent1 11" xfId="3"/>
    <cellStyle name="20% - Accent1 12" xfId="4"/>
    <cellStyle name="20% - Accent1 13" xfId="5"/>
    <cellStyle name="20% - Accent1 2" xfId="6"/>
    <cellStyle name="20% - Accent1 2 2" xfId="7"/>
    <cellStyle name="20% - Accent1 3" xfId="8"/>
    <cellStyle name="20% - Accent1 4" xfId="9"/>
    <cellStyle name="20% - Accent1 5" xfId="10"/>
    <cellStyle name="20% - Accent1 6" xfId="11"/>
    <cellStyle name="20% - Accent1 7" xfId="12"/>
    <cellStyle name="20% - Accent1 8" xfId="13"/>
    <cellStyle name="20% - Accent1 9" xfId="14"/>
    <cellStyle name="20% - Accent2 10" xfId="15"/>
    <cellStyle name="20% - Accent2 11" xfId="16"/>
    <cellStyle name="20% - Accent2 12" xfId="17"/>
    <cellStyle name="20% - Accent2 13" xfId="18"/>
    <cellStyle name="20% - Accent2 2" xfId="19"/>
    <cellStyle name="20% - Accent2 2 2" xfId="20"/>
    <cellStyle name="20% - Accent2 3" xfId="21"/>
    <cellStyle name="20% - Accent2 4" xfId="22"/>
    <cellStyle name="20% - Accent2 5" xfId="23"/>
    <cellStyle name="20% - Accent2 6" xfId="24"/>
    <cellStyle name="20% - Accent2 7" xfId="25"/>
    <cellStyle name="20% - Accent2 8" xfId="26"/>
    <cellStyle name="20% - Accent2 9" xfId="27"/>
    <cellStyle name="20% - Accent3 10" xfId="28"/>
    <cellStyle name="20% - Accent3 11" xfId="29"/>
    <cellStyle name="20% - Accent3 12" xfId="30"/>
    <cellStyle name="20% - Accent3 13" xfId="31"/>
    <cellStyle name="20% - Accent3 2" xfId="32"/>
    <cellStyle name="20% - Accent3 2 2" xfId="33"/>
    <cellStyle name="20% - Accent3 3" xfId="34"/>
    <cellStyle name="20% - Accent3 4" xfId="35"/>
    <cellStyle name="20% - Accent3 5" xfId="36"/>
    <cellStyle name="20% - Accent3 6" xfId="37"/>
    <cellStyle name="20% - Accent3 7" xfId="38"/>
    <cellStyle name="20% - Accent3 8" xfId="39"/>
    <cellStyle name="20% - Accent3 9" xfId="40"/>
    <cellStyle name="20% - Accent4 10" xfId="41"/>
    <cellStyle name="20% - Accent4 11" xfId="42"/>
    <cellStyle name="20% - Accent4 12" xfId="43"/>
    <cellStyle name="20% - Accent4 13" xfId="44"/>
    <cellStyle name="20% - Accent4 2" xfId="45"/>
    <cellStyle name="20% - Accent4 2 2" xfId="46"/>
    <cellStyle name="20% - Accent4 3" xfId="47"/>
    <cellStyle name="20% - Accent4 4" xfId="48"/>
    <cellStyle name="20% - Accent4 5" xfId="49"/>
    <cellStyle name="20% - Accent4 6" xfId="50"/>
    <cellStyle name="20% - Accent4 7" xfId="51"/>
    <cellStyle name="20% - Accent4 8" xfId="52"/>
    <cellStyle name="20% - Accent4 9" xfId="53"/>
    <cellStyle name="20% - Accent5 10" xfId="54"/>
    <cellStyle name="20% - Accent5 11" xfId="55"/>
    <cellStyle name="20% - Accent5 12" xfId="56"/>
    <cellStyle name="20% - Accent5 13" xfId="57"/>
    <cellStyle name="20% - Accent5 2" xfId="58"/>
    <cellStyle name="20% - Accent5 2 2" xfId="59"/>
    <cellStyle name="20% - Accent5 3" xfId="60"/>
    <cellStyle name="20% - Accent5 4" xfId="61"/>
    <cellStyle name="20% - Accent5 5" xfId="62"/>
    <cellStyle name="20% - Accent5 6" xfId="63"/>
    <cellStyle name="20% - Accent5 7" xfId="64"/>
    <cellStyle name="20% - Accent5 8" xfId="65"/>
    <cellStyle name="20% - Accent5 9" xfId="66"/>
    <cellStyle name="20% - Accent6 10" xfId="67"/>
    <cellStyle name="20% - Accent6 11" xfId="68"/>
    <cellStyle name="20% - Accent6 12" xfId="69"/>
    <cellStyle name="20% - Accent6 13" xfId="70"/>
    <cellStyle name="20% - Accent6 2" xfId="71"/>
    <cellStyle name="20% - Accent6 2 2" xfId="72"/>
    <cellStyle name="20% - Accent6 3" xfId="73"/>
    <cellStyle name="20% - Accent6 4" xfId="74"/>
    <cellStyle name="20% - Accent6 5" xfId="75"/>
    <cellStyle name="20% - Accent6 6" xfId="76"/>
    <cellStyle name="20% - Accent6 7" xfId="77"/>
    <cellStyle name="20% - Accent6 8" xfId="78"/>
    <cellStyle name="20% - Accent6 9" xfId="79"/>
    <cellStyle name="40% - Accent1 10" xfId="80"/>
    <cellStyle name="40% - Accent1 11" xfId="81"/>
    <cellStyle name="40% - Accent1 12" xfId="82"/>
    <cellStyle name="40% - Accent1 13" xfId="83"/>
    <cellStyle name="40% - Accent1 2" xfId="84"/>
    <cellStyle name="40% - Accent1 2 2" xfId="85"/>
    <cellStyle name="40% - Accent1 3" xfId="86"/>
    <cellStyle name="40% - Accent1 4" xfId="87"/>
    <cellStyle name="40% - Accent1 5" xfId="88"/>
    <cellStyle name="40% - Accent1 6" xfId="89"/>
    <cellStyle name="40% - Accent1 7" xfId="90"/>
    <cellStyle name="40% - Accent1 8" xfId="91"/>
    <cellStyle name="40% - Accent1 9" xfId="92"/>
    <cellStyle name="40% - Accent2 10" xfId="93"/>
    <cellStyle name="40% - Accent2 11" xfId="94"/>
    <cellStyle name="40% - Accent2 12" xfId="95"/>
    <cellStyle name="40% - Accent2 13" xfId="96"/>
    <cellStyle name="40% - Accent2 2" xfId="97"/>
    <cellStyle name="40% - Accent2 2 2" xfId="98"/>
    <cellStyle name="40% - Accent2 3" xfId="99"/>
    <cellStyle name="40% - Accent2 4" xfId="100"/>
    <cellStyle name="40% - Accent2 5" xfId="101"/>
    <cellStyle name="40% - Accent2 6" xfId="102"/>
    <cellStyle name="40% - Accent2 7" xfId="103"/>
    <cellStyle name="40% - Accent2 8" xfId="104"/>
    <cellStyle name="40% - Accent2 9" xfId="105"/>
    <cellStyle name="40% - Accent3 10" xfId="106"/>
    <cellStyle name="40% - Accent3 11" xfId="107"/>
    <cellStyle name="40% - Accent3 12" xfId="108"/>
    <cellStyle name="40% - Accent3 13" xfId="109"/>
    <cellStyle name="40% - Accent3 2" xfId="110"/>
    <cellStyle name="40% - Accent3 2 2" xfId="111"/>
    <cellStyle name="40% - Accent3 3" xfId="112"/>
    <cellStyle name="40% - Accent3 4" xfId="113"/>
    <cellStyle name="40% - Accent3 5" xfId="114"/>
    <cellStyle name="40% - Accent3 6" xfId="115"/>
    <cellStyle name="40% - Accent3 7" xfId="116"/>
    <cellStyle name="40% - Accent3 8" xfId="117"/>
    <cellStyle name="40% - Accent3 9" xfId="118"/>
    <cellStyle name="40% - Accent4 10" xfId="119"/>
    <cellStyle name="40% - Accent4 11" xfId="120"/>
    <cellStyle name="40% - Accent4 12" xfId="121"/>
    <cellStyle name="40% - Accent4 13" xfId="122"/>
    <cellStyle name="40% - Accent4 2" xfId="123"/>
    <cellStyle name="40% - Accent4 2 2" xfId="124"/>
    <cellStyle name="40% - Accent4 3" xfId="125"/>
    <cellStyle name="40% - Accent4 4" xfId="126"/>
    <cellStyle name="40% - Accent4 5" xfId="127"/>
    <cellStyle name="40% - Accent4 6" xfId="128"/>
    <cellStyle name="40% - Accent4 7" xfId="129"/>
    <cellStyle name="40% - Accent4 8" xfId="130"/>
    <cellStyle name="40% - Accent4 9" xfId="131"/>
    <cellStyle name="40% - Accent5 10" xfId="132"/>
    <cellStyle name="40% - Accent5 11" xfId="133"/>
    <cellStyle name="40% - Accent5 12" xfId="134"/>
    <cellStyle name="40% - Accent5 13" xfId="135"/>
    <cellStyle name="40% - Accent5 2" xfId="136"/>
    <cellStyle name="40% - Accent5 2 2" xfId="137"/>
    <cellStyle name="40% - Accent5 3" xfId="138"/>
    <cellStyle name="40% - Accent5 4" xfId="139"/>
    <cellStyle name="40% - Accent5 5" xfId="140"/>
    <cellStyle name="40% - Accent5 6" xfId="141"/>
    <cellStyle name="40% - Accent5 7" xfId="142"/>
    <cellStyle name="40% - Accent5 8" xfId="143"/>
    <cellStyle name="40% - Accent5 9" xfId="144"/>
    <cellStyle name="40% - Accent6 10" xfId="145"/>
    <cellStyle name="40% - Accent6 11" xfId="146"/>
    <cellStyle name="40% - Accent6 12" xfId="147"/>
    <cellStyle name="40% - Accent6 13" xfId="148"/>
    <cellStyle name="40% - Accent6 2" xfId="149"/>
    <cellStyle name="40% - Accent6 2 2" xfId="150"/>
    <cellStyle name="40% - Accent6 3" xfId="151"/>
    <cellStyle name="40% - Accent6 4" xfId="152"/>
    <cellStyle name="40% - Accent6 5" xfId="153"/>
    <cellStyle name="40% - Accent6 6" xfId="154"/>
    <cellStyle name="40% - Accent6 7" xfId="155"/>
    <cellStyle name="40% - Accent6 8" xfId="156"/>
    <cellStyle name="40% - Accent6 9" xfId="157"/>
    <cellStyle name="60% - Accent1 10" xfId="158"/>
    <cellStyle name="60% - Accent1 11" xfId="159"/>
    <cellStyle name="60% - Accent1 12" xfId="160"/>
    <cellStyle name="60% - Accent1 13" xfId="161"/>
    <cellStyle name="60% - Accent1 2" xfId="162"/>
    <cellStyle name="60% - Accent1 2 2" xfId="163"/>
    <cellStyle name="60% - Accent1 3" xfId="164"/>
    <cellStyle name="60% - Accent1 4" xfId="165"/>
    <cellStyle name="60% - Accent1 5" xfId="166"/>
    <cellStyle name="60% - Accent1 6" xfId="167"/>
    <cellStyle name="60% - Accent1 7" xfId="168"/>
    <cellStyle name="60% - Accent1 8" xfId="169"/>
    <cellStyle name="60% - Accent1 9" xfId="170"/>
    <cellStyle name="60% - Accent2 10" xfId="171"/>
    <cellStyle name="60% - Accent2 11" xfId="172"/>
    <cellStyle name="60% - Accent2 12" xfId="173"/>
    <cellStyle name="60% - Accent2 13" xfId="174"/>
    <cellStyle name="60% - Accent2 2" xfId="175"/>
    <cellStyle name="60% - Accent2 2 2" xfId="176"/>
    <cellStyle name="60% - Accent2 3" xfId="177"/>
    <cellStyle name="60% - Accent2 4" xfId="178"/>
    <cellStyle name="60% - Accent2 5" xfId="179"/>
    <cellStyle name="60% - Accent2 6" xfId="180"/>
    <cellStyle name="60% - Accent2 7" xfId="181"/>
    <cellStyle name="60% - Accent2 8" xfId="182"/>
    <cellStyle name="60% - Accent2 9" xfId="183"/>
    <cellStyle name="60% - Accent3 10" xfId="184"/>
    <cellStyle name="60% - Accent3 11" xfId="185"/>
    <cellStyle name="60% - Accent3 12" xfId="186"/>
    <cellStyle name="60% - Accent3 13" xfId="187"/>
    <cellStyle name="60% - Accent3 2" xfId="188"/>
    <cellStyle name="60% - Accent3 2 2" xfId="189"/>
    <cellStyle name="60% - Accent3 3" xfId="190"/>
    <cellStyle name="60% - Accent3 4" xfId="191"/>
    <cellStyle name="60% - Accent3 5" xfId="192"/>
    <cellStyle name="60% - Accent3 6" xfId="193"/>
    <cellStyle name="60% - Accent3 7" xfId="194"/>
    <cellStyle name="60% - Accent3 8" xfId="195"/>
    <cellStyle name="60% - Accent3 9" xfId="196"/>
    <cellStyle name="60% - Accent4 10" xfId="197"/>
    <cellStyle name="60% - Accent4 11" xfId="198"/>
    <cellStyle name="60% - Accent4 12" xfId="199"/>
    <cellStyle name="60% - Accent4 13" xfId="200"/>
    <cellStyle name="60% - Accent4 2" xfId="201"/>
    <cellStyle name="60% - Accent4 2 2" xfId="202"/>
    <cellStyle name="60% - Accent4 3" xfId="203"/>
    <cellStyle name="60% - Accent4 4" xfId="204"/>
    <cellStyle name="60% - Accent4 5" xfId="205"/>
    <cellStyle name="60% - Accent4 6" xfId="206"/>
    <cellStyle name="60% - Accent4 7" xfId="207"/>
    <cellStyle name="60% - Accent4 8" xfId="208"/>
    <cellStyle name="60% - Accent4 9" xfId="209"/>
    <cellStyle name="60% - Accent5 10" xfId="210"/>
    <cellStyle name="60% - Accent5 11" xfId="211"/>
    <cellStyle name="60% - Accent5 12" xfId="212"/>
    <cellStyle name="60% - Accent5 13" xfId="213"/>
    <cellStyle name="60% - Accent5 2" xfId="214"/>
    <cellStyle name="60% - Accent5 2 2" xfId="215"/>
    <cellStyle name="60% - Accent5 3" xfId="216"/>
    <cellStyle name="60% - Accent5 4" xfId="217"/>
    <cellStyle name="60% - Accent5 5" xfId="218"/>
    <cellStyle name="60% - Accent5 6" xfId="219"/>
    <cellStyle name="60% - Accent5 7" xfId="220"/>
    <cellStyle name="60% - Accent5 8" xfId="221"/>
    <cellStyle name="60% - Accent5 9" xfId="222"/>
    <cellStyle name="60% - Accent6 10" xfId="223"/>
    <cellStyle name="60% - Accent6 11" xfId="224"/>
    <cellStyle name="60% - Accent6 12" xfId="225"/>
    <cellStyle name="60% - Accent6 13" xfId="226"/>
    <cellStyle name="60% - Accent6 2" xfId="227"/>
    <cellStyle name="60% - Accent6 2 2" xfId="228"/>
    <cellStyle name="60% - Accent6 3" xfId="229"/>
    <cellStyle name="60% - Accent6 4" xfId="230"/>
    <cellStyle name="60% - Accent6 5" xfId="231"/>
    <cellStyle name="60% - Accent6 6" xfId="232"/>
    <cellStyle name="60% - Accent6 7" xfId="233"/>
    <cellStyle name="60% - Accent6 8" xfId="234"/>
    <cellStyle name="60% - Accent6 9" xfId="235"/>
    <cellStyle name="Accent1 10" xfId="236"/>
    <cellStyle name="Accent1 11" xfId="237"/>
    <cellStyle name="Accent1 12" xfId="238"/>
    <cellStyle name="Accent1 13" xfId="239"/>
    <cellStyle name="Accent1 2" xfId="240"/>
    <cellStyle name="Accent1 2 2" xfId="241"/>
    <cellStyle name="Accent1 3" xfId="242"/>
    <cellStyle name="Accent1 4" xfId="243"/>
    <cellStyle name="Accent1 5" xfId="244"/>
    <cellStyle name="Accent1 6" xfId="245"/>
    <cellStyle name="Accent1 7" xfId="246"/>
    <cellStyle name="Accent1 8" xfId="247"/>
    <cellStyle name="Accent1 9" xfId="248"/>
    <cellStyle name="Accent2 10" xfId="249"/>
    <cellStyle name="Accent2 11" xfId="250"/>
    <cellStyle name="Accent2 12" xfId="251"/>
    <cellStyle name="Accent2 13" xfId="252"/>
    <cellStyle name="Accent2 2" xfId="253"/>
    <cellStyle name="Accent2 2 2" xfId="254"/>
    <cellStyle name="Accent2 3" xfId="255"/>
    <cellStyle name="Accent2 4" xfId="256"/>
    <cellStyle name="Accent2 5" xfId="257"/>
    <cellStyle name="Accent2 6" xfId="258"/>
    <cellStyle name="Accent2 7" xfId="259"/>
    <cellStyle name="Accent2 8" xfId="260"/>
    <cellStyle name="Accent2 9" xfId="261"/>
    <cellStyle name="Accent3 10" xfId="262"/>
    <cellStyle name="Accent3 11" xfId="263"/>
    <cellStyle name="Accent3 12" xfId="264"/>
    <cellStyle name="Accent3 13" xfId="265"/>
    <cellStyle name="Accent3 2" xfId="266"/>
    <cellStyle name="Accent3 2 2" xfId="267"/>
    <cellStyle name="Accent3 3" xfId="268"/>
    <cellStyle name="Accent3 4" xfId="269"/>
    <cellStyle name="Accent3 5" xfId="270"/>
    <cellStyle name="Accent3 6" xfId="271"/>
    <cellStyle name="Accent3 7" xfId="272"/>
    <cellStyle name="Accent3 8" xfId="273"/>
    <cellStyle name="Accent3 9" xfId="274"/>
    <cellStyle name="Accent4 10" xfId="275"/>
    <cellStyle name="Accent4 11" xfId="276"/>
    <cellStyle name="Accent4 12" xfId="277"/>
    <cellStyle name="Accent4 13" xfId="278"/>
    <cellStyle name="Accent4 2" xfId="279"/>
    <cellStyle name="Accent4 2 2" xfId="280"/>
    <cellStyle name="Accent4 3" xfId="281"/>
    <cellStyle name="Accent4 4" xfId="282"/>
    <cellStyle name="Accent4 5" xfId="283"/>
    <cellStyle name="Accent4 6" xfId="284"/>
    <cellStyle name="Accent4 7" xfId="285"/>
    <cellStyle name="Accent4 8" xfId="286"/>
    <cellStyle name="Accent4 9" xfId="287"/>
    <cellStyle name="Accent5 10" xfId="288"/>
    <cellStyle name="Accent5 11" xfId="289"/>
    <cellStyle name="Accent5 12" xfId="290"/>
    <cellStyle name="Accent5 13" xfId="291"/>
    <cellStyle name="Accent5 2" xfId="292"/>
    <cellStyle name="Accent5 2 2" xfId="293"/>
    <cellStyle name="Accent5 3" xfId="294"/>
    <cellStyle name="Accent5 4" xfId="295"/>
    <cellStyle name="Accent5 5" xfId="296"/>
    <cellStyle name="Accent5 6" xfId="297"/>
    <cellStyle name="Accent5 7" xfId="298"/>
    <cellStyle name="Accent5 8" xfId="299"/>
    <cellStyle name="Accent5 9" xfId="300"/>
    <cellStyle name="Accent6 10" xfId="301"/>
    <cellStyle name="Accent6 11" xfId="302"/>
    <cellStyle name="Accent6 12" xfId="303"/>
    <cellStyle name="Accent6 13" xfId="304"/>
    <cellStyle name="Accent6 2" xfId="305"/>
    <cellStyle name="Accent6 2 2" xfId="306"/>
    <cellStyle name="Accent6 3" xfId="307"/>
    <cellStyle name="Accent6 4" xfId="308"/>
    <cellStyle name="Accent6 5" xfId="309"/>
    <cellStyle name="Accent6 6" xfId="310"/>
    <cellStyle name="Accent6 7" xfId="311"/>
    <cellStyle name="Accent6 8" xfId="312"/>
    <cellStyle name="Accent6 9" xfId="313"/>
    <cellStyle name="Bad 10" xfId="314"/>
    <cellStyle name="Bad 11" xfId="315"/>
    <cellStyle name="Bad 12" xfId="316"/>
    <cellStyle name="Bad 13" xfId="317"/>
    <cellStyle name="Bad 2" xfId="318"/>
    <cellStyle name="Bad 2 2" xfId="319"/>
    <cellStyle name="Bad 3" xfId="320"/>
    <cellStyle name="Bad 4" xfId="321"/>
    <cellStyle name="Bad 5" xfId="322"/>
    <cellStyle name="Bad 6" xfId="323"/>
    <cellStyle name="Bad 7" xfId="324"/>
    <cellStyle name="Bad 8" xfId="325"/>
    <cellStyle name="Bad 9" xfId="326"/>
    <cellStyle name="Calculation 10" xfId="327"/>
    <cellStyle name="Calculation 11" xfId="328"/>
    <cellStyle name="Calculation 12" xfId="329"/>
    <cellStyle name="Calculation 13" xfId="330"/>
    <cellStyle name="Calculation 2" xfId="331"/>
    <cellStyle name="Calculation 2 2" xfId="332"/>
    <cellStyle name="Calculation 3" xfId="333"/>
    <cellStyle name="Calculation 4" xfId="334"/>
    <cellStyle name="Calculation 5" xfId="335"/>
    <cellStyle name="Calculation 6" xfId="336"/>
    <cellStyle name="Calculation 7" xfId="337"/>
    <cellStyle name="Calculation 8" xfId="338"/>
    <cellStyle name="Calculation 9" xfId="339"/>
    <cellStyle name="Check Cell 10" xfId="340"/>
    <cellStyle name="Check Cell 11" xfId="341"/>
    <cellStyle name="Check Cell 12" xfId="342"/>
    <cellStyle name="Check Cell 13" xfId="343"/>
    <cellStyle name="Check Cell 2" xfId="344"/>
    <cellStyle name="Check Cell 2 2" xfId="345"/>
    <cellStyle name="Check Cell 3" xfId="346"/>
    <cellStyle name="Check Cell 4" xfId="347"/>
    <cellStyle name="Check Cell 5" xfId="348"/>
    <cellStyle name="Check Cell 6" xfId="349"/>
    <cellStyle name="Check Cell 7" xfId="350"/>
    <cellStyle name="Check Cell 8" xfId="351"/>
    <cellStyle name="Check Cell 9" xfId="352"/>
    <cellStyle name="Comma" xfId="1" builtinId="3"/>
    <cellStyle name="Comma 10" xfId="353"/>
    <cellStyle name="Comma 10 2" xfId="354"/>
    <cellStyle name="Comma 11" xfId="355"/>
    <cellStyle name="Comma 12" xfId="356"/>
    <cellStyle name="Comma 13" xfId="357"/>
    <cellStyle name="Comma 2" xfId="358"/>
    <cellStyle name="Comma 2 2" xfId="359"/>
    <cellStyle name="Comma 2 2 2" xfId="556"/>
    <cellStyle name="Comma 2 2 2 2" xfId="557"/>
    <cellStyle name="Comma 2 2 2 3" xfId="558"/>
    <cellStyle name="Comma 2 2 2 4" xfId="559"/>
    <cellStyle name="Comma 2 2 3" xfId="560"/>
    <cellStyle name="Comma 2 2 4" xfId="561"/>
    <cellStyle name="Comma 2 3" xfId="562"/>
    <cellStyle name="Comma 2 4" xfId="563"/>
    <cellStyle name="Comma 2 5" xfId="564"/>
    <cellStyle name="Comma 2 6" xfId="574"/>
    <cellStyle name="Comma 2 6 2" xfId="592"/>
    <cellStyle name="Comma 2 6 2 2" xfId="602"/>
    <cellStyle name="Comma 2 6 3" xfId="601"/>
    <cellStyle name="Comma 2 7" xfId="583"/>
    <cellStyle name="Comma 2 7 2" xfId="603"/>
    <cellStyle name="Comma 3" xfId="360"/>
    <cellStyle name="Comma 4" xfId="361"/>
    <cellStyle name="Comma 5" xfId="362"/>
    <cellStyle name="Comma 6" xfId="363"/>
    <cellStyle name="Comma 7" xfId="364"/>
    <cellStyle name="Comma 7 2" xfId="365"/>
    <cellStyle name="Comma 8" xfId="366"/>
    <cellStyle name="Comma 9" xfId="367"/>
    <cellStyle name="Explanatory Text 10" xfId="368"/>
    <cellStyle name="Explanatory Text 11" xfId="369"/>
    <cellStyle name="Explanatory Text 12" xfId="370"/>
    <cellStyle name="Explanatory Text 13" xfId="371"/>
    <cellStyle name="Explanatory Text 2" xfId="372"/>
    <cellStyle name="Explanatory Text 2 2" xfId="373"/>
    <cellStyle name="Explanatory Text 3" xfId="374"/>
    <cellStyle name="Explanatory Text 4" xfId="375"/>
    <cellStyle name="Explanatory Text 5" xfId="376"/>
    <cellStyle name="Explanatory Text 6" xfId="377"/>
    <cellStyle name="Explanatory Text 7" xfId="378"/>
    <cellStyle name="Explanatory Text 8" xfId="379"/>
    <cellStyle name="Explanatory Text 9" xfId="380"/>
    <cellStyle name="Good 10" xfId="381"/>
    <cellStyle name="Good 11" xfId="382"/>
    <cellStyle name="Good 12" xfId="383"/>
    <cellStyle name="Good 13" xfId="384"/>
    <cellStyle name="Good 2" xfId="385"/>
    <cellStyle name="Good 2 2" xfId="386"/>
    <cellStyle name="Good 3" xfId="387"/>
    <cellStyle name="Good 4" xfId="388"/>
    <cellStyle name="Good 5" xfId="389"/>
    <cellStyle name="Good 6" xfId="390"/>
    <cellStyle name="Good 7" xfId="391"/>
    <cellStyle name="Good 8" xfId="392"/>
    <cellStyle name="Good 9" xfId="393"/>
    <cellStyle name="Heading 1 10" xfId="394"/>
    <cellStyle name="Heading 1 11" xfId="395"/>
    <cellStyle name="Heading 1 12" xfId="396"/>
    <cellStyle name="Heading 1 13" xfId="397"/>
    <cellStyle name="Heading 1 2" xfId="398"/>
    <cellStyle name="Heading 1 2 2" xfId="399"/>
    <cellStyle name="Heading 1 3" xfId="400"/>
    <cellStyle name="Heading 1 4" xfId="401"/>
    <cellStyle name="Heading 1 5" xfId="402"/>
    <cellStyle name="Heading 1 6" xfId="403"/>
    <cellStyle name="Heading 1 7" xfId="404"/>
    <cellStyle name="Heading 1 8" xfId="405"/>
    <cellStyle name="Heading 1 9" xfId="406"/>
    <cellStyle name="Heading 2 10" xfId="407"/>
    <cellStyle name="Heading 2 11" xfId="408"/>
    <cellStyle name="Heading 2 12" xfId="409"/>
    <cellStyle name="Heading 2 13" xfId="410"/>
    <cellStyle name="Heading 2 2" xfId="411"/>
    <cellStyle name="Heading 2 2 2" xfId="412"/>
    <cellStyle name="Heading 2 3" xfId="413"/>
    <cellStyle name="Heading 2 4" xfId="414"/>
    <cellStyle name="Heading 2 5" xfId="415"/>
    <cellStyle name="Heading 2 6" xfId="416"/>
    <cellStyle name="Heading 2 7" xfId="417"/>
    <cellStyle name="Heading 2 8" xfId="418"/>
    <cellStyle name="Heading 2 9" xfId="419"/>
    <cellStyle name="Heading 3 10" xfId="420"/>
    <cellStyle name="Heading 3 11" xfId="421"/>
    <cellStyle name="Heading 3 12" xfId="422"/>
    <cellStyle name="Heading 3 13" xfId="423"/>
    <cellStyle name="Heading 3 2" xfId="424"/>
    <cellStyle name="Heading 3 2 2" xfId="425"/>
    <cellStyle name="Heading 3 3" xfId="426"/>
    <cellStyle name="Heading 3 4" xfId="427"/>
    <cellStyle name="Heading 3 5" xfId="428"/>
    <cellStyle name="Heading 3 6" xfId="429"/>
    <cellStyle name="Heading 3 7" xfId="430"/>
    <cellStyle name="Heading 3 8" xfId="431"/>
    <cellStyle name="Heading 3 9" xfId="432"/>
    <cellStyle name="Heading 4 10" xfId="433"/>
    <cellStyle name="Heading 4 11" xfId="434"/>
    <cellStyle name="Heading 4 12" xfId="435"/>
    <cellStyle name="Heading 4 13" xfId="436"/>
    <cellStyle name="Heading 4 2" xfId="437"/>
    <cellStyle name="Heading 4 2 2" xfId="438"/>
    <cellStyle name="Heading 4 3" xfId="439"/>
    <cellStyle name="Heading 4 4" xfId="440"/>
    <cellStyle name="Heading 4 5" xfId="441"/>
    <cellStyle name="Heading 4 6" xfId="442"/>
    <cellStyle name="Heading 4 7" xfId="443"/>
    <cellStyle name="Heading 4 8" xfId="444"/>
    <cellStyle name="Heading 4 9" xfId="445"/>
    <cellStyle name="Input 10" xfId="446"/>
    <cellStyle name="Input 11" xfId="447"/>
    <cellStyle name="Input 12" xfId="448"/>
    <cellStyle name="Input 13" xfId="449"/>
    <cellStyle name="Input 2" xfId="450"/>
    <cellStyle name="Input 2 2" xfId="451"/>
    <cellStyle name="Input 3" xfId="452"/>
    <cellStyle name="Input 4" xfId="453"/>
    <cellStyle name="Input 5" xfId="454"/>
    <cellStyle name="Input 6" xfId="455"/>
    <cellStyle name="Input 7" xfId="456"/>
    <cellStyle name="Input 8" xfId="457"/>
    <cellStyle name="Input 9" xfId="458"/>
    <cellStyle name="Linked Cell 10" xfId="459"/>
    <cellStyle name="Linked Cell 11" xfId="460"/>
    <cellStyle name="Linked Cell 12" xfId="461"/>
    <cellStyle name="Linked Cell 13" xfId="462"/>
    <cellStyle name="Linked Cell 2" xfId="463"/>
    <cellStyle name="Linked Cell 2 2" xfId="464"/>
    <cellStyle name="Linked Cell 3" xfId="465"/>
    <cellStyle name="Linked Cell 4" xfId="466"/>
    <cellStyle name="Linked Cell 5" xfId="467"/>
    <cellStyle name="Linked Cell 6" xfId="468"/>
    <cellStyle name="Linked Cell 7" xfId="469"/>
    <cellStyle name="Linked Cell 8" xfId="470"/>
    <cellStyle name="Linked Cell 9" xfId="471"/>
    <cellStyle name="Neutral 10" xfId="472"/>
    <cellStyle name="Neutral 11" xfId="473"/>
    <cellStyle name="Neutral 12" xfId="474"/>
    <cellStyle name="Neutral 13" xfId="475"/>
    <cellStyle name="Neutral 2" xfId="476"/>
    <cellStyle name="Neutral 2 2" xfId="477"/>
    <cellStyle name="Neutral 3" xfId="478"/>
    <cellStyle name="Neutral 4" xfId="479"/>
    <cellStyle name="Neutral 5" xfId="480"/>
    <cellStyle name="Neutral 6" xfId="481"/>
    <cellStyle name="Neutral 7" xfId="482"/>
    <cellStyle name="Neutral 8" xfId="483"/>
    <cellStyle name="Neutral 9" xfId="484"/>
    <cellStyle name="Normal" xfId="0" builtinId="0"/>
    <cellStyle name="Normal 2" xfId="485"/>
    <cellStyle name="Normal 2 2" xfId="486"/>
    <cellStyle name="Normal 2 2 2" xfId="565"/>
    <cellStyle name="Normal 2 2 2 2" xfId="566"/>
    <cellStyle name="Normal 2 2 2 3" xfId="567"/>
    <cellStyle name="Normal 2 2 2 4" xfId="568"/>
    <cellStyle name="Normal 2 2 2 5" xfId="577"/>
    <cellStyle name="Normal 2 2 2 5 2" xfId="595"/>
    <cellStyle name="Normal 2 2 2 5 2 2" xfId="607"/>
    <cellStyle name="Normal 2 2 2 5 3" xfId="606"/>
    <cellStyle name="Normal 2 2 2 6" xfId="586"/>
    <cellStyle name="Normal 2 2 2 6 2" xfId="608"/>
    <cellStyle name="Normal 2 2 2 7" xfId="605"/>
    <cellStyle name="Normal 2 2 3" xfId="569"/>
    <cellStyle name="Normal 2 2 3 2" xfId="578"/>
    <cellStyle name="Normal 2 2 3 2 2" xfId="596"/>
    <cellStyle name="Normal 2 2 3 2 2 2" xfId="611"/>
    <cellStyle name="Normal 2 2 3 2 3" xfId="610"/>
    <cellStyle name="Normal 2 2 3 3" xfId="587"/>
    <cellStyle name="Normal 2 2 3 3 2" xfId="612"/>
    <cellStyle name="Normal 2 2 3 4" xfId="609"/>
    <cellStyle name="Normal 2 2 4" xfId="570"/>
    <cellStyle name="Normal 2 2 4 2" xfId="579"/>
    <cellStyle name="Normal 2 2 4 2 2" xfId="597"/>
    <cellStyle name="Normal 2 2 4 2 2 2" xfId="615"/>
    <cellStyle name="Normal 2 2 4 2 3" xfId="614"/>
    <cellStyle name="Normal 2 2 4 3" xfId="588"/>
    <cellStyle name="Normal 2 2 4 3 2" xfId="616"/>
    <cellStyle name="Normal 2 2 4 4" xfId="613"/>
    <cellStyle name="Normal 2 3" xfId="575"/>
    <cellStyle name="Normal 2 3 2" xfId="593"/>
    <cellStyle name="Normal 2 3 2 2" xfId="618"/>
    <cellStyle name="Normal 2 3 3" xfId="617"/>
    <cellStyle name="Normal 2 4" xfId="584"/>
    <cellStyle name="Normal 2 4 2" xfId="619"/>
    <cellStyle name="Normal 2 5" xfId="604"/>
    <cellStyle name="Normal 3" xfId="487"/>
    <cellStyle name="Normal 3 2" xfId="571"/>
    <cellStyle name="Normal 3 2 2" xfId="580"/>
    <cellStyle name="Normal 3 2 2 2" xfId="598"/>
    <cellStyle name="Normal 3 2 2 2 2" xfId="623"/>
    <cellStyle name="Normal 3 2 2 3" xfId="622"/>
    <cellStyle name="Normal 3 2 3" xfId="589"/>
    <cellStyle name="Normal 3 2 3 2" xfId="624"/>
    <cellStyle name="Normal 3 2 4" xfId="621"/>
    <cellStyle name="Normal 3 3" xfId="572"/>
    <cellStyle name="Normal 3 3 2" xfId="581"/>
    <cellStyle name="Normal 3 3 2 2" xfId="599"/>
    <cellStyle name="Normal 3 3 2 2 2" xfId="627"/>
    <cellStyle name="Normal 3 3 2 3" xfId="626"/>
    <cellStyle name="Normal 3 3 3" xfId="590"/>
    <cellStyle name="Normal 3 3 3 2" xfId="628"/>
    <cellStyle name="Normal 3 3 4" xfId="625"/>
    <cellStyle name="Normal 3 4" xfId="573"/>
    <cellStyle name="Normal 3 4 2" xfId="582"/>
    <cellStyle name="Normal 3 4 2 2" xfId="600"/>
    <cellStyle name="Normal 3 4 2 2 2" xfId="631"/>
    <cellStyle name="Normal 3 4 2 3" xfId="630"/>
    <cellStyle name="Normal 3 4 3" xfId="591"/>
    <cellStyle name="Normal 3 4 3 2" xfId="632"/>
    <cellStyle name="Normal 3 4 4" xfId="629"/>
    <cellStyle name="Normal 3 5" xfId="576"/>
    <cellStyle name="Normal 3 5 2" xfId="594"/>
    <cellStyle name="Normal 3 5 2 2" xfId="634"/>
    <cellStyle name="Normal 3 5 3" xfId="633"/>
    <cellStyle name="Normal 3 6" xfId="585"/>
    <cellStyle name="Normal 3 6 2" xfId="635"/>
    <cellStyle name="Normal 3 7" xfId="620"/>
    <cellStyle name="Normal 4" xfId="488"/>
    <cellStyle name="Normal 4 2" xfId="489"/>
    <cellStyle name="Normal 8" xfId="490"/>
    <cellStyle name="Note 10" xfId="491"/>
    <cellStyle name="Note 11" xfId="492"/>
    <cellStyle name="Note 12" xfId="493"/>
    <cellStyle name="Note 13" xfId="494"/>
    <cellStyle name="Note 2" xfId="495"/>
    <cellStyle name="Note 2 2" xfId="496"/>
    <cellStyle name="Note 3" xfId="497"/>
    <cellStyle name="Note 4" xfId="498"/>
    <cellStyle name="Note 5" xfId="499"/>
    <cellStyle name="Note 6" xfId="500"/>
    <cellStyle name="Note 7" xfId="501"/>
    <cellStyle name="Note 8" xfId="502"/>
    <cellStyle name="Note 9" xfId="503"/>
    <cellStyle name="Output 10" xfId="504"/>
    <cellStyle name="Output 11" xfId="505"/>
    <cellStyle name="Output 12" xfId="506"/>
    <cellStyle name="Output 13" xfId="507"/>
    <cellStyle name="Output 2" xfId="508"/>
    <cellStyle name="Output 2 2" xfId="509"/>
    <cellStyle name="Output 3" xfId="510"/>
    <cellStyle name="Output 4" xfId="511"/>
    <cellStyle name="Output 5" xfId="512"/>
    <cellStyle name="Output 6" xfId="513"/>
    <cellStyle name="Output 7" xfId="514"/>
    <cellStyle name="Output 8" xfId="515"/>
    <cellStyle name="Output 9" xfId="516"/>
    <cellStyle name="Title 10" xfId="517"/>
    <cellStyle name="Title 11" xfId="518"/>
    <cellStyle name="Title 12" xfId="519"/>
    <cellStyle name="Title 13" xfId="520"/>
    <cellStyle name="Title 2" xfId="521"/>
    <cellStyle name="Title 2 2" xfId="522"/>
    <cellStyle name="Title 3" xfId="523"/>
    <cellStyle name="Title 4" xfId="524"/>
    <cellStyle name="Title 5" xfId="525"/>
    <cellStyle name="Title 6" xfId="526"/>
    <cellStyle name="Title 7" xfId="527"/>
    <cellStyle name="Title 8" xfId="528"/>
    <cellStyle name="Title 9" xfId="529"/>
    <cellStyle name="Total 10" xfId="530"/>
    <cellStyle name="Total 11" xfId="531"/>
    <cellStyle name="Total 12" xfId="532"/>
    <cellStyle name="Total 13" xfId="533"/>
    <cellStyle name="Total 2" xfId="534"/>
    <cellStyle name="Total 2 2" xfId="535"/>
    <cellStyle name="Total 3" xfId="536"/>
    <cellStyle name="Total 4" xfId="537"/>
    <cellStyle name="Total 5" xfId="538"/>
    <cellStyle name="Total 6" xfId="539"/>
    <cellStyle name="Total 7" xfId="540"/>
    <cellStyle name="Total 8" xfId="541"/>
    <cellStyle name="Total 9" xfId="542"/>
    <cellStyle name="Warning Text 10" xfId="543"/>
    <cellStyle name="Warning Text 11" xfId="544"/>
    <cellStyle name="Warning Text 12" xfId="545"/>
    <cellStyle name="Warning Text 13" xfId="546"/>
    <cellStyle name="Warning Text 2" xfId="547"/>
    <cellStyle name="Warning Text 2 2" xfId="548"/>
    <cellStyle name="Warning Text 3" xfId="549"/>
    <cellStyle name="Warning Text 4" xfId="550"/>
    <cellStyle name="Warning Text 5" xfId="551"/>
    <cellStyle name="Warning Text 6" xfId="552"/>
    <cellStyle name="Warning Text 7" xfId="553"/>
    <cellStyle name="Warning Text 8" xfId="554"/>
    <cellStyle name="Warning Text 9" xfId="55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Users\RSPN\AppData\Local\Microsoft\Windows\Temporary%20Internet%20Files\Content.Outlook\82JIP8T4\Outreach_Issue%2020_As%20of%20Dec%202013%20(BRSP)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Pc%20User\Desktop\PRSP%20Outreach_Issue_23_As_of_Sep_2014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Pc%20User\Desktop\BRSPs%20Outreach_Issue_23%20(September%20%202014)%20(Sent%20to%20RSPs%205-12-14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Pc%20User\Desktop\SRSPs%20Outreach_Issue_23%20(September%20%202014)%20(Sent%20to%20RSPs%205-12-14)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Pc%20User\Desktop\Outreach_Issue_21%20(March%20%202014)%20SRSP%20send%20to%20RSPN%20after%20correction%20July%201%202014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Users\RSPN\AppData\Local\Microsoft\Windows\Temporary%20Internet%20Files\Content.Outlook\82JIP8T4\Outreach_Issue%2020_As%20of%20Dec%202013%20GBTI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Pc%20User\Desktop\GBTI%20Outreach_Issue_23%20(September%20%202014)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Pc%20User\Desktop\TRDP%20Outreach_Issue_23%20(September%20%202014)%20(Sent%20to%20RSPs%205-12-14)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Users\RSPN\AppData\Local\Microsoft\Windows\Temporary%20Internet%20Files\Content.Outlook\82JIP8T4\Outreach_Issue_20_As_of_Dec_2013%20SRSO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Pc%20User\Desktop\SRSO%20Outreach_Issue_23%20(September%20%202014)%20(Sent%20to%20RSPs%205-12-14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phs for presentation"/>
      <sheetName val="1.RSP Districts "/>
      <sheetName val="2. Overall com progres Sep-13"/>
      <sheetName val="3. Overallcomprogres June-13"/>
      <sheetName val="2. Overall cum progress March1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phs for presentation"/>
      <sheetName val="1.RSP Districts "/>
      <sheetName val="2. Overall com progres Sept-14"/>
      <sheetName val="3. Overallcomprogres June-13"/>
    </sheetNames>
    <sheetDataSet>
      <sheetData sheetId="0" refreshError="1"/>
      <sheetData sheetId="1" refreshError="1">
        <row r="113">
          <cell r="M113">
            <v>1069</v>
          </cell>
          <cell r="S113">
            <v>60</v>
          </cell>
        </row>
        <row r="116">
          <cell r="M116">
            <v>20260</v>
          </cell>
          <cell r="S116">
            <v>1302</v>
          </cell>
        </row>
        <row r="117">
          <cell r="F117">
            <v>71</v>
          </cell>
          <cell r="J117">
            <v>336</v>
          </cell>
          <cell r="M117">
            <v>65190</v>
          </cell>
          <cell r="S117">
            <v>4333</v>
          </cell>
        </row>
        <row r="118">
          <cell r="F118">
            <v>62</v>
          </cell>
          <cell r="J118">
            <v>373</v>
          </cell>
          <cell r="M118">
            <v>59349</v>
          </cell>
          <cell r="S118">
            <v>3314</v>
          </cell>
        </row>
        <row r="119">
          <cell r="F119">
            <v>35</v>
          </cell>
          <cell r="J119">
            <v>370</v>
          </cell>
          <cell r="M119">
            <v>52642</v>
          </cell>
          <cell r="S119">
            <v>3354</v>
          </cell>
        </row>
        <row r="120">
          <cell r="F120">
            <v>16</v>
          </cell>
          <cell r="J120">
            <v>110</v>
          </cell>
          <cell r="M120">
            <v>31402</v>
          </cell>
          <cell r="S120">
            <v>1970</v>
          </cell>
        </row>
        <row r="122">
          <cell r="F122">
            <v>21</v>
          </cell>
          <cell r="J122">
            <v>181</v>
          </cell>
          <cell r="M122">
            <v>30088</v>
          </cell>
          <cell r="S122">
            <v>2097</v>
          </cell>
        </row>
        <row r="124">
          <cell r="F124">
            <v>7</v>
          </cell>
          <cell r="J124">
            <v>20</v>
          </cell>
          <cell r="M124">
            <v>12134</v>
          </cell>
          <cell r="S124">
            <v>954</v>
          </cell>
        </row>
        <row r="125">
          <cell r="F125">
            <v>21</v>
          </cell>
          <cell r="J125">
            <v>129</v>
          </cell>
          <cell r="M125">
            <v>29998</v>
          </cell>
          <cell r="S125">
            <v>1903</v>
          </cell>
        </row>
        <row r="128">
          <cell r="F128">
            <v>27</v>
          </cell>
          <cell r="J128">
            <v>156</v>
          </cell>
          <cell r="M128">
            <v>43777</v>
          </cell>
          <cell r="S128">
            <v>3032</v>
          </cell>
        </row>
        <row r="129">
          <cell r="F129">
            <v>26</v>
          </cell>
          <cell r="J129">
            <v>377</v>
          </cell>
          <cell r="M129">
            <v>128239</v>
          </cell>
          <cell r="S129">
            <v>8560</v>
          </cell>
        </row>
        <row r="132">
          <cell r="F132">
            <v>6</v>
          </cell>
          <cell r="J132">
            <v>18</v>
          </cell>
          <cell r="M132">
            <v>7638</v>
          </cell>
          <cell r="S132">
            <v>562</v>
          </cell>
        </row>
        <row r="133">
          <cell r="F133">
            <v>53</v>
          </cell>
          <cell r="J133">
            <v>244</v>
          </cell>
          <cell r="M133">
            <v>38916</v>
          </cell>
          <cell r="S133">
            <v>2555</v>
          </cell>
        </row>
        <row r="136">
          <cell r="F136">
            <v>22</v>
          </cell>
          <cell r="J136">
            <v>148</v>
          </cell>
          <cell r="M136">
            <v>35212</v>
          </cell>
          <cell r="S136">
            <v>2382</v>
          </cell>
        </row>
        <row r="138">
          <cell r="F138">
            <v>24</v>
          </cell>
          <cell r="J138">
            <v>277</v>
          </cell>
          <cell r="M138">
            <v>153890</v>
          </cell>
          <cell r="S138">
            <v>9410</v>
          </cell>
        </row>
        <row r="140">
          <cell r="J140">
            <v>229</v>
          </cell>
          <cell r="M140">
            <v>695</v>
          </cell>
          <cell r="S140">
            <v>45</v>
          </cell>
        </row>
        <row r="141">
          <cell r="F141">
            <v>61</v>
          </cell>
          <cell r="J141">
            <v>554</v>
          </cell>
          <cell r="M141">
            <v>124666</v>
          </cell>
          <cell r="S141">
            <v>5995</v>
          </cell>
        </row>
        <row r="142">
          <cell r="F142">
            <v>27</v>
          </cell>
          <cell r="J142">
            <v>229</v>
          </cell>
          <cell r="M142">
            <v>38189</v>
          </cell>
          <cell r="S142">
            <v>2607</v>
          </cell>
        </row>
        <row r="143">
          <cell r="F143">
            <v>20</v>
          </cell>
          <cell r="J143">
            <v>174</v>
          </cell>
          <cell r="M143">
            <v>26506</v>
          </cell>
          <cell r="S143">
            <v>1774</v>
          </cell>
        </row>
        <row r="147">
          <cell r="J147">
            <v>319</v>
          </cell>
          <cell r="M147">
            <v>18650</v>
          </cell>
          <cell r="S147">
            <v>1218</v>
          </cell>
        </row>
        <row r="149">
          <cell r="F149">
            <v>39</v>
          </cell>
          <cell r="J149">
            <v>272</v>
          </cell>
          <cell r="M149">
            <v>49428</v>
          </cell>
          <cell r="S149">
            <v>3213</v>
          </cell>
        </row>
        <row r="151">
          <cell r="F151">
            <v>57</v>
          </cell>
          <cell r="J151">
            <v>224</v>
          </cell>
          <cell r="M151">
            <v>52173</v>
          </cell>
          <cell r="S151">
            <v>3307</v>
          </cell>
        </row>
        <row r="153">
          <cell r="F153">
            <v>10</v>
          </cell>
          <cell r="J153">
            <v>143</v>
          </cell>
          <cell r="M153">
            <v>27577</v>
          </cell>
          <cell r="S153">
            <v>1810</v>
          </cell>
        </row>
        <row r="154">
          <cell r="F154">
            <v>87</v>
          </cell>
          <cell r="J154">
            <v>788</v>
          </cell>
          <cell r="M154">
            <v>177209</v>
          </cell>
          <cell r="S154">
            <v>7920</v>
          </cell>
        </row>
        <row r="155">
          <cell r="F155">
            <v>22</v>
          </cell>
          <cell r="J155">
            <v>152</v>
          </cell>
          <cell r="M155">
            <v>42639</v>
          </cell>
          <cell r="S155">
            <v>2831</v>
          </cell>
        </row>
      </sheetData>
      <sheetData sheetId="2" refreshError="1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phs for presentation"/>
      <sheetName val="1.RSP Districts "/>
      <sheetName val="2. Overall cum progress Sept14"/>
      <sheetName val="2. Overall cum progress June Rf"/>
      <sheetName val="2. Overall cum progress Mar Ref"/>
      <sheetName val="Cummulative Progress since 82"/>
      <sheetName val="graphs"/>
      <sheetName val="Value in dollars "/>
      <sheetName val="Exchange rates"/>
    </sheetNames>
    <sheetDataSet>
      <sheetData sheetId="0" refreshError="1"/>
      <sheetData sheetId="1" refreshError="1">
        <row r="12">
          <cell r="E12">
            <v>1</v>
          </cell>
          <cell r="I12">
            <v>6</v>
          </cell>
          <cell r="L12">
            <v>2434</v>
          </cell>
          <cell r="P12">
            <v>109</v>
          </cell>
        </row>
        <row r="17">
          <cell r="E17">
            <v>9</v>
          </cell>
          <cell r="I17">
            <v>98</v>
          </cell>
          <cell r="L17">
            <v>14114</v>
          </cell>
          <cell r="P17">
            <v>760</v>
          </cell>
        </row>
        <row r="18">
          <cell r="E18">
            <v>29</v>
          </cell>
          <cell r="I18">
            <v>41</v>
          </cell>
          <cell r="L18">
            <v>8739</v>
          </cell>
          <cell r="P18">
            <v>163</v>
          </cell>
        </row>
        <row r="19">
          <cell r="E19">
            <v>15</v>
          </cell>
          <cell r="I19">
            <v>226</v>
          </cell>
          <cell r="L19">
            <v>28829</v>
          </cell>
          <cell r="P19">
            <v>1870</v>
          </cell>
        </row>
        <row r="21">
          <cell r="E21">
            <v>7</v>
          </cell>
          <cell r="I21">
            <v>137</v>
          </cell>
          <cell r="L21">
            <v>15739</v>
          </cell>
          <cell r="P21">
            <v>942</v>
          </cell>
        </row>
        <row r="22">
          <cell r="E22">
            <v>28</v>
          </cell>
          <cell r="I22">
            <v>217</v>
          </cell>
          <cell r="L22">
            <v>37522</v>
          </cell>
          <cell r="P22">
            <v>2178</v>
          </cell>
        </row>
        <row r="24">
          <cell r="E24">
            <v>13</v>
          </cell>
          <cell r="I24">
            <v>131</v>
          </cell>
          <cell r="L24">
            <v>19117</v>
          </cell>
          <cell r="P24">
            <v>1220</v>
          </cell>
        </row>
        <row r="27">
          <cell r="E27">
            <v>20</v>
          </cell>
          <cell r="I27">
            <v>20</v>
          </cell>
          <cell r="L27">
            <v>5150</v>
          </cell>
          <cell r="P27">
            <v>278</v>
          </cell>
        </row>
        <row r="28">
          <cell r="E28">
            <v>13</v>
          </cell>
          <cell r="I28">
            <v>82</v>
          </cell>
          <cell r="L28">
            <v>18831</v>
          </cell>
          <cell r="P28">
            <v>1389</v>
          </cell>
        </row>
        <row r="31">
          <cell r="E31">
            <v>1</v>
          </cell>
          <cell r="I31">
            <v>4</v>
          </cell>
          <cell r="L31">
            <v>60</v>
          </cell>
          <cell r="P31">
            <v>4</v>
          </cell>
        </row>
        <row r="33">
          <cell r="E33">
            <v>35</v>
          </cell>
          <cell r="I33">
            <v>197</v>
          </cell>
          <cell r="L33">
            <v>23705</v>
          </cell>
          <cell r="P33">
            <v>1550</v>
          </cell>
        </row>
        <row r="34">
          <cell r="E34">
            <v>5</v>
          </cell>
          <cell r="I34">
            <v>0</v>
          </cell>
          <cell r="L34">
            <v>939</v>
          </cell>
          <cell r="P34">
            <v>88</v>
          </cell>
        </row>
        <row r="35">
          <cell r="E35">
            <v>7</v>
          </cell>
          <cell r="I35">
            <v>38</v>
          </cell>
          <cell r="L35">
            <v>2520</v>
          </cell>
          <cell r="P35">
            <v>118</v>
          </cell>
        </row>
        <row r="38">
          <cell r="E38">
            <v>21</v>
          </cell>
          <cell r="I38">
            <v>141</v>
          </cell>
          <cell r="L38">
            <v>24596</v>
          </cell>
          <cell r="P38">
            <v>1430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phs for presentation"/>
      <sheetName val="1.RSP Districts "/>
      <sheetName val="2. Overall cum progress Sept14"/>
      <sheetName val="2. Overall cum progress June Rf"/>
      <sheetName val="2. Overall cum progress Mar Ref"/>
      <sheetName val="Cummulative Progress since 82"/>
      <sheetName val="graphs"/>
      <sheetName val="Value in dollars "/>
      <sheetName val="Exchange rates"/>
    </sheetNames>
    <sheetDataSet>
      <sheetData sheetId="0" refreshError="1"/>
      <sheetData sheetId="1" refreshError="1">
        <row r="43">
          <cell r="I43">
            <v>189</v>
          </cell>
          <cell r="L43">
            <v>57606</v>
          </cell>
          <cell r="P43">
            <v>2017</v>
          </cell>
        </row>
        <row r="45">
          <cell r="I45">
            <v>92</v>
          </cell>
          <cell r="L45">
            <v>36501</v>
          </cell>
          <cell r="P45">
            <v>1502</v>
          </cell>
        </row>
        <row r="47">
          <cell r="I47">
            <v>111</v>
          </cell>
          <cell r="L47">
            <v>17262</v>
          </cell>
          <cell r="P47">
            <v>749</v>
          </cell>
        </row>
        <row r="49">
          <cell r="I49">
            <v>68</v>
          </cell>
          <cell r="L49">
            <v>37963</v>
          </cell>
          <cell r="P49">
            <v>1652</v>
          </cell>
        </row>
        <row r="51">
          <cell r="I51">
            <v>523</v>
          </cell>
          <cell r="L51">
            <v>40397</v>
          </cell>
          <cell r="P51">
            <v>1382</v>
          </cell>
        </row>
        <row r="52">
          <cell r="I52">
            <v>328</v>
          </cell>
          <cell r="L52">
            <v>63166</v>
          </cell>
          <cell r="P52">
            <v>2070</v>
          </cell>
        </row>
        <row r="53">
          <cell r="I53">
            <v>140</v>
          </cell>
          <cell r="L53">
            <v>26701</v>
          </cell>
          <cell r="P53">
            <v>1133</v>
          </cell>
        </row>
        <row r="54">
          <cell r="I54">
            <v>0</v>
          </cell>
          <cell r="L54">
            <v>0</v>
          </cell>
          <cell r="P54">
            <v>0</v>
          </cell>
        </row>
        <row r="55">
          <cell r="I55">
            <v>337</v>
          </cell>
          <cell r="L55">
            <v>14204</v>
          </cell>
          <cell r="P55">
            <v>505</v>
          </cell>
        </row>
        <row r="57">
          <cell r="I57">
            <v>157</v>
          </cell>
          <cell r="L57">
            <v>44474</v>
          </cell>
          <cell r="P57">
            <v>1475</v>
          </cell>
        </row>
        <row r="59">
          <cell r="I59">
            <v>117</v>
          </cell>
          <cell r="L59">
            <v>49483</v>
          </cell>
          <cell r="P59">
            <v>1997</v>
          </cell>
        </row>
        <row r="60">
          <cell r="I60">
            <v>243</v>
          </cell>
          <cell r="L60">
            <v>69685</v>
          </cell>
          <cell r="P60">
            <v>3129</v>
          </cell>
        </row>
        <row r="61">
          <cell r="I61">
            <v>132</v>
          </cell>
          <cell r="L61">
            <v>36549</v>
          </cell>
          <cell r="P61">
            <v>2372</v>
          </cell>
        </row>
        <row r="64">
          <cell r="I64">
            <v>43</v>
          </cell>
          <cell r="L64">
            <v>13417</v>
          </cell>
          <cell r="P64">
            <v>464</v>
          </cell>
        </row>
        <row r="65">
          <cell r="I65">
            <v>43</v>
          </cell>
          <cell r="L65">
            <v>110566</v>
          </cell>
          <cell r="P65">
            <v>3865</v>
          </cell>
        </row>
        <row r="67">
          <cell r="I67">
            <v>63</v>
          </cell>
          <cell r="L67">
            <v>42732</v>
          </cell>
          <cell r="P67">
            <v>1838</v>
          </cell>
        </row>
        <row r="68">
          <cell r="I68">
            <v>33</v>
          </cell>
          <cell r="L68">
            <v>19570</v>
          </cell>
          <cell r="P68">
            <v>846</v>
          </cell>
        </row>
        <row r="70">
          <cell r="I70">
            <v>55</v>
          </cell>
          <cell r="L70">
            <v>17418</v>
          </cell>
          <cell r="P70">
            <v>852</v>
          </cell>
        </row>
        <row r="71">
          <cell r="I71">
            <v>115</v>
          </cell>
          <cell r="L71">
            <v>38708</v>
          </cell>
          <cell r="P71">
            <v>2159</v>
          </cell>
        </row>
        <row r="75">
          <cell r="I75">
            <v>136</v>
          </cell>
          <cell r="L75">
            <v>34880</v>
          </cell>
          <cell r="P75">
            <v>1966</v>
          </cell>
        </row>
        <row r="190">
          <cell r="I190">
            <v>78</v>
          </cell>
          <cell r="L190">
            <v>4335</v>
          </cell>
          <cell r="P190">
            <v>157</v>
          </cell>
        </row>
        <row r="192">
          <cell r="I192">
            <v>0</v>
          </cell>
          <cell r="L192">
            <v>4714</v>
          </cell>
          <cell r="P192">
            <v>145</v>
          </cell>
        </row>
        <row r="193">
          <cell r="I193">
            <v>78</v>
          </cell>
          <cell r="L193">
            <v>4265</v>
          </cell>
          <cell r="P193">
            <v>139</v>
          </cell>
        </row>
        <row r="196">
          <cell r="I196">
            <v>78</v>
          </cell>
          <cell r="L196">
            <v>3941</v>
          </cell>
          <cell r="P196">
            <v>156</v>
          </cell>
        </row>
        <row r="201">
          <cell r="I201">
            <v>0</v>
          </cell>
          <cell r="L201">
            <v>1738</v>
          </cell>
          <cell r="P201">
            <v>116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phs for presentation"/>
      <sheetName val="1.RSP Districts "/>
      <sheetName val="2. Overall cum progress March14"/>
      <sheetName val="3. Overall cum progressDec(ref)"/>
      <sheetName val="Cummulative Progress since 82"/>
      <sheetName val="graphs"/>
      <sheetName val="Value in dollars "/>
      <sheetName val="Exchange rat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phs for presentation"/>
      <sheetName val="1.RSP Districts "/>
      <sheetName val="2. Overall com progres Sep-13"/>
      <sheetName val="3. Overallcomprogres June-13"/>
      <sheetName val="2. Overall cum progress March1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phs for presentation"/>
      <sheetName val="1.RSP Districts "/>
      <sheetName val="2. Overall cum progress Sept14"/>
      <sheetName val="2. Overall cum progress June Rf"/>
      <sheetName val="2. Overall cum progress Mar Ref"/>
      <sheetName val="Cummulative Progress since 82"/>
      <sheetName val="graphs"/>
      <sheetName val="Value in dollars "/>
      <sheetName val="Exchange rates"/>
    </sheetNames>
    <sheetDataSet>
      <sheetData sheetId="0" refreshError="1"/>
      <sheetData sheetId="1" refreshError="1">
        <row r="56">
          <cell r="E56">
            <v>4</v>
          </cell>
          <cell r="I56">
            <v>22</v>
          </cell>
          <cell r="L56">
            <v>7370</v>
          </cell>
          <cell r="P56">
            <v>761</v>
          </cell>
        </row>
        <row r="72">
          <cell r="E72">
            <v>6</v>
          </cell>
          <cell r="I72">
            <v>23</v>
          </cell>
          <cell r="L72">
            <v>8792</v>
          </cell>
          <cell r="P72">
            <v>774</v>
          </cell>
        </row>
        <row r="107">
          <cell r="E107">
            <v>12</v>
          </cell>
          <cell r="I107">
            <v>69</v>
          </cell>
          <cell r="L107">
            <v>19074</v>
          </cell>
          <cell r="P107">
            <v>1635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phs for presentation"/>
      <sheetName val="1.RSP Districts "/>
      <sheetName val="2. Overall cum progress Sept14"/>
      <sheetName val="2. Overall cum progress June Rf"/>
      <sheetName val="2. Overall cum progress Mar Ref"/>
      <sheetName val="Cummulative Progress since 82"/>
      <sheetName val="graphs"/>
      <sheetName val="Value in dollars "/>
      <sheetName val="Exchange rates"/>
    </sheetNames>
    <sheetDataSet>
      <sheetData sheetId="0" refreshError="1"/>
      <sheetData sheetId="1" refreshError="1">
        <row r="81">
          <cell r="E81">
            <v>30</v>
          </cell>
          <cell r="I81">
            <v>131</v>
          </cell>
          <cell r="L81">
            <v>38041</v>
          </cell>
          <cell r="P81">
            <v>1608</v>
          </cell>
        </row>
        <row r="85">
          <cell r="E85">
            <v>12</v>
          </cell>
          <cell r="I85">
            <v>78</v>
          </cell>
          <cell r="L85">
            <v>27525</v>
          </cell>
          <cell r="P85">
            <v>598</v>
          </cell>
        </row>
        <row r="100">
          <cell r="E100">
            <v>44</v>
          </cell>
          <cell r="I100">
            <v>166</v>
          </cell>
          <cell r="L100">
            <v>159665</v>
          </cell>
          <cell r="P100">
            <v>11485</v>
          </cell>
        </row>
        <row r="103">
          <cell r="E103">
            <v>27</v>
          </cell>
          <cell r="I103">
            <v>186</v>
          </cell>
          <cell r="L103">
            <v>45128</v>
          </cell>
          <cell r="P103">
            <v>2768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phs for presentation"/>
      <sheetName val="1.RSP Districts "/>
      <sheetName val="2. Overall com progres Dec-13"/>
      <sheetName val="3. Overallcomprogres June-13"/>
      <sheetName val="2. Overall cum progress March1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phs for presentation"/>
      <sheetName val="1.RSP Districts "/>
      <sheetName val="2. Overall cum progress Sept14"/>
      <sheetName val="2. Overall cum progress June Rf"/>
      <sheetName val="2. Overall cum progress Mar Ref"/>
      <sheetName val="Cummulative Progress since 82"/>
      <sheetName val="graphs"/>
      <sheetName val="Value in dollars "/>
      <sheetName val="Exchange rates"/>
    </sheetNames>
    <sheetDataSet>
      <sheetData sheetId="0" refreshError="1"/>
      <sheetData sheetId="1" refreshError="1">
        <row r="82">
          <cell r="E82">
            <v>37</v>
          </cell>
          <cell r="I82">
            <v>283</v>
          </cell>
          <cell r="L82">
            <v>120767</v>
          </cell>
          <cell r="P82">
            <v>6961</v>
          </cell>
        </row>
        <row r="84">
          <cell r="E84">
            <v>29</v>
          </cell>
          <cell r="I84">
            <v>204</v>
          </cell>
          <cell r="L84">
            <v>84893</v>
          </cell>
          <cell r="P84">
            <v>5074</v>
          </cell>
        </row>
        <row r="87">
          <cell r="E87">
            <v>37</v>
          </cell>
          <cell r="I87">
            <v>170</v>
          </cell>
          <cell r="L87">
            <v>80345</v>
          </cell>
          <cell r="P87">
            <v>4710</v>
          </cell>
        </row>
        <row r="88">
          <cell r="E88">
            <v>49</v>
          </cell>
          <cell r="I88">
            <v>244</v>
          </cell>
          <cell r="L88">
            <v>70400</v>
          </cell>
          <cell r="P88">
            <v>4110</v>
          </cell>
        </row>
        <row r="89">
          <cell r="E89">
            <v>38</v>
          </cell>
          <cell r="I89">
            <v>178</v>
          </cell>
          <cell r="L89">
            <v>37589</v>
          </cell>
          <cell r="P89">
            <v>3605</v>
          </cell>
        </row>
        <row r="92">
          <cell r="E92">
            <v>39</v>
          </cell>
          <cell r="I92">
            <v>142</v>
          </cell>
          <cell r="L92">
            <v>29945</v>
          </cell>
          <cell r="P92">
            <v>1729</v>
          </cell>
        </row>
        <row r="94">
          <cell r="E94">
            <v>34</v>
          </cell>
          <cell r="I94">
            <v>236</v>
          </cell>
          <cell r="L94">
            <v>29475</v>
          </cell>
          <cell r="P94">
            <v>2221</v>
          </cell>
        </row>
        <row r="96">
          <cell r="E96">
            <v>50</v>
          </cell>
          <cell r="I96">
            <v>222</v>
          </cell>
          <cell r="L96">
            <v>102306</v>
          </cell>
          <cell r="P96">
            <v>5997</v>
          </cell>
        </row>
        <row r="97">
          <cell r="E97">
            <v>26</v>
          </cell>
          <cell r="I97">
            <v>200</v>
          </cell>
          <cell r="L97">
            <v>37514</v>
          </cell>
          <cell r="P97">
            <v>2745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62"/>
  <sheetViews>
    <sheetView tabSelected="1" workbookViewId="0">
      <selection activeCell="F7" sqref="F7"/>
    </sheetView>
  </sheetViews>
  <sheetFormatPr defaultColWidth="9.109375" defaultRowHeight="13.8" x14ac:dyDescent="0.25"/>
  <cols>
    <col min="1" max="1" width="6.44140625" style="101" customWidth="1"/>
    <col min="2" max="2" width="28.88671875" style="1" bestFit="1" customWidth="1"/>
    <col min="3" max="3" width="17.6640625" style="103" bestFit="1" customWidth="1"/>
    <col min="4" max="5" width="15.5546875" style="103" customWidth="1"/>
    <col min="6" max="6" width="17.6640625" style="103" customWidth="1"/>
    <col min="7" max="7" width="15.5546875" style="103" customWidth="1"/>
    <col min="8" max="9" width="15.5546875" style="107" customWidth="1"/>
    <col min="10" max="10" width="20.88671875" style="105" customWidth="1"/>
    <col min="11" max="14" width="15.5546875" style="106" customWidth="1"/>
    <col min="15" max="17" width="15.5546875" style="105" customWidth="1"/>
    <col min="18" max="18" width="13" style="103" bestFit="1" customWidth="1"/>
    <col min="19" max="16384" width="9.109375" style="1"/>
  </cols>
  <sheetData>
    <row r="1" spans="1:23" ht="14.4" thickBot="1" x14ac:dyDescent="0.3">
      <c r="A1" s="112" t="s">
        <v>213</v>
      </c>
      <c r="B1" s="112"/>
      <c r="C1" s="112"/>
      <c r="D1" s="112"/>
      <c r="E1" s="112"/>
      <c r="F1" s="112"/>
      <c r="G1" s="112"/>
      <c r="H1" s="113"/>
      <c r="I1" s="113"/>
      <c r="J1" s="112"/>
      <c r="K1" s="112"/>
      <c r="L1" s="112"/>
      <c r="M1" s="112"/>
      <c r="N1" s="112"/>
      <c r="O1" s="112"/>
      <c r="P1" s="112"/>
      <c r="Q1" s="112"/>
      <c r="R1" s="112"/>
    </row>
    <row r="2" spans="1:23" ht="53.25" customHeight="1" x14ac:dyDescent="0.25">
      <c r="A2" s="120" t="s">
        <v>10</v>
      </c>
      <c r="B2" s="114" t="s">
        <v>11</v>
      </c>
      <c r="C2" s="114" t="s">
        <v>158</v>
      </c>
      <c r="D2" s="116" t="s">
        <v>184</v>
      </c>
      <c r="E2" s="116"/>
      <c r="F2" s="116"/>
      <c r="G2" s="117"/>
      <c r="H2" s="122" t="s">
        <v>214</v>
      </c>
      <c r="I2" s="124" t="s">
        <v>215</v>
      </c>
      <c r="J2" s="114" t="s">
        <v>13</v>
      </c>
      <c r="K2" s="116" t="s">
        <v>185</v>
      </c>
      <c r="L2" s="116"/>
      <c r="M2" s="116"/>
      <c r="N2" s="117"/>
      <c r="O2" s="114" t="s">
        <v>216</v>
      </c>
      <c r="P2" s="114"/>
      <c r="Q2" s="114"/>
      <c r="R2" s="118" t="s">
        <v>12</v>
      </c>
    </row>
    <row r="3" spans="1:23" ht="49.5" customHeight="1" thickBot="1" x14ac:dyDescent="0.3">
      <c r="A3" s="121"/>
      <c r="B3" s="115"/>
      <c r="C3" s="115"/>
      <c r="D3" s="7" t="s">
        <v>217</v>
      </c>
      <c r="E3" s="8" t="s">
        <v>218</v>
      </c>
      <c r="F3" s="7" t="s">
        <v>173</v>
      </c>
      <c r="G3" s="7" t="s">
        <v>219</v>
      </c>
      <c r="H3" s="123"/>
      <c r="I3" s="125"/>
      <c r="J3" s="115"/>
      <c r="K3" s="7" t="s">
        <v>217</v>
      </c>
      <c r="L3" s="8" t="s">
        <v>218</v>
      </c>
      <c r="M3" s="7" t="s">
        <v>173</v>
      </c>
      <c r="N3" s="7" t="s">
        <v>219</v>
      </c>
      <c r="O3" s="7" t="s">
        <v>217</v>
      </c>
      <c r="P3" s="8" t="s">
        <v>218</v>
      </c>
      <c r="Q3" s="7" t="s">
        <v>173</v>
      </c>
      <c r="R3" s="119"/>
      <c r="S3" s="1">
        <v>1</v>
      </c>
    </row>
    <row r="4" spans="1:23" ht="6.75" customHeight="1" thickBot="1" x14ac:dyDescent="0.35">
      <c r="A4" s="9"/>
      <c r="B4" s="10"/>
      <c r="C4" s="11"/>
      <c r="D4" s="11"/>
      <c r="E4" s="11"/>
      <c r="F4" s="11"/>
      <c r="G4" s="11"/>
      <c r="H4" s="11"/>
      <c r="I4" s="11"/>
      <c r="J4" s="12"/>
      <c r="K4" s="13"/>
      <c r="L4" s="13"/>
      <c r="M4" s="13"/>
      <c r="N4" s="13"/>
      <c r="O4" s="12"/>
      <c r="P4" s="12"/>
      <c r="Q4" s="12"/>
      <c r="R4" s="11"/>
      <c r="S4" s="1">
        <v>1</v>
      </c>
    </row>
    <row r="5" spans="1:23" ht="21.75" customHeight="1" x14ac:dyDescent="0.25">
      <c r="A5" s="14" t="s">
        <v>14</v>
      </c>
      <c r="B5" s="15"/>
      <c r="C5" s="16"/>
      <c r="D5" s="16"/>
      <c r="E5" s="16"/>
      <c r="F5" s="16"/>
      <c r="G5" s="16"/>
      <c r="H5" s="16"/>
      <c r="I5" s="16"/>
      <c r="J5" s="16"/>
      <c r="K5" s="17"/>
      <c r="L5" s="17"/>
      <c r="M5" s="17"/>
      <c r="N5" s="17"/>
      <c r="O5" s="16"/>
      <c r="P5" s="16"/>
      <c r="Q5" s="16"/>
      <c r="R5" s="84"/>
      <c r="S5" s="1">
        <v>1</v>
      </c>
    </row>
    <row r="6" spans="1:23" ht="14.4" thickBot="1" x14ac:dyDescent="0.3">
      <c r="A6" s="18">
        <v>1</v>
      </c>
      <c r="B6" s="19" t="s">
        <v>189</v>
      </c>
      <c r="C6" s="20">
        <v>12</v>
      </c>
      <c r="D6" s="20">
        <v>12</v>
      </c>
      <c r="E6" s="20">
        <v>12</v>
      </c>
      <c r="F6" s="21">
        <f>(E6-D6)/D6%</f>
        <v>0</v>
      </c>
      <c r="G6" s="21">
        <f>E6/C6%</f>
        <v>100</v>
      </c>
      <c r="H6" s="20">
        <v>722</v>
      </c>
      <c r="I6" s="20">
        <v>722</v>
      </c>
      <c r="J6" s="20">
        <v>43884</v>
      </c>
      <c r="K6" s="20">
        <v>26391</v>
      </c>
      <c r="L6" s="20">
        <f>K6</f>
        <v>26391</v>
      </c>
      <c r="M6" s="21">
        <f>(L6-K6)/K6%</f>
        <v>0</v>
      </c>
      <c r="N6" s="21">
        <f>L6/J6%</f>
        <v>60.13809133169265</v>
      </c>
      <c r="O6" s="20">
        <v>1605</v>
      </c>
      <c r="P6" s="20">
        <f>O6</f>
        <v>1605</v>
      </c>
      <c r="Q6" s="21">
        <f>(P6-O6)/O6%</f>
        <v>0</v>
      </c>
      <c r="R6" s="108" t="s">
        <v>4</v>
      </c>
      <c r="S6" s="1">
        <v>1</v>
      </c>
      <c r="W6" s="126" t="e">
        <f>I6-'[1]1.RSP Districts '!I6</f>
        <v>#REF!</v>
      </c>
    </row>
    <row r="7" spans="1:23" s="2" customFormat="1" ht="14.4" thickBot="1" x14ac:dyDescent="0.3">
      <c r="A7" s="109">
        <f>A6</f>
        <v>1</v>
      </c>
      <c r="B7" s="110" t="s">
        <v>15</v>
      </c>
      <c r="C7" s="22">
        <f>C6</f>
        <v>12</v>
      </c>
      <c r="D7" s="22">
        <f>D6</f>
        <v>12</v>
      </c>
      <c r="E7" s="22">
        <f>E6</f>
        <v>12</v>
      </c>
      <c r="F7" s="23">
        <f>(E7-D7)/D7%</f>
        <v>0</v>
      </c>
      <c r="G7" s="23">
        <f>E7/C7%</f>
        <v>100</v>
      </c>
      <c r="H7" s="23">
        <f>H6</f>
        <v>722</v>
      </c>
      <c r="I7" s="23">
        <f>I6</f>
        <v>722</v>
      </c>
      <c r="J7" s="22">
        <f>J6</f>
        <v>43884</v>
      </c>
      <c r="K7" s="22">
        <f>K6</f>
        <v>26391</v>
      </c>
      <c r="L7" s="22">
        <f>L6</f>
        <v>26391</v>
      </c>
      <c r="M7" s="23">
        <f>(L7-K7)/K7%</f>
        <v>0</v>
      </c>
      <c r="N7" s="23">
        <f>L7/J7%</f>
        <v>60.13809133169265</v>
      </c>
      <c r="O7" s="22">
        <f>O6</f>
        <v>1605</v>
      </c>
      <c r="P7" s="22">
        <f>P6</f>
        <v>1605</v>
      </c>
      <c r="Q7" s="23">
        <f>(P7-O7)/O7%</f>
        <v>0</v>
      </c>
      <c r="R7" s="72"/>
      <c r="S7" s="1">
        <v>1</v>
      </c>
    </row>
    <row r="8" spans="1:23" ht="4.5" customHeight="1" thickBot="1" x14ac:dyDescent="0.35">
      <c r="A8" s="9"/>
      <c r="B8" s="10"/>
      <c r="C8" s="24"/>
      <c r="D8" s="25"/>
      <c r="E8" s="25"/>
      <c r="F8" s="26"/>
      <c r="G8" s="26"/>
      <c r="H8" s="26"/>
      <c r="I8" s="26"/>
      <c r="J8" s="24"/>
      <c r="K8" s="25"/>
      <c r="L8" s="25"/>
      <c r="M8" s="25"/>
      <c r="N8" s="25"/>
      <c r="O8" s="25"/>
      <c r="P8" s="25"/>
      <c r="Q8" s="25"/>
      <c r="R8" s="11"/>
      <c r="S8" s="1">
        <v>1</v>
      </c>
    </row>
    <row r="9" spans="1:23" x14ac:dyDescent="0.25">
      <c r="A9" s="14" t="s">
        <v>190</v>
      </c>
      <c r="B9" s="15"/>
      <c r="C9" s="16"/>
      <c r="D9" s="27"/>
      <c r="E9" s="27"/>
      <c r="F9" s="28"/>
      <c r="G9" s="28"/>
      <c r="H9" s="28"/>
      <c r="I9" s="28"/>
      <c r="J9" s="16"/>
      <c r="K9" s="27"/>
      <c r="L9" s="27"/>
      <c r="M9" s="27"/>
      <c r="N9" s="27"/>
      <c r="O9" s="27"/>
      <c r="P9" s="27"/>
      <c r="Q9" s="27"/>
      <c r="R9" s="84"/>
      <c r="S9" s="1">
        <v>1</v>
      </c>
    </row>
    <row r="10" spans="1:23" x14ac:dyDescent="0.25">
      <c r="A10" s="29">
        <v>1</v>
      </c>
      <c r="B10" s="30" t="s">
        <v>191</v>
      </c>
      <c r="C10" s="6">
        <v>8</v>
      </c>
      <c r="D10" s="20">
        <v>8</v>
      </c>
      <c r="E10" s="20">
        <v>8</v>
      </c>
      <c r="F10" s="31">
        <f>(E10-D10)/D10%</f>
        <v>0</v>
      </c>
      <c r="G10" s="31">
        <f>E10/C10%</f>
        <v>100</v>
      </c>
      <c r="H10" s="20">
        <v>118</v>
      </c>
      <c r="I10" s="20">
        <v>118</v>
      </c>
      <c r="J10" s="6">
        <v>22144</v>
      </c>
      <c r="K10" s="20">
        <v>9890</v>
      </c>
      <c r="L10" s="20">
        <v>9890</v>
      </c>
      <c r="M10" s="31">
        <f>(L10-K10)/K10%</f>
        <v>0</v>
      </c>
      <c r="N10" s="31">
        <f>L10/J10%</f>
        <v>44.662210982658962</v>
      </c>
      <c r="O10" s="20">
        <v>598</v>
      </c>
      <c r="P10" s="20">
        <v>598</v>
      </c>
      <c r="Q10" s="31">
        <f t="shared" ref="Q10:Q40" si="0">(P10-O10)/O10%</f>
        <v>0</v>
      </c>
      <c r="R10" s="85" t="s">
        <v>4</v>
      </c>
      <c r="S10" s="1">
        <v>1</v>
      </c>
      <c r="W10" s="126" t="e">
        <f>I10-'[1]1.RSP Districts '!I10</f>
        <v>#REF!</v>
      </c>
    </row>
    <row r="11" spans="1:23" x14ac:dyDescent="0.25">
      <c r="A11" s="29">
        <v>2</v>
      </c>
      <c r="B11" s="30" t="s">
        <v>192</v>
      </c>
      <c r="C11" s="6">
        <v>8</v>
      </c>
      <c r="D11" s="20">
        <v>0</v>
      </c>
      <c r="E11" s="20"/>
      <c r="F11" s="31">
        <v>0</v>
      </c>
      <c r="G11" s="31">
        <f t="shared" ref="G11:G40" si="1">E11/C11%</f>
        <v>0</v>
      </c>
      <c r="H11" s="31"/>
      <c r="I11" s="31"/>
      <c r="J11" s="6">
        <v>13787</v>
      </c>
      <c r="K11" s="20">
        <v>0</v>
      </c>
      <c r="L11" s="6"/>
      <c r="M11" s="31">
        <v>0</v>
      </c>
      <c r="N11" s="31">
        <v>0</v>
      </c>
      <c r="O11" s="20">
        <v>0</v>
      </c>
      <c r="P11" s="32"/>
      <c r="Q11" s="31">
        <v>0</v>
      </c>
      <c r="R11" s="86">
        <v>0</v>
      </c>
      <c r="S11" s="1">
        <v>1</v>
      </c>
    </row>
    <row r="12" spans="1:23" x14ac:dyDescent="0.25">
      <c r="A12" s="29">
        <v>3</v>
      </c>
      <c r="B12" s="30" t="s">
        <v>193</v>
      </c>
      <c r="C12" s="6">
        <v>27</v>
      </c>
      <c r="D12" s="20">
        <v>1</v>
      </c>
      <c r="E12" s="20">
        <f>'[2]1.RSP Districts '!E12</f>
        <v>1</v>
      </c>
      <c r="F12" s="31">
        <f t="shared" ref="F12:F40" si="2">(E12-D12)/D12%</f>
        <v>0</v>
      </c>
      <c r="G12" s="31">
        <f t="shared" si="1"/>
        <v>3.7037037037037033</v>
      </c>
      <c r="H12" s="20">
        <v>6</v>
      </c>
      <c r="I12" s="20">
        <f>'[2]1.RSP Districts '!I12</f>
        <v>6</v>
      </c>
      <c r="J12" s="6">
        <v>35003</v>
      </c>
      <c r="K12" s="20">
        <v>2434</v>
      </c>
      <c r="L12" s="20">
        <f>'[2]1.RSP Districts '!L12</f>
        <v>2434</v>
      </c>
      <c r="M12" s="31">
        <f>(L12-K12)/K12%</f>
        <v>0</v>
      </c>
      <c r="N12" s="31">
        <f>L12/J12%</f>
        <v>6.953689683741394</v>
      </c>
      <c r="O12" s="20">
        <v>109</v>
      </c>
      <c r="P12" s="20">
        <f>'[2]1.RSP Districts '!P12</f>
        <v>109</v>
      </c>
      <c r="Q12" s="31">
        <f t="shared" si="0"/>
        <v>0</v>
      </c>
      <c r="R12" s="85" t="s">
        <v>2</v>
      </c>
      <c r="S12" s="1">
        <v>1</v>
      </c>
    </row>
    <row r="13" spans="1:23" x14ac:dyDescent="0.25">
      <c r="A13" s="29">
        <v>4</v>
      </c>
      <c r="B13" s="30" t="s">
        <v>194</v>
      </c>
      <c r="C13" s="6">
        <v>10</v>
      </c>
      <c r="D13" s="20"/>
      <c r="E13" s="20"/>
      <c r="F13" s="31">
        <v>0</v>
      </c>
      <c r="G13" s="31">
        <f t="shared" si="1"/>
        <v>0</v>
      </c>
      <c r="H13" s="31"/>
      <c r="I13" s="31"/>
      <c r="J13" s="33">
        <v>13570</v>
      </c>
      <c r="K13" s="20">
        <v>0</v>
      </c>
      <c r="L13" s="6"/>
      <c r="M13" s="31">
        <v>0</v>
      </c>
      <c r="N13" s="31">
        <v>0</v>
      </c>
      <c r="O13" s="20">
        <v>0</v>
      </c>
      <c r="P13" s="32"/>
      <c r="Q13" s="31">
        <v>0</v>
      </c>
      <c r="R13" s="86">
        <v>0</v>
      </c>
      <c r="S13" s="1">
        <v>1</v>
      </c>
    </row>
    <row r="14" spans="1:23" x14ac:dyDescent="0.25">
      <c r="A14" s="29">
        <v>5</v>
      </c>
      <c r="B14" s="30" t="s">
        <v>195</v>
      </c>
      <c r="C14" s="6">
        <v>12</v>
      </c>
      <c r="D14" s="20"/>
      <c r="E14" s="20"/>
      <c r="F14" s="31">
        <v>0</v>
      </c>
      <c r="G14" s="31">
        <f t="shared" si="1"/>
        <v>0</v>
      </c>
      <c r="H14" s="31"/>
      <c r="I14" s="31"/>
      <c r="J14" s="33">
        <v>27337</v>
      </c>
      <c r="K14" s="20">
        <v>0</v>
      </c>
      <c r="L14" s="6"/>
      <c r="M14" s="31">
        <v>0</v>
      </c>
      <c r="N14" s="31">
        <v>0</v>
      </c>
      <c r="O14" s="20">
        <v>0</v>
      </c>
      <c r="P14" s="32"/>
      <c r="Q14" s="31">
        <v>0</v>
      </c>
      <c r="R14" s="86">
        <v>0</v>
      </c>
      <c r="S14" s="1">
        <v>1</v>
      </c>
    </row>
    <row r="15" spans="1:23" x14ac:dyDescent="0.25">
      <c r="A15" s="29">
        <v>6</v>
      </c>
      <c r="B15" s="30" t="s">
        <v>196</v>
      </c>
      <c r="C15" s="6">
        <v>13</v>
      </c>
      <c r="D15" s="20">
        <v>13</v>
      </c>
      <c r="E15" s="20">
        <v>13</v>
      </c>
      <c r="F15" s="31">
        <f t="shared" si="2"/>
        <v>0</v>
      </c>
      <c r="G15" s="31">
        <f t="shared" si="1"/>
        <v>100</v>
      </c>
      <c r="H15" s="20">
        <v>144</v>
      </c>
      <c r="I15" s="20">
        <v>144</v>
      </c>
      <c r="J15" s="6">
        <v>16691</v>
      </c>
      <c r="K15" s="20">
        <v>36326</v>
      </c>
      <c r="L15" s="20">
        <f>K15</f>
        <v>36326</v>
      </c>
      <c r="M15" s="31">
        <f>(L15-K15)/K15%</f>
        <v>0</v>
      </c>
      <c r="N15" s="31">
        <f>L15/J15%</f>
        <v>217.63824815768979</v>
      </c>
      <c r="O15" s="20">
        <v>1909</v>
      </c>
      <c r="P15" s="20">
        <f>O15</f>
        <v>1909</v>
      </c>
      <c r="Q15" s="31">
        <f t="shared" si="0"/>
        <v>0</v>
      </c>
      <c r="R15" s="85" t="s">
        <v>4</v>
      </c>
      <c r="S15" s="1">
        <v>1</v>
      </c>
      <c r="W15" s="126" t="e">
        <f>I15-'[1]1.RSP Districts '!I15</f>
        <v>#REF!</v>
      </c>
    </row>
    <row r="16" spans="1:23" x14ac:dyDescent="0.25">
      <c r="A16" s="29">
        <v>7</v>
      </c>
      <c r="B16" s="30" t="s">
        <v>197</v>
      </c>
      <c r="C16" s="6">
        <v>10</v>
      </c>
      <c r="D16" s="20"/>
      <c r="E16" s="20"/>
      <c r="F16" s="31">
        <v>0</v>
      </c>
      <c r="G16" s="31">
        <f t="shared" si="1"/>
        <v>0</v>
      </c>
      <c r="H16" s="31"/>
      <c r="I16" s="31"/>
      <c r="J16" s="6">
        <v>0</v>
      </c>
      <c r="K16" s="20">
        <v>0</v>
      </c>
      <c r="L16" s="6"/>
      <c r="M16" s="31">
        <v>0</v>
      </c>
      <c r="N16" s="31">
        <v>0</v>
      </c>
      <c r="O16" s="20">
        <v>0</v>
      </c>
      <c r="P16" s="32"/>
      <c r="Q16" s="31">
        <v>0</v>
      </c>
      <c r="R16" s="86">
        <v>0</v>
      </c>
      <c r="S16" s="1">
        <v>1</v>
      </c>
    </row>
    <row r="17" spans="1:23" x14ac:dyDescent="0.25">
      <c r="A17" s="29">
        <v>8</v>
      </c>
      <c r="B17" s="30" t="s">
        <v>198</v>
      </c>
      <c r="C17" s="6">
        <v>9</v>
      </c>
      <c r="D17" s="20">
        <v>9</v>
      </c>
      <c r="E17" s="20">
        <f>'[2]1.RSP Districts '!E17</f>
        <v>9</v>
      </c>
      <c r="F17" s="31">
        <f t="shared" si="2"/>
        <v>0</v>
      </c>
      <c r="G17" s="31">
        <f t="shared" si="1"/>
        <v>100</v>
      </c>
      <c r="H17" s="20">
        <v>98</v>
      </c>
      <c r="I17" s="20">
        <f>'[2]1.RSP Districts '!I17</f>
        <v>98</v>
      </c>
      <c r="J17" s="6">
        <v>16184</v>
      </c>
      <c r="K17" s="20">
        <v>13190</v>
      </c>
      <c r="L17" s="20">
        <f>'[2]1.RSP Districts '!L17</f>
        <v>14114</v>
      </c>
      <c r="M17" s="31">
        <f t="shared" ref="M17:M22" si="3">(L17-K17)/K17%</f>
        <v>7.0053070507960573</v>
      </c>
      <c r="N17" s="31">
        <f t="shared" ref="N17:N22" si="4">L17/J17%</f>
        <v>87.209589718240238</v>
      </c>
      <c r="O17" s="20">
        <v>756</v>
      </c>
      <c r="P17" s="20">
        <f>'[2]1.RSP Districts '!P17</f>
        <v>760</v>
      </c>
      <c r="Q17" s="31">
        <f t="shared" si="0"/>
        <v>0.52910052910052918</v>
      </c>
      <c r="R17" s="85" t="s">
        <v>2</v>
      </c>
      <c r="S17" s="1">
        <v>1</v>
      </c>
    </row>
    <row r="18" spans="1:23" x14ac:dyDescent="0.25">
      <c r="A18" s="29">
        <v>9</v>
      </c>
      <c r="B18" s="30" t="s">
        <v>199</v>
      </c>
      <c r="C18" s="6">
        <v>46</v>
      </c>
      <c r="D18" s="20">
        <v>29</v>
      </c>
      <c r="E18" s="20">
        <f>'[2]1.RSP Districts '!E18</f>
        <v>29</v>
      </c>
      <c r="F18" s="31">
        <f t="shared" si="2"/>
        <v>0</v>
      </c>
      <c r="G18" s="31">
        <f t="shared" si="1"/>
        <v>63.043478260869563</v>
      </c>
      <c r="H18" s="20">
        <v>41</v>
      </c>
      <c r="I18" s="20">
        <f>'[2]1.RSP Districts '!I18</f>
        <v>41</v>
      </c>
      <c r="J18" s="6">
        <v>52664</v>
      </c>
      <c r="K18" s="20">
        <v>8739</v>
      </c>
      <c r="L18" s="20">
        <f>'[2]1.RSP Districts '!L18</f>
        <v>8739</v>
      </c>
      <c r="M18" s="31">
        <f t="shared" si="3"/>
        <v>0</v>
      </c>
      <c r="N18" s="31">
        <f t="shared" si="4"/>
        <v>16.593878171046637</v>
      </c>
      <c r="O18" s="20">
        <v>163</v>
      </c>
      <c r="P18" s="20">
        <f>'[2]1.RSP Districts '!P18</f>
        <v>163</v>
      </c>
      <c r="Q18" s="31">
        <f t="shared" si="0"/>
        <v>0</v>
      </c>
      <c r="R18" s="85" t="s">
        <v>2</v>
      </c>
      <c r="S18" s="1">
        <v>1</v>
      </c>
    </row>
    <row r="19" spans="1:23" x14ac:dyDescent="0.25">
      <c r="A19" s="29">
        <v>10</v>
      </c>
      <c r="B19" s="30" t="s">
        <v>200</v>
      </c>
      <c r="C19" s="6">
        <v>18</v>
      </c>
      <c r="D19" s="20">
        <v>15</v>
      </c>
      <c r="E19" s="20">
        <f>'[2]1.RSP Districts '!E19</f>
        <v>15</v>
      </c>
      <c r="F19" s="31">
        <f t="shared" si="2"/>
        <v>0</v>
      </c>
      <c r="G19" s="31">
        <f t="shared" si="1"/>
        <v>83.333333333333343</v>
      </c>
      <c r="H19" s="20">
        <v>226</v>
      </c>
      <c r="I19" s="20">
        <f>'[2]1.RSP Districts '!I19</f>
        <v>226</v>
      </c>
      <c r="J19" s="6">
        <v>31396</v>
      </c>
      <c r="K19" s="20">
        <v>28829</v>
      </c>
      <c r="L19" s="20">
        <f>'[2]1.RSP Districts '!L19</f>
        <v>28829</v>
      </c>
      <c r="M19" s="31">
        <f t="shared" si="3"/>
        <v>0</v>
      </c>
      <c r="N19" s="31">
        <f t="shared" si="4"/>
        <v>91.823799210090456</v>
      </c>
      <c r="O19" s="20">
        <v>1870</v>
      </c>
      <c r="P19" s="20">
        <f>'[2]1.RSP Districts '!P19</f>
        <v>1870</v>
      </c>
      <c r="Q19" s="31">
        <f t="shared" si="0"/>
        <v>0</v>
      </c>
      <c r="R19" s="85" t="s">
        <v>2</v>
      </c>
      <c r="S19" s="1">
        <v>1</v>
      </c>
    </row>
    <row r="20" spans="1:23" x14ac:dyDescent="0.25">
      <c r="A20" s="29">
        <v>11</v>
      </c>
      <c r="B20" s="30" t="s">
        <v>201</v>
      </c>
      <c r="C20" s="6">
        <v>38</v>
      </c>
      <c r="D20" s="20">
        <v>38</v>
      </c>
      <c r="E20" s="20">
        <v>38</v>
      </c>
      <c r="F20" s="31">
        <f t="shared" si="2"/>
        <v>0</v>
      </c>
      <c r="G20" s="31">
        <f t="shared" si="1"/>
        <v>100</v>
      </c>
      <c r="H20" s="20">
        <v>357</v>
      </c>
      <c r="I20" s="20">
        <v>357</v>
      </c>
      <c r="J20" s="6">
        <v>70164</v>
      </c>
      <c r="K20" s="20">
        <v>48595</v>
      </c>
      <c r="L20" s="20">
        <v>48595</v>
      </c>
      <c r="M20" s="31">
        <f t="shared" si="3"/>
        <v>0</v>
      </c>
      <c r="N20" s="31">
        <f t="shared" si="4"/>
        <v>69.259164243771735</v>
      </c>
      <c r="O20" s="20">
        <v>2246</v>
      </c>
      <c r="P20" s="20">
        <v>2246</v>
      </c>
      <c r="Q20" s="31">
        <f t="shared" si="0"/>
        <v>0</v>
      </c>
      <c r="R20" s="85" t="s">
        <v>4</v>
      </c>
      <c r="S20" s="1">
        <v>1</v>
      </c>
      <c r="W20" s="126" t="e">
        <f>I20-'[1]1.RSP Districts '!I20</f>
        <v>#REF!</v>
      </c>
    </row>
    <row r="21" spans="1:23" x14ac:dyDescent="0.25">
      <c r="A21" s="29">
        <v>12</v>
      </c>
      <c r="B21" s="30" t="s">
        <v>202</v>
      </c>
      <c r="C21" s="6">
        <v>7</v>
      </c>
      <c r="D21" s="20">
        <v>7</v>
      </c>
      <c r="E21" s="20">
        <f>'[2]1.RSP Districts '!E21</f>
        <v>7</v>
      </c>
      <c r="F21" s="31">
        <f t="shared" si="2"/>
        <v>0</v>
      </c>
      <c r="G21" s="31">
        <f t="shared" si="1"/>
        <v>99.999999999999986</v>
      </c>
      <c r="H21" s="20">
        <v>137</v>
      </c>
      <c r="I21" s="20">
        <f>'[2]1.RSP Districts '!I21</f>
        <v>137</v>
      </c>
      <c r="J21" s="6">
        <v>14328.125</v>
      </c>
      <c r="K21" s="20">
        <v>15739</v>
      </c>
      <c r="L21" s="20">
        <f>'[2]1.RSP Districts '!L21</f>
        <v>15739</v>
      </c>
      <c r="M21" s="31">
        <f t="shared" si="3"/>
        <v>0</v>
      </c>
      <c r="N21" s="31">
        <f t="shared" si="4"/>
        <v>109.84689203925845</v>
      </c>
      <c r="O21" s="20">
        <v>942</v>
      </c>
      <c r="P21" s="20">
        <f>'[2]1.RSP Districts '!P21</f>
        <v>942</v>
      </c>
      <c r="Q21" s="31">
        <f t="shared" si="0"/>
        <v>0</v>
      </c>
      <c r="R21" s="85" t="s">
        <v>2</v>
      </c>
      <c r="S21" s="1">
        <v>1</v>
      </c>
    </row>
    <row r="22" spans="1:23" x14ac:dyDescent="0.25">
      <c r="A22" s="29">
        <v>13</v>
      </c>
      <c r="B22" s="30" t="s">
        <v>203</v>
      </c>
      <c r="C22" s="6">
        <v>35</v>
      </c>
      <c r="D22" s="20">
        <v>28</v>
      </c>
      <c r="E22" s="20">
        <f>'[2]1.RSP Districts '!E22</f>
        <v>28</v>
      </c>
      <c r="F22" s="31">
        <f t="shared" si="2"/>
        <v>0</v>
      </c>
      <c r="G22" s="31">
        <f t="shared" si="1"/>
        <v>80</v>
      </c>
      <c r="H22" s="20">
        <v>217</v>
      </c>
      <c r="I22" s="20">
        <f>'[2]1.RSP Districts '!I22</f>
        <v>217</v>
      </c>
      <c r="J22" s="6">
        <v>60032</v>
      </c>
      <c r="K22" s="20">
        <v>37069</v>
      </c>
      <c r="L22" s="20">
        <f>'[2]1.RSP Districts '!L22</f>
        <v>37522</v>
      </c>
      <c r="M22" s="31">
        <f t="shared" si="3"/>
        <v>1.2220453748415119</v>
      </c>
      <c r="N22" s="31">
        <f t="shared" si="4"/>
        <v>62.503331556503191</v>
      </c>
      <c r="O22" s="20">
        <v>2169</v>
      </c>
      <c r="P22" s="20">
        <f>'[2]1.RSP Districts '!P22</f>
        <v>2178</v>
      </c>
      <c r="Q22" s="31">
        <f t="shared" si="0"/>
        <v>0.41493775933609955</v>
      </c>
      <c r="R22" s="85" t="s">
        <v>2</v>
      </c>
      <c r="S22" s="1">
        <v>1</v>
      </c>
    </row>
    <row r="23" spans="1:23" x14ac:dyDescent="0.25">
      <c r="A23" s="29">
        <v>14</v>
      </c>
      <c r="B23" s="30" t="s">
        <v>204</v>
      </c>
      <c r="C23" s="6">
        <v>25</v>
      </c>
      <c r="D23" s="20"/>
      <c r="E23" s="20"/>
      <c r="F23" s="31">
        <v>0</v>
      </c>
      <c r="G23" s="31">
        <f t="shared" si="1"/>
        <v>0</v>
      </c>
      <c r="H23" s="31">
        <v>0</v>
      </c>
      <c r="I23" s="31"/>
      <c r="J23" s="111">
        <v>44863</v>
      </c>
      <c r="K23" s="20">
        <v>0</v>
      </c>
      <c r="L23" s="6"/>
      <c r="M23" s="31">
        <v>0</v>
      </c>
      <c r="N23" s="31">
        <v>0</v>
      </c>
      <c r="O23" s="20">
        <v>0</v>
      </c>
      <c r="P23" s="32"/>
      <c r="Q23" s="31">
        <v>0</v>
      </c>
      <c r="R23" s="86">
        <v>0</v>
      </c>
      <c r="S23" s="1">
        <v>1</v>
      </c>
    </row>
    <row r="24" spans="1:23" x14ac:dyDescent="0.25">
      <c r="A24" s="29">
        <v>15</v>
      </c>
      <c r="B24" s="30" t="s">
        <v>205</v>
      </c>
      <c r="C24" s="6">
        <v>15</v>
      </c>
      <c r="D24" s="20">
        <v>13</v>
      </c>
      <c r="E24" s="20">
        <f>'[2]1.RSP Districts '!E24</f>
        <v>13</v>
      </c>
      <c r="F24" s="31">
        <f t="shared" si="2"/>
        <v>0</v>
      </c>
      <c r="G24" s="31">
        <f t="shared" si="1"/>
        <v>86.666666666666671</v>
      </c>
      <c r="H24" s="20">
        <v>131</v>
      </c>
      <c r="I24" s="20">
        <f>'[2]1.RSP Districts '!I24</f>
        <v>131</v>
      </c>
      <c r="J24" s="6">
        <v>28796</v>
      </c>
      <c r="K24" s="20">
        <v>19117</v>
      </c>
      <c r="L24" s="20">
        <f>'[2]1.RSP Districts '!L24</f>
        <v>19117</v>
      </c>
      <c r="M24" s="31">
        <f>(L24-K24)/K24%</f>
        <v>0</v>
      </c>
      <c r="N24" s="31">
        <f>L24/J24%</f>
        <v>66.387692735102107</v>
      </c>
      <c r="O24" s="20">
        <v>1220</v>
      </c>
      <c r="P24" s="20">
        <f>'[2]1.RSP Districts '!P24</f>
        <v>1220</v>
      </c>
      <c r="Q24" s="31">
        <f t="shared" si="0"/>
        <v>0</v>
      </c>
      <c r="R24" s="85" t="s">
        <v>2</v>
      </c>
      <c r="S24" s="1">
        <v>1</v>
      </c>
    </row>
    <row r="25" spans="1:23" x14ac:dyDescent="0.25">
      <c r="A25" s="29">
        <v>16</v>
      </c>
      <c r="B25" s="30" t="s">
        <v>206</v>
      </c>
      <c r="C25" s="6">
        <v>8</v>
      </c>
      <c r="D25" s="20"/>
      <c r="E25" s="20"/>
      <c r="F25" s="31">
        <v>0</v>
      </c>
      <c r="G25" s="31">
        <f t="shared" si="1"/>
        <v>0</v>
      </c>
      <c r="H25" s="31">
        <v>0</v>
      </c>
      <c r="I25" s="31"/>
      <c r="J25" s="33">
        <v>15156</v>
      </c>
      <c r="K25" s="20">
        <v>0</v>
      </c>
      <c r="L25" s="6"/>
      <c r="M25" s="31">
        <v>0</v>
      </c>
      <c r="N25" s="31">
        <v>0</v>
      </c>
      <c r="O25" s="20">
        <v>0</v>
      </c>
      <c r="P25" s="32"/>
      <c r="Q25" s="31">
        <v>0</v>
      </c>
      <c r="R25" s="86">
        <v>0</v>
      </c>
      <c r="S25" s="1">
        <v>1</v>
      </c>
    </row>
    <row r="26" spans="1:23" x14ac:dyDescent="0.25">
      <c r="A26" s="29">
        <v>17</v>
      </c>
      <c r="B26" s="30" t="s">
        <v>207</v>
      </c>
      <c r="C26" s="6">
        <v>22</v>
      </c>
      <c r="D26" s="20">
        <v>5</v>
      </c>
      <c r="E26" s="20">
        <v>5</v>
      </c>
      <c r="F26" s="31">
        <f t="shared" si="2"/>
        <v>0</v>
      </c>
      <c r="G26" s="31">
        <f t="shared" si="1"/>
        <v>22.727272727272727</v>
      </c>
      <c r="H26" s="20">
        <v>288</v>
      </c>
      <c r="I26" s="20">
        <v>288</v>
      </c>
      <c r="J26" s="6">
        <v>34637</v>
      </c>
      <c r="K26" s="20">
        <v>8731</v>
      </c>
      <c r="L26" s="20">
        <f>K26</f>
        <v>8731</v>
      </c>
      <c r="M26" s="31">
        <f>(L26-K26)/K26%</f>
        <v>0</v>
      </c>
      <c r="N26" s="31">
        <f>L26/J26%</f>
        <v>25.207148425094552</v>
      </c>
      <c r="O26" s="20">
        <v>516</v>
      </c>
      <c r="P26" s="20">
        <v>682</v>
      </c>
      <c r="Q26" s="31">
        <f t="shared" si="0"/>
        <v>32.170542635658911</v>
      </c>
      <c r="R26" s="85" t="s">
        <v>4</v>
      </c>
      <c r="S26" s="1">
        <v>1</v>
      </c>
      <c r="W26" s="126" t="e">
        <f>I26-'[1]1.RSP Districts '!I26</f>
        <v>#REF!</v>
      </c>
    </row>
    <row r="27" spans="1:23" x14ac:dyDescent="0.25">
      <c r="A27" s="29">
        <v>18</v>
      </c>
      <c r="B27" s="30" t="s">
        <v>208</v>
      </c>
      <c r="C27" s="6">
        <v>20</v>
      </c>
      <c r="D27" s="20">
        <v>20</v>
      </c>
      <c r="E27" s="20">
        <f>'[2]1.RSP Districts '!E27</f>
        <v>20</v>
      </c>
      <c r="F27" s="31">
        <f t="shared" si="2"/>
        <v>0</v>
      </c>
      <c r="G27" s="31">
        <f t="shared" si="1"/>
        <v>100</v>
      </c>
      <c r="H27" s="20">
        <v>20</v>
      </c>
      <c r="I27" s="20">
        <f>'[2]1.RSP Districts '!I27</f>
        <v>20</v>
      </c>
      <c r="J27" s="33">
        <v>39770</v>
      </c>
      <c r="K27" s="20">
        <v>4657</v>
      </c>
      <c r="L27" s="20">
        <f>'[2]1.RSP Districts '!L27</f>
        <v>5150</v>
      </c>
      <c r="M27" s="31">
        <f>(L27-K27)/K27%</f>
        <v>10.586214301052179</v>
      </c>
      <c r="N27" s="31">
        <f>L27/J27%</f>
        <v>12.949459391501131</v>
      </c>
      <c r="O27" s="20">
        <v>232</v>
      </c>
      <c r="P27" s="20">
        <f>'[2]1.RSP Districts '!P27</f>
        <v>278</v>
      </c>
      <c r="Q27" s="31">
        <f t="shared" si="0"/>
        <v>19.827586206896552</v>
      </c>
      <c r="R27" s="86" t="s">
        <v>2</v>
      </c>
      <c r="S27" s="1">
        <v>1</v>
      </c>
    </row>
    <row r="28" spans="1:23" x14ac:dyDescent="0.25">
      <c r="A28" s="29">
        <v>19</v>
      </c>
      <c r="B28" s="30" t="s">
        <v>209</v>
      </c>
      <c r="C28" s="6">
        <v>13</v>
      </c>
      <c r="D28" s="20">
        <v>13</v>
      </c>
      <c r="E28" s="20">
        <f>'[2]1.RSP Districts '!E28</f>
        <v>13</v>
      </c>
      <c r="F28" s="31">
        <f t="shared" si="2"/>
        <v>0</v>
      </c>
      <c r="G28" s="31">
        <f t="shared" si="1"/>
        <v>100</v>
      </c>
      <c r="H28" s="20">
        <v>82</v>
      </c>
      <c r="I28" s="20">
        <f>'[2]1.RSP Districts '!I28</f>
        <v>82</v>
      </c>
      <c r="J28" s="6">
        <v>18831</v>
      </c>
      <c r="K28" s="20">
        <v>18831</v>
      </c>
      <c r="L28" s="20">
        <f>'[2]1.RSP Districts '!L28</f>
        <v>18831</v>
      </c>
      <c r="M28" s="31">
        <f>(L28-K28)/K28%</f>
        <v>0</v>
      </c>
      <c r="N28" s="31">
        <f>L28/J28%</f>
        <v>100</v>
      </c>
      <c r="O28" s="20">
        <v>1389</v>
      </c>
      <c r="P28" s="20">
        <f>'[2]1.RSP Districts '!P28</f>
        <v>1389</v>
      </c>
      <c r="Q28" s="31">
        <f t="shared" si="0"/>
        <v>0</v>
      </c>
      <c r="R28" s="85" t="s">
        <v>2</v>
      </c>
      <c r="S28" s="1">
        <v>1</v>
      </c>
    </row>
    <row r="29" spans="1:23" x14ac:dyDescent="0.25">
      <c r="A29" s="29">
        <v>20</v>
      </c>
      <c r="B29" s="30" t="s">
        <v>210</v>
      </c>
      <c r="C29" s="6">
        <v>10</v>
      </c>
      <c r="D29" s="20"/>
      <c r="E29" s="20"/>
      <c r="F29" s="31">
        <v>0</v>
      </c>
      <c r="G29" s="31">
        <f t="shared" si="1"/>
        <v>0</v>
      </c>
      <c r="H29" s="31">
        <v>0</v>
      </c>
      <c r="I29" s="31"/>
      <c r="J29" s="33">
        <v>19126</v>
      </c>
      <c r="K29" s="20">
        <v>0</v>
      </c>
      <c r="L29" s="6"/>
      <c r="M29" s="31">
        <v>0</v>
      </c>
      <c r="N29" s="31">
        <v>0</v>
      </c>
      <c r="O29" s="20">
        <v>0</v>
      </c>
      <c r="P29" s="32"/>
      <c r="Q29" s="31">
        <v>0</v>
      </c>
      <c r="R29" s="86">
        <v>0</v>
      </c>
      <c r="S29" s="1">
        <v>1</v>
      </c>
    </row>
    <row r="30" spans="1:23" x14ac:dyDescent="0.25">
      <c r="A30" s="29">
        <v>21</v>
      </c>
      <c r="B30" s="30" t="s">
        <v>211</v>
      </c>
      <c r="C30" s="6">
        <v>24</v>
      </c>
      <c r="D30" s="20"/>
      <c r="E30" s="20"/>
      <c r="F30" s="31">
        <v>0</v>
      </c>
      <c r="G30" s="31">
        <f t="shared" si="1"/>
        <v>0</v>
      </c>
      <c r="H30" s="31">
        <v>0</v>
      </c>
      <c r="I30" s="31"/>
      <c r="J30" s="33">
        <v>34981</v>
      </c>
      <c r="K30" s="20">
        <v>0</v>
      </c>
      <c r="L30" s="6"/>
      <c r="M30" s="31">
        <v>0</v>
      </c>
      <c r="N30" s="31">
        <v>0</v>
      </c>
      <c r="O30" s="20">
        <v>0</v>
      </c>
      <c r="P30" s="32"/>
      <c r="Q30" s="31">
        <v>0</v>
      </c>
      <c r="R30" s="86">
        <v>0</v>
      </c>
      <c r="S30" s="1">
        <v>1</v>
      </c>
    </row>
    <row r="31" spans="1:23" x14ac:dyDescent="0.25">
      <c r="A31" s="29">
        <v>22</v>
      </c>
      <c r="B31" s="30" t="s">
        <v>212</v>
      </c>
      <c r="C31" s="6">
        <v>10</v>
      </c>
      <c r="D31" s="20">
        <v>1</v>
      </c>
      <c r="E31" s="20">
        <f>'[2]1.RSP Districts '!E31</f>
        <v>1</v>
      </c>
      <c r="F31" s="31">
        <f t="shared" si="2"/>
        <v>0</v>
      </c>
      <c r="G31" s="31">
        <f t="shared" si="1"/>
        <v>10</v>
      </c>
      <c r="H31" s="20">
        <v>4</v>
      </c>
      <c r="I31" s="20">
        <f>'[2]1.RSP Districts '!I31</f>
        <v>4</v>
      </c>
      <c r="J31" s="33">
        <v>13570</v>
      </c>
      <c r="K31" s="20">
        <v>60</v>
      </c>
      <c r="L31" s="20">
        <f>'[2]1.RSP Districts '!L31</f>
        <v>60</v>
      </c>
      <c r="M31" s="31">
        <f>(L31-K31)/K31%</f>
        <v>0</v>
      </c>
      <c r="N31" s="31">
        <v>0</v>
      </c>
      <c r="O31" s="20">
        <v>4</v>
      </c>
      <c r="P31" s="20">
        <f>'[2]1.RSP Districts '!P31</f>
        <v>4</v>
      </c>
      <c r="Q31" s="31">
        <f t="shared" si="0"/>
        <v>0</v>
      </c>
      <c r="R31" s="85" t="s">
        <v>2</v>
      </c>
      <c r="S31" s="1">
        <v>1</v>
      </c>
    </row>
    <row r="32" spans="1:23" x14ac:dyDescent="0.25">
      <c r="A32" s="29">
        <v>23</v>
      </c>
      <c r="B32" s="30" t="s">
        <v>16</v>
      </c>
      <c r="C32" s="6">
        <v>16</v>
      </c>
      <c r="D32" s="20">
        <v>16</v>
      </c>
      <c r="E32" s="20">
        <v>16</v>
      </c>
      <c r="F32" s="31">
        <f t="shared" si="2"/>
        <v>0</v>
      </c>
      <c r="G32" s="31">
        <f t="shared" si="1"/>
        <v>100</v>
      </c>
      <c r="H32" s="20">
        <v>117</v>
      </c>
      <c r="I32" s="20">
        <v>117</v>
      </c>
      <c r="J32" s="6">
        <v>35703</v>
      </c>
      <c r="K32" s="20">
        <v>15886</v>
      </c>
      <c r="L32" s="20">
        <v>16949</v>
      </c>
      <c r="M32" s="31">
        <f>(L32-K32)/K32%</f>
        <v>6.6914264131940069</v>
      </c>
      <c r="N32" s="31">
        <f>L32/J32%</f>
        <v>47.472201215584128</v>
      </c>
      <c r="O32" s="20">
        <v>979</v>
      </c>
      <c r="P32" s="20">
        <v>1042</v>
      </c>
      <c r="Q32" s="31">
        <f t="shared" si="0"/>
        <v>6.435137895812054</v>
      </c>
      <c r="R32" s="85" t="s">
        <v>4</v>
      </c>
      <c r="S32" s="1">
        <v>1</v>
      </c>
      <c r="W32" s="126" t="e">
        <f>I32-'[1]1.RSP Districts '!I32</f>
        <v>#REF!</v>
      </c>
    </row>
    <row r="33" spans="1:23" x14ac:dyDescent="0.25">
      <c r="A33" s="29">
        <v>24</v>
      </c>
      <c r="B33" s="30" t="s">
        <v>17</v>
      </c>
      <c r="C33" s="6">
        <v>38</v>
      </c>
      <c r="D33" s="20">
        <v>35</v>
      </c>
      <c r="E33" s="20">
        <f>'[2]1.RSP Districts '!E33</f>
        <v>35</v>
      </c>
      <c r="F33" s="31">
        <f t="shared" si="2"/>
        <v>0</v>
      </c>
      <c r="G33" s="31">
        <f t="shared" si="1"/>
        <v>92.10526315789474</v>
      </c>
      <c r="H33" s="20">
        <v>197</v>
      </c>
      <c r="I33" s="20">
        <f>'[2]1.RSP Districts '!I33</f>
        <v>197</v>
      </c>
      <c r="J33" s="6">
        <v>55654</v>
      </c>
      <c r="K33" s="20">
        <v>23705</v>
      </c>
      <c r="L33" s="20">
        <f>'[2]1.RSP Districts '!L33</f>
        <v>23705</v>
      </c>
      <c r="M33" s="31">
        <f>(L33-K33)/K33%</f>
        <v>0</v>
      </c>
      <c r="N33" s="31">
        <f>L33/J33%</f>
        <v>42.59352427498473</v>
      </c>
      <c r="O33" s="20">
        <v>1550</v>
      </c>
      <c r="P33" s="20">
        <f>'[2]1.RSP Districts '!P33</f>
        <v>1550</v>
      </c>
      <c r="Q33" s="31">
        <f t="shared" si="0"/>
        <v>0</v>
      </c>
      <c r="R33" s="85" t="s">
        <v>2</v>
      </c>
      <c r="S33" s="1">
        <v>1</v>
      </c>
    </row>
    <row r="34" spans="1:23" x14ac:dyDescent="0.25">
      <c r="A34" s="29">
        <v>25</v>
      </c>
      <c r="B34" s="30" t="s">
        <v>140</v>
      </c>
      <c r="C34" s="6">
        <v>47</v>
      </c>
      <c r="D34" s="20">
        <v>5</v>
      </c>
      <c r="E34" s="20">
        <f>'[2]1.RSP Districts '!E34</f>
        <v>5</v>
      </c>
      <c r="F34" s="31">
        <f t="shared" si="2"/>
        <v>0</v>
      </c>
      <c r="G34" s="31">
        <f t="shared" si="1"/>
        <v>10.638297872340425</v>
      </c>
      <c r="H34" s="20">
        <v>0</v>
      </c>
      <c r="I34" s="20">
        <f>'[2]1.RSP Districts '!I34</f>
        <v>0</v>
      </c>
      <c r="J34" s="33">
        <v>25232</v>
      </c>
      <c r="K34" s="20">
        <v>939</v>
      </c>
      <c r="L34" s="20">
        <f>'[2]1.RSP Districts '!L34</f>
        <v>939</v>
      </c>
      <c r="M34" s="31">
        <f>(L34-K34)/K34%</f>
        <v>0</v>
      </c>
      <c r="N34" s="31">
        <f>L34/J34%</f>
        <v>3.7214648065948004</v>
      </c>
      <c r="O34" s="20">
        <v>88</v>
      </c>
      <c r="P34" s="20">
        <f>'[2]1.RSP Districts '!P34</f>
        <v>88</v>
      </c>
      <c r="Q34" s="31">
        <f t="shared" si="0"/>
        <v>0</v>
      </c>
      <c r="R34" s="86" t="s">
        <v>2</v>
      </c>
      <c r="S34" s="1">
        <v>1</v>
      </c>
    </row>
    <row r="35" spans="1:23" x14ac:dyDescent="0.25">
      <c r="A35" s="29">
        <v>26</v>
      </c>
      <c r="B35" s="30" t="s">
        <v>18</v>
      </c>
      <c r="C35" s="6">
        <v>7</v>
      </c>
      <c r="D35" s="20">
        <v>7</v>
      </c>
      <c r="E35" s="20">
        <f>'[2]1.RSP Districts '!E35</f>
        <v>7</v>
      </c>
      <c r="F35" s="31">
        <f t="shared" si="2"/>
        <v>0</v>
      </c>
      <c r="G35" s="31">
        <f t="shared" si="1"/>
        <v>99.999999999999986</v>
      </c>
      <c r="H35" s="20">
        <v>38</v>
      </c>
      <c r="I35" s="20">
        <f>'[2]1.RSP Districts '!I35</f>
        <v>38</v>
      </c>
      <c r="J35" s="6">
        <v>10608.311688311687</v>
      </c>
      <c r="K35" s="20">
        <v>2520</v>
      </c>
      <c r="L35" s="20">
        <f>'[2]1.RSP Districts '!L35</f>
        <v>2520</v>
      </c>
      <c r="M35" s="31">
        <f>(L35-K35)/K35%</f>
        <v>0</v>
      </c>
      <c r="N35" s="31">
        <f>L35/J35%</f>
        <v>23.754958131335393</v>
      </c>
      <c r="O35" s="20">
        <v>118</v>
      </c>
      <c r="P35" s="20">
        <f>'[2]1.RSP Districts '!P35</f>
        <v>118</v>
      </c>
      <c r="Q35" s="31">
        <f t="shared" si="0"/>
        <v>0</v>
      </c>
      <c r="R35" s="85" t="s">
        <v>2</v>
      </c>
      <c r="S35" s="1">
        <v>1</v>
      </c>
    </row>
    <row r="36" spans="1:23" x14ac:dyDescent="0.25">
      <c r="A36" s="29">
        <v>27</v>
      </c>
      <c r="B36" s="30" t="s">
        <v>137</v>
      </c>
      <c r="C36" s="6">
        <v>11</v>
      </c>
      <c r="D36" s="20"/>
      <c r="E36" s="20"/>
      <c r="F36" s="31">
        <v>0</v>
      </c>
      <c r="G36" s="31">
        <f t="shared" si="1"/>
        <v>0</v>
      </c>
      <c r="H36" s="31">
        <v>0</v>
      </c>
      <c r="I36" s="31"/>
      <c r="J36" s="33">
        <v>19815</v>
      </c>
      <c r="K36" s="20">
        <v>0</v>
      </c>
      <c r="L36" s="6"/>
      <c r="M36" s="31">
        <v>0</v>
      </c>
      <c r="N36" s="31">
        <v>0</v>
      </c>
      <c r="O36" s="20">
        <v>0</v>
      </c>
      <c r="P36" s="32"/>
      <c r="Q36" s="31">
        <v>0</v>
      </c>
      <c r="R36" s="86">
        <v>0</v>
      </c>
      <c r="S36" s="1">
        <v>1</v>
      </c>
    </row>
    <row r="37" spans="1:23" x14ac:dyDescent="0.25">
      <c r="A37" s="29">
        <v>28</v>
      </c>
      <c r="B37" s="30" t="s">
        <v>138</v>
      </c>
      <c r="C37" s="6">
        <v>9</v>
      </c>
      <c r="D37" s="20"/>
      <c r="E37" s="20"/>
      <c r="F37" s="31">
        <v>0</v>
      </c>
      <c r="G37" s="31">
        <f t="shared" si="1"/>
        <v>0</v>
      </c>
      <c r="H37" s="31">
        <v>0</v>
      </c>
      <c r="I37" s="31"/>
      <c r="J37" s="33">
        <v>18421.875</v>
      </c>
      <c r="K37" s="20">
        <v>0</v>
      </c>
      <c r="L37" s="6"/>
      <c r="M37" s="31">
        <v>0</v>
      </c>
      <c r="N37" s="31">
        <v>0</v>
      </c>
      <c r="O37" s="20">
        <v>0</v>
      </c>
      <c r="P37" s="32"/>
      <c r="Q37" s="31">
        <v>0</v>
      </c>
      <c r="R37" s="86">
        <v>0</v>
      </c>
      <c r="S37" s="1">
        <v>1</v>
      </c>
    </row>
    <row r="38" spans="1:23" x14ac:dyDescent="0.25">
      <c r="A38" s="29">
        <v>29</v>
      </c>
      <c r="B38" s="30" t="s">
        <v>19</v>
      </c>
      <c r="C38" s="6">
        <v>21</v>
      </c>
      <c r="D38" s="20">
        <v>21</v>
      </c>
      <c r="E38" s="20">
        <f>'[2]1.RSP Districts '!E38</f>
        <v>21</v>
      </c>
      <c r="F38" s="31">
        <f t="shared" si="2"/>
        <v>0</v>
      </c>
      <c r="G38" s="31">
        <f t="shared" si="1"/>
        <v>100</v>
      </c>
      <c r="H38" s="20">
        <v>141</v>
      </c>
      <c r="I38" s="20">
        <f>'[2]1.RSP Districts '!I38</f>
        <v>141</v>
      </c>
      <c r="J38" s="6">
        <v>21117.688311688311</v>
      </c>
      <c r="K38" s="20">
        <v>24416</v>
      </c>
      <c r="L38" s="20">
        <f>'[2]1.RSP Districts '!L38</f>
        <v>24596</v>
      </c>
      <c r="M38" s="31">
        <f>(L38-K38)/K38%</f>
        <v>0.73722149410222804</v>
      </c>
      <c r="N38" s="31">
        <f>L38/J38%</f>
        <v>116.47108166847266</v>
      </c>
      <c r="O38" s="20">
        <v>1390</v>
      </c>
      <c r="P38" s="20">
        <f>'[2]1.RSP Districts '!P38</f>
        <v>1430</v>
      </c>
      <c r="Q38" s="31">
        <f t="shared" si="0"/>
        <v>2.8776978417266186</v>
      </c>
      <c r="R38" s="85" t="s">
        <v>2</v>
      </c>
      <c r="S38" s="1">
        <v>1</v>
      </c>
    </row>
    <row r="39" spans="1:23" ht="14.4" thickBot="1" x14ac:dyDescent="0.3">
      <c r="A39" s="18">
        <v>30</v>
      </c>
      <c r="B39" s="19" t="s">
        <v>139</v>
      </c>
      <c r="C39" s="20">
        <v>10</v>
      </c>
      <c r="D39" s="20"/>
      <c r="E39" s="20"/>
      <c r="F39" s="21">
        <v>0</v>
      </c>
      <c r="G39" s="21">
        <f t="shared" si="1"/>
        <v>0</v>
      </c>
      <c r="H39" s="21">
        <v>0</v>
      </c>
      <c r="I39" s="21"/>
      <c r="J39" s="33">
        <v>4609</v>
      </c>
      <c r="K39" s="20">
        <v>0</v>
      </c>
      <c r="L39" s="20"/>
      <c r="M39" s="31">
        <v>0</v>
      </c>
      <c r="N39" s="21">
        <v>0</v>
      </c>
      <c r="O39" s="20">
        <v>0</v>
      </c>
      <c r="P39" s="34"/>
      <c r="Q39" s="21">
        <v>0</v>
      </c>
      <c r="R39" s="87">
        <v>0</v>
      </c>
      <c r="S39" s="1">
        <v>1</v>
      </c>
    </row>
    <row r="40" spans="1:23" s="2" customFormat="1" ht="14.4" thickBot="1" x14ac:dyDescent="0.3">
      <c r="A40" s="35">
        <f>COUNTIF(R10:R39,"*")</f>
        <v>19</v>
      </c>
      <c r="B40" s="36" t="s">
        <v>15</v>
      </c>
      <c r="C40" s="22">
        <f>SUM(C10:C39)</f>
        <v>547</v>
      </c>
      <c r="D40" s="22">
        <f>SUM(D10:D39)</f>
        <v>284</v>
      </c>
      <c r="E40" s="22">
        <f>SUM(E10:E39)</f>
        <v>284</v>
      </c>
      <c r="F40" s="23">
        <f t="shared" si="2"/>
        <v>0</v>
      </c>
      <c r="G40" s="23">
        <f t="shared" si="1"/>
        <v>51.919561243144429</v>
      </c>
      <c r="H40" s="22">
        <f>SUM(H10:H39)</f>
        <v>2362</v>
      </c>
      <c r="I40" s="22">
        <f>SUM(I10:I39)</f>
        <v>2362</v>
      </c>
      <c r="J40" s="22">
        <f>SUM(J10:J39)</f>
        <v>814191</v>
      </c>
      <c r="K40" s="22">
        <f>SUM(K10:K39)</f>
        <v>319673</v>
      </c>
      <c r="L40" s="22">
        <f>SUM(L10:L39)</f>
        <v>322786</v>
      </c>
      <c r="M40" s="23">
        <f t="shared" ref="M40" si="5">(L40-K40)/K40%</f>
        <v>0.97380760965111224</v>
      </c>
      <c r="N40" s="23">
        <f t="shared" ref="N40" si="6">L40/J40%</f>
        <v>39.644997304072383</v>
      </c>
      <c r="O40" s="22">
        <f>SUM(O10:O39)</f>
        <v>18248</v>
      </c>
      <c r="P40" s="22">
        <f>SUM(P10:P39)</f>
        <v>18576</v>
      </c>
      <c r="Q40" s="23">
        <f t="shared" si="0"/>
        <v>1.7974572555896537</v>
      </c>
      <c r="R40" s="72"/>
      <c r="S40" s="1">
        <v>1</v>
      </c>
    </row>
    <row r="41" spans="1:23" ht="5.25" customHeight="1" thickBot="1" x14ac:dyDescent="0.35">
      <c r="A41" s="37"/>
      <c r="B41" s="38"/>
      <c r="C41" s="39"/>
      <c r="D41" s="39"/>
      <c r="E41" s="39"/>
      <c r="F41" s="40"/>
      <c r="G41" s="40"/>
      <c r="H41" s="40"/>
      <c r="I41" s="40"/>
      <c r="J41" s="39"/>
      <c r="K41" s="39"/>
      <c r="L41" s="39"/>
      <c r="M41" s="39"/>
      <c r="N41" s="39"/>
      <c r="O41" s="39"/>
      <c r="P41" s="39"/>
      <c r="Q41" s="39"/>
      <c r="R41" s="88"/>
      <c r="S41" s="1">
        <v>1</v>
      </c>
    </row>
    <row r="42" spans="1:23" s="41" customFormat="1" x14ac:dyDescent="0.25">
      <c r="A42" s="14" t="s">
        <v>220</v>
      </c>
      <c r="B42" s="15"/>
      <c r="C42" s="16"/>
      <c r="D42" s="27"/>
      <c r="E42" s="27"/>
      <c r="F42" s="28"/>
      <c r="G42" s="28"/>
      <c r="H42" s="28"/>
      <c r="I42" s="28"/>
      <c r="J42" s="16"/>
      <c r="K42" s="27"/>
      <c r="L42" s="27"/>
      <c r="M42" s="27"/>
      <c r="N42" s="27"/>
      <c r="O42" s="27"/>
      <c r="P42" s="27"/>
      <c r="Q42" s="27"/>
      <c r="R42" s="84"/>
      <c r="S42" s="1">
        <v>1</v>
      </c>
    </row>
    <row r="43" spans="1:23" x14ac:dyDescent="0.25">
      <c r="A43" s="29">
        <v>1</v>
      </c>
      <c r="B43" s="30" t="s">
        <v>20</v>
      </c>
      <c r="C43" s="6">
        <v>54</v>
      </c>
      <c r="D43" s="6">
        <v>54</v>
      </c>
      <c r="E43" s="6">
        <f>D43</f>
        <v>54</v>
      </c>
      <c r="F43" s="31">
        <f t="shared" ref="F43:F77" si="7">(E43-D43)/D43%</f>
        <v>0</v>
      </c>
      <c r="G43" s="31">
        <f t="shared" ref="G43:G77" si="8">E43/C43%</f>
        <v>100</v>
      </c>
      <c r="H43" s="6">
        <v>189</v>
      </c>
      <c r="I43" s="6">
        <f>'[3]1.RSP Districts '!I43</f>
        <v>189</v>
      </c>
      <c r="J43" s="6">
        <v>115585</v>
      </c>
      <c r="K43" s="6">
        <v>57606</v>
      </c>
      <c r="L43" s="6">
        <f>'[3]1.RSP Districts '!L43</f>
        <v>57606</v>
      </c>
      <c r="M43" s="31">
        <f t="shared" ref="M43:M77" si="9">(L43-K43)/K43%</f>
        <v>0</v>
      </c>
      <c r="N43" s="31">
        <f t="shared" ref="N43:N77" si="10">L43/J43%</f>
        <v>49.838646883246099</v>
      </c>
      <c r="O43" s="6">
        <v>2017</v>
      </c>
      <c r="P43" s="6">
        <f>'[3]1.RSP Districts '!P43</f>
        <v>2017</v>
      </c>
      <c r="Q43" s="31">
        <f t="shared" ref="Q43:Q77" si="11">(P43-O43)/O43%</f>
        <v>0</v>
      </c>
      <c r="R43" s="85" t="s">
        <v>8</v>
      </c>
      <c r="S43" s="1">
        <v>1</v>
      </c>
      <c r="T43" s="126" t="e">
        <f>I43-'[4]1.RSP Districts '!I43</f>
        <v>#REF!</v>
      </c>
      <c r="U43" s="126" t="e">
        <f>P43-'[5]1.RSP Districts '!$P$43</f>
        <v>#REF!</v>
      </c>
    </row>
    <row r="44" spans="1:23" x14ac:dyDescent="0.25">
      <c r="A44" s="29">
        <v>2</v>
      </c>
      <c r="B44" s="30" t="s">
        <v>221</v>
      </c>
      <c r="C44" s="6">
        <v>49</v>
      </c>
      <c r="D44" s="6">
        <v>0</v>
      </c>
      <c r="E44" s="6"/>
      <c r="F44" s="31">
        <v>0</v>
      </c>
      <c r="G44" s="31">
        <f t="shared" si="8"/>
        <v>0</v>
      </c>
      <c r="H44" s="31">
        <v>0</v>
      </c>
      <c r="I44" s="31"/>
      <c r="J44" s="33">
        <v>65010</v>
      </c>
      <c r="K44" s="6">
        <v>0</v>
      </c>
      <c r="L44" s="6"/>
      <c r="M44" s="31">
        <v>0</v>
      </c>
      <c r="N44" s="31">
        <v>0</v>
      </c>
      <c r="O44" s="6">
        <v>0</v>
      </c>
      <c r="P44" s="32"/>
      <c r="Q44" s="31">
        <v>0</v>
      </c>
      <c r="R44" s="86">
        <v>0</v>
      </c>
      <c r="S44" s="1">
        <v>1</v>
      </c>
    </row>
    <row r="45" spans="1:23" x14ac:dyDescent="0.25">
      <c r="A45" s="29">
        <v>3</v>
      </c>
      <c r="B45" s="30" t="s">
        <v>21</v>
      </c>
      <c r="C45" s="6">
        <v>20</v>
      </c>
      <c r="D45" s="6">
        <v>18</v>
      </c>
      <c r="E45" s="6">
        <f>D45</f>
        <v>18</v>
      </c>
      <c r="F45" s="31">
        <f t="shared" si="7"/>
        <v>0</v>
      </c>
      <c r="G45" s="31">
        <f t="shared" si="8"/>
        <v>90</v>
      </c>
      <c r="H45" s="6">
        <v>92</v>
      </c>
      <c r="I45" s="6">
        <f>'[3]1.RSP Districts '!I45</f>
        <v>92</v>
      </c>
      <c r="J45" s="6">
        <v>46053</v>
      </c>
      <c r="K45" s="6">
        <v>36501</v>
      </c>
      <c r="L45" s="6">
        <f>'[3]1.RSP Districts '!L45</f>
        <v>36501</v>
      </c>
      <c r="M45" s="31">
        <f t="shared" si="9"/>
        <v>0</v>
      </c>
      <c r="N45" s="31">
        <f t="shared" si="10"/>
        <v>79.258680216272566</v>
      </c>
      <c r="O45" s="6">
        <v>1502</v>
      </c>
      <c r="P45" s="6">
        <f>'[3]1.RSP Districts '!P45</f>
        <v>1502</v>
      </c>
      <c r="Q45" s="31">
        <f t="shared" si="11"/>
        <v>0</v>
      </c>
      <c r="R45" s="85" t="s">
        <v>8</v>
      </c>
      <c r="S45" s="1">
        <v>1</v>
      </c>
      <c r="T45" s="126" t="e">
        <f>I45-'[4]1.RSP Districts '!I45</f>
        <v>#REF!</v>
      </c>
      <c r="U45" s="126" t="e">
        <f>P45-'[5]1.RSP Districts '!$P$43</f>
        <v>#REF!</v>
      </c>
    </row>
    <row r="46" spans="1:23" x14ac:dyDescent="0.25">
      <c r="A46" s="29">
        <v>4</v>
      </c>
      <c r="B46" s="30" t="s">
        <v>22</v>
      </c>
      <c r="C46" s="6">
        <v>27</v>
      </c>
      <c r="D46" s="20">
        <v>5</v>
      </c>
      <c r="E46" s="20">
        <f>D46</f>
        <v>5</v>
      </c>
      <c r="F46" s="31">
        <f t="shared" si="7"/>
        <v>0</v>
      </c>
      <c r="G46" s="31">
        <f t="shared" si="8"/>
        <v>18.518518518518519</v>
      </c>
      <c r="H46" s="20">
        <v>167</v>
      </c>
      <c r="I46" s="20">
        <v>167</v>
      </c>
      <c r="J46" s="6">
        <v>56591</v>
      </c>
      <c r="K46" s="6">
        <v>269</v>
      </c>
      <c r="L46" s="20">
        <f>K46</f>
        <v>269</v>
      </c>
      <c r="M46" s="31">
        <f t="shared" si="9"/>
        <v>0</v>
      </c>
      <c r="N46" s="31">
        <f t="shared" si="10"/>
        <v>0.475340601862487</v>
      </c>
      <c r="O46" s="6">
        <v>19</v>
      </c>
      <c r="P46" s="20">
        <f>O46</f>
        <v>19</v>
      </c>
      <c r="Q46" s="31">
        <f t="shared" si="11"/>
        <v>0</v>
      </c>
      <c r="R46" s="85" t="s">
        <v>4</v>
      </c>
      <c r="S46" s="1">
        <v>1</v>
      </c>
      <c r="W46" s="126" t="e">
        <f>I46-'[1]1.RSP Districts '!I46</f>
        <v>#REF!</v>
      </c>
    </row>
    <row r="47" spans="1:23" x14ac:dyDescent="0.25">
      <c r="A47" s="29">
        <v>4</v>
      </c>
      <c r="B47" s="30" t="s">
        <v>23</v>
      </c>
      <c r="C47" s="6">
        <v>27</v>
      </c>
      <c r="D47" s="6">
        <v>21</v>
      </c>
      <c r="E47" s="6">
        <f>D47</f>
        <v>21</v>
      </c>
      <c r="F47" s="31">
        <f t="shared" si="7"/>
        <v>0</v>
      </c>
      <c r="G47" s="31">
        <f t="shared" si="8"/>
        <v>77.777777777777771</v>
      </c>
      <c r="H47" s="6">
        <v>111</v>
      </c>
      <c r="I47" s="6">
        <f>'[3]1.RSP Districts '!I47</f>
        <v>111</v>
      </c>
      <c r="J47" s="6">
        <v>56591</v>
      </c>
      <c r="K47" s="6">
        <v>16126</v>
      </c>
      <c r="L47" s="6">
        <f>'[3]1.RSP Districts '!L47</f>
        <v>17262</v>
      </c>
      <c r="M47" s="31">
        <f t="shared" si="9"/>
        <v>7.0445243705816694</v>
      </c>
      <c r="N47" s="31">
        <f t="shared" si="10"/>
        <v>30.503083529183087</v>
      </c>
      <c r="O47" s="6">
        <v>691</v>
      </c>
      <c r="P47" s="6">
        <f>'[3]1.RSP Districts '!P47</f>
        <v>749</v>
      </c>
      <c r="Q47" s="31">
        <f t="shared" si="11"/>
        <v>8.3936324167872645</v>
      </c>
      <c r="R47" s="85" t="s">
        <v>8</v>
      </c>
      <c r="S47" s="1">
        <v>1</v>
      </c>
      <c r="T47" s="126" t="e">
        <f>I47-'[4]1.RSP Districts '!I47</f>
        <v>#REF!</v>
      </c>
      <c r="U47" s="126" t="e">
        <f>P47-'[5]1.RSP Districts '!$P$43</f>
        <v>#REF!</v>
      </c>
    </row>
    <row r="48" spans="1:23" x14ac:dyDescent="0.25">
      <c r="A48" s="29">
        <v>5</v>
      </c>
      <c r="B48" s="30" t="s">
        <v>24</v>
      </c>
      <c r="C48" s="6">
        <v>49</v>
      </c>
      <c r="D48" s="20">
        <v>28</v>
      </c>
      <c r="E48" s="20">
        <v>28</v>
      </c>
      <c r="F48" s="31">
        <f t="shared" si="7"/>
        <v>0</v>
      </c>
      <c r="G48" s="31">
        <f t="shared" si="8"/>
        <v>57.142857142857146</v>
      </c>
      <c r="H48" s="20">
        <v>226</v>
      </c>
      <c r="I48" s="20">
        <v>226</v>
      </c>
      <c r="J48" s="6">
        <v>102361</v>
      </c>
      <c r="K48" s="6">
        <v>12926</v>
      </c>
      <c r="L48" s="20">
        <v>12926</v>
      </c>
      <c r="M48" s="31">
        <f t="shared" si="9"/>
        <v>0</v>
      </c>
      <c r="N48" s="31">
        <f t="shared" si="10"/>
        <v>12.627856312462754</v>
      </c>
      <c r="O48" s="6">
        <v>736</v>
      </c>
      <c r="P48" s="20">
        <v>736</v>
      </c>
      <c r="Q48" s="31">
        <f t="shared" si="11"/>
        <v>0</v>
      </c>
      <c r="R48" s="85" t="s">
        <v>4</v>
      </c>
      <c r="S48" s="1">
        <v>1</v>
      </c>
      <c r="W48" s="126" t="e">
        <f>I48-'[1]1.RSP Districts '!I48</f>
        <v>#REF!</v>
      </c>
    </row>
    <row r="49" spans="1:23" x14ac:dyDescent="0.25">
      <c r="A49" s="29">
        <v>5</v>
      </c>
      <c r="B49" s="30" t="s">
        <v>25</v>
      </c>
      <c r="C49" s="6">
        <v>49</v>
      </c>
      <c r="D49" s="6">
        <v>37</v>
      </c>
      <c r="E49" s="6">
        <f>D49</f>
        <v>37</v>
      </c>
      <c r="F49" s="31">
        <f t="shared" si="7"/>
        <v>0</v>
      </c>
      <c r="G49" s="31">
        <f t="shared" si="8"/>
        <v>75.510204081632651</v>
      </c>
      <c r="H49" s="6">
        <v>68</v>
      </c>
      <c r="I49" s="6">
        <f>'[3]1.RSP Districts '!I49</f>
        <v>68</v>
      </c>
      <c r="J49" s="6">
        <v>102361</v>
      </c>
      <c r="K49" s="6">
        <v>37963</v>
      </c>
      <c r="L49" s="6">
        <f>'[3]1.RSP Districts '!L49</f>
        <v>37963</v>
      </c>
      <c r="M49" s="31">
        <f t="shared" si="9"/>
        <v>0</v>
      </c>
      <c r="N49" s="31">
        <f t="shared" si="10"/>
        <v>37.087367259014663</v>
      </c>
      <c r="O49" s="6">
        <v>1652</v>
      </c>
      <c r="P49" s="6">
        <f>'[3]1.RSP Districts '!P49</f>
        <v>1652</v>
      </c>
      <c r="Q49" s="31">
        <f t="shared" si="11"/>
        <v>0</v>
      </c>
      <c r="R49" s="85" t="s">
        <v>8</v>
      </c>
      <c r="S49" s="1">
        <v>1</v>
      </c>
      <c r="T49" s="126" t="e">
        <f>I49-'[4]1.RSP Districts '!I49</f>
        <v>#REF!</v>
      </c>
      <c r="U49" s="126" t="e">
        <f>P49-'[5]1.RSP Districts '!$P$43</f>
        <v>#REF!</v>
      </c>
    </row>
    <row r="50" spans="1:23" x14ac:dyDescent="0.25">
      <c r="A50" s="29">
        <v>6</v>
      </c>
      <c r="B50" s="30" t="s">
        <v>26</v>
      </c>
      <c r="C50" s="6">
        <v>24</v>
      </c>
      <c r="D50" s="6">
        <v>24</v>
      </c>
      <c r="E50" s="6">
        <v>24</v>
      </c>
      <c r="F50" s="31">
        <f t="shared" si="7"/>
        <v>0</v>
      </c>
      <c r="G50" s="31">
        <f t="shared" si="8"/>
        <v>100</v>
      </c>
      <c r="H50" s="6">
        <v>378</v>
      </c>
      <c r="I50" s="6">
        <v>378</v>
      </c>
      <c r="J50" s="6">
        <v>36879</v>
      </c>
      <c r="K50" s="6">
        <v>34914</v>
      </c>
      <c r="L50" s="6">
        <f>K50</f>
        <v>34914</v>
      </c>
      <c r="M50" s="31">
        <f t="shared" si="9"/>
        <v>0</v>
      </c>
      <c r="N50" s="31">
        <f t="shared" si="10"/>
        <v>94.671764418774913</v>
      </c>
      <c r="O50" s="6">
        <v>1680</v>
      </c>
      <c r="P50" s="6">
        <v>1680</v>
      </c>
      <c r="Q50" s="31">
        <f t="shared" si="11"/>
        <v>0</v>
      </c>
      <c r="R50" s="85" t="s">
        <v>1</v>
      </c>
      <c r="S50" s="1">
        <v>1</v>
      </c>
    </row>
    <row r="51" spans="1:23" x14ac:dyDescent="0.25">
      <c r="A51" s="29">
        <v>6</v>
      </c>
      <c r="B51" s="30" t="s">
        <v>27</v>
      </c>
      <c r="C51" s="6">
        <v>24</v>
      </c>
      <c r="D51" s="6">
        <v>24</v>
      </c>
      <c r="E51" s="6">
        <f>D51</f>
        <v>24</v>
      </c>
      <c r="F51" s="31">
        <f t="shared" si="7"/>
        <v>0</v>
      </c>
      <c r="G51" s="31">
        <f t="shared" si="8"/>
        <v>100</v>
      </c>
      <c r="H51" s="6">
        <v>523</v>
      </c>
      <c r="I51" s="6">
        <f>'[3]1.RSP Districts '!I51</f>
        <v>523</v>
      </c>
      <c r="J51" s="6">
        <v>36879</v>
      </c>
      <c r="K51" s="6">
        <v>38987</v>
      </c>
      <c r="L51" s="6">
        <f>'[3]1.RSP Districts '!L51</f>
        <v>40397</v>
      </c>
      <c r="M51" s="31">
        <f t="shared" si="9"/>
        <v>3.6165901454330931</v>
      </c>
      <c r="N51" s="31">
        <f t="shared" si="10"/>
        <v>109.53930421106863</v>
      </c>
      <c r="O51" s="6">
        <v>1310</v>
      </c>
      <c r="P51" s="6">
        <f>'[3]1.RSP Districts '!P51</f>
        <v>1382</v>
      </c>
      <c r="Q51" s="31">
        <f t="shared" si="11"/>
        <v>5.4961832061068705</v>
      </c>
      <c r="R51" s="85" t="s">
        <v>8</v>
      </c>
      <c r="S51" s="1">
        <v>1</v>
      </c>
      <c r="T51" s="126" t="e">
        <f>I51-'[4]1.RSP Districts '!I51</f>
        <v>#REF!</v>
      </c>
      <c r="U51" s="126" t="e">
        <f>P51-'[5]1.RSP Districts '!$P$43</f>
        <v>#REF!</v>
      </c>
    </row>
    <row r="52" spans="1:23" x14ac:dyDescent="0.25">
      <c r="A52" s="29">
        <v>7</v>
      </c>
      <c r="B52" s="30" t="s">
        <v>28</v>
      </c>
      <c r="C52" s="6">
        <v>28</v>
      </c>
      <c r="D52" s="6">
        <v>25</v>
      </c>
      <c r="E52" s="6">
        <f>D52</f>
        <v>25</v>
      </c>
      <c r="F52" s="31">
        <f t="shared" si="7"/>
        <v>0</v>
      </c>
      <c r="G52" s="31">
        <f t="shared" si="8"/>
        <v>89.285714285714278</v>
      </c>
      <c r="H52" s="6">
        <v>328</v>
      </c>
      <c r="I52" s="6">
        <f>'[3]1.RSP Districts '!I52</f>
        <v>328</v>
      </c>
      <c r="J52" s="6">
        <v>70230</v>
      </c>
      <c r="K52" s="6">
        <v>61090</v>
      </c>
      <c r="L52" s="6">
        <f>'[3]1.RSP Districts '!L52</f>
        <v>63166</v>
      </c>
      <c r="M52" s="31">
        <f t="shared" si="9"/>
        <v>3.3982648551317731</v>
      </c>
      <c r="N52" s="31">
        <f t="shared" si="10"/>
        <v>89.941620390146667</v>
      </c>
      <c r="O52" s="6">
        <v>1964</v>
      </c>
      <c r="P52" s="6">
        <f>'[3]1.RSP Districts '!P52</f>
        <v>2070</v>
      </c>
      <c r="Q52" s="31">
        <f>(P52-O52)/O52%</f>
        <v>5.3971486761710796</v>
      </c>
      <c r="R52" s="85" t="s">
        <v>8</v>
      </c>
      <c r="S52" s="1">
        <v>1</v>
      </c>
      <c r="T52" s="126" t="e">
        <f>I52-'[4]1.RSP Districts '!I52</f>
        <v>#REF!</v>
      </c>
      <c r="U52" s="126" t="e">
        <f>P52-'[5]1.RSP Districts '!$P$43</f>
        <v>#REF!</v>
      </c>
    </row>
    <row r="53" spans="1:23" x14ac:dyDescent="0.25">
      <c r="A53" s="29">
        <v>8</v>
      </c>
      <c r="B53" s="30" t="s">
        <v>153</v>
      </c>
      <c r="C53" s="6">
        <v>37</v>
      </c>
      <c r="D53" s="6">
        <v>28</v>
      </c>
      <c r="E53" s="6">
        <f>D53</f>
        <v>28</v>
      </c>
      <c r="F53" s="31">
        <f t="shared" si="7"/>
        <v>0</v>
      </c>
      <c r="G53" s="31">
        <f t="shared" si="8"/>
        <v>75.675675675675677</v>
      </c>
      <c r="H53" s="6">
        <v>140</v>
      </c>
      <c r="I53" s="6">
        <f>'[3]1.RSP Districts '!I53</f>
        <v>140</v>
      </c>
      <c r="J53" s="33">
        <v>73626</v>
      </c>
      <c r="K53" s="6">
        <v>26544</v>
      </c>
      <c r="L53" s="6">
        <f>'[3]1.RSP Districts '!L53</f>
        <v>26701</v>
      </c>
      <c r="M53" s="31">
        <v>0</v>
      </c>
      <c r="N53" s="31">
        <v>0</v>
      </c>
      <c r="O53" s="6">
        <v>1124</v>
      </c>
      <c r="P53" s="6">
        <f>'[3]1.RSP Districts '!P53</f>
        <v>1133</v>
      </c>
      <c r="Q53" s="31">
        <f>(P53-O53)/O53%</f>
        <v>0.80071174377224197</v>
      </c>
      <c r="R53" s="86" t="s">
        <v>8</v>
      </c>
      <c r="S53" s="1">
        <v>1</v>
      </c>
      <c r="T53" s="126" t="e">
        <f>I53-'[4]1.RSP Districts '!I53</f>
        <v>#REF!</v>
      </c>
      <c r="U53" s="126" t="e">
        <f>P53-'[5]1.RSP Districts '!$P$43</f>
        <v>#REF!</v>
      </c>
    </row>
    <row r="54" spans="1:23" x14ac:dyDescent="0.25">
      <c r="A54" s="29">
        <v>9</v>
      </c>
      <c r="B54" s="30" t="s">
        <v>154</v>
      </c>
      <c r="C54" s="6">
        <v>47</v>
      </c>
      <c r="D54" s="6">
        <v>0</v>
      </c>
      <c r="E54" s="6">
        <f>D54</f>
        <v>0</v>
      </c>
      <c r="F54" s="31">
        <v>0</v>
      </c>
      <c r="G54" s="31">
        <f t="shared" si="8"/>
        <v>0</v>
      </c>
      <c r="H54" s="6">
        <v>0</v>
      </c>
      <c r="I54" s="6">
        <f>'[3]1.RSP Districts '!I54</f>
        <v>0</v>
      </c>
      <c r="J54" s="33">
        <v>99528</v>
      </c>
      <c r="K54" s="6">
        <v>0</v>
      </c>
      <c r="L54" s="6">
        <f>'[3]1.RSP Districts '!L54</f>
        <v>0</v>
      </c>
      <c r="M54" s="31">
        <v>0</v>
      </c>
      <c r="N54" s="31">
        <v>0</v>
      </c>
      <c r="O54" s="6">
        <v>0</v>
      </c>
      <c r="P54" s="6">
        <f>'[3]1.RSP Districts '!P54</f>
        <v>0</v>
      </c>
      <c r="Q54" s="31">
        <v>0</v>
      </c>
      <c r="R54" s="86" t="s">
        <v>8</v>
      </c>
      <c r="S54" s="1">
        <v>1</v>
      </c>
      <c r="T54" s="126" t="e">
        <f>I54-'[4]1.RSP Districts '!I54</f>
        <v>#REF!</v>
      </c>
      <c r="U54" s="126" t="e">
        <f>P54-'[5]1.RSP Districts '!$P$43</f>
        <v>#REF!</v>
      </c>
    </row>
    <row r="55" spans="1:23" x14ac:dyDescent="0.25">
      <c r="A55" s="29">
        <v>10</v>
      </c>
      <c r="B55" s="30" t="s">
        <v>29</v>
      </c>
      <c r="C55" s="6">
        <v>19</v>
      </c>
      <c r="D55" s="6">
        <v>17</v>
      </c>
      <c r="E55" s="6">
        <f>D55</f>
        <v>17</v>
      </c>
      <c r="F55" s="31">
        <f t="shared" si="7"/>
        <v>0</v>
      </c>
      <c r="G55" s="31">
        <f t="shared" si="8"/>
        <v>89.473684210526315</v>
      </c>
      <c r="H55" s="6">
        <v>337</v>
      </c>
      <c r="I55" s="6">
        <f>'[3]1.RSP Districts '!I55</f>
        <v>337</v>
      </c>
      <c r="J55" s="6">
        <v>24536</v>
      </c>
      <c r="K55" s="6">
        <v>14204</v>
      </c>
      <c r="L55" s="6">
        <f>'[3]1.RSP Districts '!L55</f>
        <v>14204</v>
      </c>
      <c r="M55" s="31">
        <f t="shared" si="9"/>
        <v>0</v>
      </c>
      <c r="N55" s="31">
        <f t="shared" si="10"/>
        <v>57.890446690577107</v>
      </c>
      <c r="O55" s="6">
        <v>505</v>
      </c>
      <c r="P55" s="6">
        <f>'[3]1.RSP Districts '!P55</f>
        <v>505</v>
      </c>
      <c r="Q55" s="31">
        <f>(P55-O55)/O55%</f>
        <v>0</v>
      </c>
      <c r="R55" s="85" t="s">
        <v>8</v>
      </c>
      <c r="S55" s="1">
        <v>1</v>
      </c>
      <c r="T55" s="126" t="e">
        <f>I55-'[4]1.RSP Districts '!I55</f>
        <v>#REF!</v>
      </c>
      <c r="U55" s="126" t="e">
        <f>P55-'[5]1.RSP Districts '!$P$43</f>
        <v>#REF!</v>
      </c>
    </row>
    <row r="56" spans="1:23" x14ac:dyDescent="0.25">
      <c r="A56" s="29">
        <v>11</v>
      </c>
      <c r="B56" s="30" t="s">
        <v>30</v>
      </c>
      <c r="C56" s="6">
        <v>45</v>
      </c>
      <c r="D56" s="6">
        <v>4</v>
      </c>
      <c r="E56" s="6">
        <f>'[6]1.RSP Districts '!E56</f>
        <v>4</v>
      </c>
      <c r="F56" s="31">
        <f t="shared" si="7"/>
        <v>0</v>
      </c>
      <c r="G56" s="31">
        <f t="shared" si="8"/>
        <v>8.8888888888888893</v>
      </c>
      <c r="H56" s="6">
        <v>22</v>
      </c>
      <c r="I56" s="6">
        <f>'[6]1.RSP Districts '!I56</f>
        <v>22</v>
      </c>
      <c r="J56" s="6">
        <v>94383</v>
      </c>
      <c r="K56" s="6">
        <v>7220</v>
      </c>
      <c r="L56" s="6">
        <f>'[6]1.RSP Districts '!L56</f>
        <v>7370</v>
      </c>
      <c r="M56" s="31">
        <f t="shared" si="9"/>
        <v>2.0775623268698058</v>
      </c>
      <c r="N56" s="31">
        <f t="shared" si="10"/>
        <v>7.8086096013053199</v>
      </c>
      <c r="O56" s="6">
        <v>748</v>
      </c>
      <c r="P56" s="6">
        <f>'[6]1.RSP Districts '!P56</f>
        <v>761</v>
      </c>
      <c r="Q56" s="31">
        <f t="shared" si="11"/>
        <v>1.7379679144385025</v>
      </c>
      <c r="R56" s="85" t="s">
        <v>3</v>
      </c>
      <c r="S56" s="1">
        <v>1</v>
      </c>
    </row>
    <row r="57" spans="1:23" x14ac:dyDescent="0.25">
      <c r="A57" s="29">
        <v>11</v>
      </c>
      <c r="B57" s="30" t="s">
        <v>31</v>
      </c>
      <c r="C57" s="6">
        <v>45</v>
      </c>
      <c r="D57" s="6">
        <v>45</v>
      </c>
      <c r="E57" s="6">
        <f>D57</f>
        <v>45</v>
      </c>
      <c r="F57" s="31">
        <f t="shared" si="7"/>
        <v>0</v>
      </c>
      <c r="G57" s="31">
        <f t="shared" si="8"/>
        <v>100</v>
      </c>
      <c r="H57" s="6">
        <v>157</v>
      </c>
      <c r="I57" s="6">
        <f>'[3]1.RSP Districts '!I57</f>
        <v>157</v>
      </c>
      <c r="J57" s="6">
        <v>94383</v>
      </c>
      <c r="K57" s="6">
        <v>44474</v>
      </c>
      <c r="L57" s="6">
        <f>'[3]1.RSP Districts '!L57</f>
        <v>44474</v>
      </c>
      <c r="M57" s="31">
        <f t="shared" si="9"/>
        <v>0</v>
      </c>
      <c r="N57" s="31">
        <f t="shared" si="10"/>
        <v>47.120773868175412</v>
      </c>
      <c r="O57" s="6">
        <v>1475</v>
      </c>
      <c r="P57" s="6">
        <f>'[3]1.RSP Districts '!P57</f>
        <v>1475</v>
      </c>
      <c r="Q57" s="31">
        <f>(P57-O57)/O57%</f>
        <v>0</v>
      </c>
      <c r="R57" s="85" t="s">
        <v>8</v>
      </c>
      <c r="S57" s="1">
        <v>1</v>
      </c>
      <c r="T57" s="126" t="e">
        <f>I57-'[4]1.RSP Districts '!I57</f>
        <v>#REF!</v>
      </c>
      <c r="U57" s="126" t="e">
        <f>P57-'[5]1.RSP Districts '!$P$43</f>
        <v>#REF!</v>
      </c>
    </row>
    <row r="58" spans="1:23" x14ac:dyDescent="0.25">
      <c r="A58" s="29">
        <v>11</v>
      </c>
      <c r="B58" s="30" t="s">
        <v>31</v>
      </c>
      <c r="C58" s="6">
        <v>45</v>
      </c>
      <c r="D58" s="20">
        <v>2</v>
      </c>
      <c r="E58" s="20">
        <v>2</v>
      </c>
      <c r="F58" s="31">
        <f t="shared" si="7"/>
        <v>0</v>
      </c>
      <c r="G58" s="31">
        <f t="shared" si="8"/>
        <v>4.4444444444444446</v>
      </c>
      <c r="H58" s="20">
        <v>16</v>
      </c>
      <c r="I58" s="20">
        <v>16</v>
      </c>
      <c r="J58" s="6">
        <v>94383</v>
      </c>
      <c r="K58" s="6">
        <v>4341</v>
      </c>
      <c r="L58" s="20">
        <v>4794</v>
      </c>
      <c r="M58" s="31">
        <f t="shared" si="9"/>
        <v>10.435383552176919</v>
      </c>
      <c r="N58" s="31">
        <f t="shared" si="10"/>
        <v>5.0793045357744511</v>
      </c>
      <c r="O58" s="6">
        <v>280</v>
      </c>
      <c r="P58" s="20">
        <v>324</v>
      </c>
      <c r="Q58" s="31">
        <f t="shared" si="11"/>
        <v>15.714285714285715</v>
      </c>
      <c r="R58" s="85" t="s">
        <v>4</v>
      </c>
      <c r="S58" s="1">
        <v>1</v>
      </c>
      <c r="W58" s="126" t="e">
        <f>I58-'[1]1.RSP Districts '!I58</f>
        <v>#REF!</v>
      </c>
    </row>
    <row r="59" spans="1:23" x14ac:dyDescent="0.25">
      <c r="A59" s="29">
        <v>12</v>
      </c>
      <c r="B59" s="30" t="s">
        <v>32</v>
      </c>
      <c r="C59" s="6">
        <v>21</v>
      </c>
      <c r="D59" s="6">
        <v>21</v>
      </c>
      <c r="E59" s="6">
        <f>D59</f>
        <v>21</v>
      </c>
      <c r="F59" s="31">
        <f t="shared" si="7"/>
        <v>0</v>
      </c>
      <c r="G59" s="31">
        <f t="shared" si="8"/>
        <v>100</v>
      </c>
      <c r="H59" s="6">
        <v>117</v>
      </c>
      <c r="I59" s="6">
        <f>'[3]1.RSP Districts '!I59</f>
        <v>117</v>
      </c>
      <c r="J59" s="6">
        <v>40734</v>
      </c>
      <c r="K59" s="6">
        <v>49483</v>
      </c>
      <c r="L59" s="6">
        <f>'[3]1.RSP Districts '!L59</f>
        <v>49483</v>
      </c>
      <c r="M59" s="31">
        <f t="shared" si="9"/>
        <v>0</v>
      </c>
      <c r="N59" s="31">
        <f t="shared" si="10"/>
        <v>121.47837187607405</v>
      </c>
      <c r="O59" s="6">
        <v>1997</v>
      </c>
      <c r="P59" s="6">
        <f>'[3]1.RSP Districts '!P59</f>
        <v>1997</v>
      </c>
      <c r="Q59" s="31">
        <f>(P59-O59)/O59%</f>
        <v>0</v>
      </c>
      <c r="R59" s="85" t="s">
        <v>8</v>
      </c>
      <c r="S59" s="1">
        <v>1</v>
      </c>
      <c r="T59" s="126" t="e">
        <f>I59-'[4]1.RSP Districts '!I59</f>
        <v>#REF!</v>
      </c>
      <c r="U59" s="126" t="e">
        <f>P59-'[5]1.RSP Districts '!$P$43</f>
        <v>#REF!</v>
      </c>
    </row>
    <row r="60" spans="1:23" x14ac:dyDescent="0.25">
      <c r="A60" s="29">
        <v>13</v>
      </c>
      <c r="B60" s="30" t="s">
        <v>33</v>
      </c>
      <c r="C60" s="6">
        <v>32</v>
      </c>
      <c r="D60" s="6">
        <v>32</v>
      </c>
      <c r="E60" s="6">
        <f>D60</f>
        <v>32</v>
      </c>
      <c r="F60" s="31">
        <f t="shared" si="7"/>
        <v>0</v>
      </c>
      <c r="G60" s="31">
        <f t="shared" si="8"/>
        <v>100</v>
      </c>
      <c r="H60" s="6">
        <v>243</v>
      </c>
      <c r="I60" s="6">
        <f>'[3]1.RSP Districts '!I60</f>
        <v>243</v>
      </c>
      <c r="J60" s="6">
        <v>55911</v>
      </c>
      <c r="K60" s="6">
        <v>69685</v>
      </c>
      <c r="L60" s="6">
        <f>'[3]1.RSP Districts '!L60</f>
        <v>69685</v>
      </c>
      <c r="M60" s="31">
        <f t="shared" si="9"/>
        <v>0</v>
      </c>
      <c r="N60" s="31">
        <f t="shared" si="10"/>
        <v>124.6355815492479</v>
      </c>
      <c r="O60" s="6">
        <v>3129</v>
      </c>
      <c r="P60" s="6">
        <f>'[3]1.RSP Districts '!P60</f>
        <v>3129</v>
      </c>
      <c r="Q60" s="31">
        <f>(P60-O60)/O60%</f>
        <v>0</v>
      </c>
      <c r="R60" s="85" t="s">
        <v>8</v>
      </c>
      <c r="S60" s="1">
        <v>1</v>
      </c>
      <c r="T60" s="126" t="e">
        <f>I60-'[4]1.RSP Districts '!I60</f>
        <v>#REF!</v>
      </c>
      <c r="U60" s="126" t="e">
        <f>P60-'[5]1.RSP Districts '!$P$43</f>
        <v>#REF!</v>
      </c>
    </row>
    <row r="61" spans="1:23" x14ac:dyDescent="0.25">
      <c r="A61" s="29">
        <v>14</v>
      </c>
      <c r="B61" s="30" t="s">
        <v>34</v>
      </c>
      <c r="C61" s="6">
        <v>38</v>
      </c>
      <c r="D61" s="6">
        <v>38</v>
      </c>
      <c r="E61" s="6">
        <f>D61</f>
        <v>38</v>
      </c>
      <c r="F61" s="31">
        <f t="shared" si="7"/>
        <v>0</v>
      </c>
      <c r="G61" s="31">
        <f t="shared" si="8"/>
        <v>100</v>
      </c>
      <c r="H61" s="6">
        <v>132</v>
      </c>
      <c r="I61" s="6">
        <f>'[3]1.RSP Districts '!I61</f>
        <v>132</v>
      </c>
      <c r="J61" s="6">
        <v>74041</v>
      </c>
      <c r="K61" s="6">
        <v>36549</v>
      </c>
      <c r="L61" s="6">
        <f>'[3]1.RSP Districts '!L61</f>
        <v>36549</v>
      </c>
      <c r="M61" s="31">
        <f t="shared" si="9"/>
        <v>0</v>
      </c>
      <c r="N61" s="31">
        <f t="shared" si="10"/>
        <v>49.363190664631759</v>
      </c>
      <c r="O61" s="6">
        <v>2372</v>
      </c>
      <c r="P61" s="6">
        <f>'[3]1.RSP Districts '!P61</f>
        <v>2372</v>
      </c>
      <c r="Q61" s="31">
        <f>(P61-O61)/O61%</f>
        <v>0</v>
      </c>
      <c r="R61" s="85" t="s">
        <v>8</v>
      </c>
      <c r="S61" s="1">
        <v>1</v>
      </c>
      <c r="T61" s="126" t="e">
        <f>I61-'[4]1.RSP Districts '!I61</f>
        <v>#REF!</v>
      </c>
      <c r="U61" s="126" t="e">
        <f>P61-'[5]1.RSP Districts '!$P$43</f>
        <v>#REF!</v>
      </c>
    </row>
    <row r="62" spans="1:23" x14ac:dyDescent="0.25">
      <c r="A62" s="29">
        <v>15</v>
      </c>
      <c r="B62" s="30" t="s">
        <v>156</v>
      </c>
      <c r="C62" s="6">
        <v>33</v>
      </c>
      <c r="D62" s="6"/>
      <c r="E62" s="6"/>
      <c r="F62" s="31">
        <v>0</v>
      </c>
      <c r="G62" s="31">
        <f t="shared" si="8"/>
        <v>0</v>
      </c>
      <c r="H62" s="31">
        <v>0</v>
      </c>
      <c r="I62" s="31"/>
      <c r="J62" s="33">
        <v>48700</v>
      </c>
      <c r="K62" s="6">
        <v>0</v>
      </c>
      <c r="L62" s="6"/>
      <c r="M62" s="31">
        <v>0</v>
      </c>
      <c r="N62" s="31">
        <v>0</v>
      </c>
      <c r="O62" s="6">
        <v>0</v>
      </c>
      <c r="P62" s="32"/>
      <c r="Q62" s="31">
        <v>0</v>
      </c>
      <c r="R62" s="86">
        <v>0</v>
      </c>
      <c r="S62" s="1">
        <v>1</v>
      </c>
    </row>
    <row r="63" spans="1:23" x14ac:dyDescent="0.25">
      <c r="A63" s="29">
        <v>16</v>
      </c>
      <c r="B63" s="30" t="s">
        <v>35</v>
      </c>
      <c r="C63" s="6">
        <v>28</v>
      </c>
      <c r="D63" s="20">
        <v>25</v>
      </c>
      <c r="E63" s="20">
        <v>25</v>
      </c>
      <c r="F63" s="31">
        <f t="shared" si="7"/>
        <v>0</v>
      </c>
      <c r="G63" s="31">
        <f t="shared" si="8"/>
        <v>89.285714285714278</v>
      </c>
      <c r="H63" s="20">
        <v>193</v>
      </c>
      <c r="I63" s="20">
        <v>193</v>
      </c>
      <c r="J63" s="6">
        <v>45731</v>
      </c>
      <c r="K63" s="6">
        <v>29040</v>
      </c>
      <c r="L63" s="20">
        <v>29406</v>
      </c>
      <c r="M63" s="31">
        <f t="shared" si="9"/>
        <v>1.2603305785123968</v>
      </c>
      <c r="N63" s="31">
        <f t="shared" si="10"/>
        <v>64.302114539371544</v>
      </c>
      <c r="O63" s="6">
        <v>1848</v>
      </c>
      <c r="P63" s="20">
        <v>1858</v>
      </c>
      <c r="Q63" s="31">
        <f t="shared" si="11"/>
        <v>0.54112554112554112</v>
      </c>
      <c r="R63" s="85" t="s">
        <v>4</v>
      </c>
      <c r="S63" s="1">
        <v>1</v>
      </c>
      <c r="W63" s="126" t="e">
        <f>I63-'[1]1.RSP Districts '!I63</f>
        <v>#REF!</v>
      </c>
    </row>
    <row r="64" spans="1:23" x14ac:dyDescent="0.25">
      <c r="A64" s="29">
        <v>16</v>
      </c>
      <c r="B64" s="30" t="s">
        <v>182</v>
      </c>
      <c r="C64" s="6">
        <v>28</v>
      </c>
      <c r="D64" s="6">
        <v>13</v>
      </c>
      <c r="E64" s="6">
        <f>D64</f>
        <v>13</v>
      </c>
      <c r="F64" s="31">
        <f t="shared" si="7"/>
        <v>0</v>
      </c>
      <c r="G64" s="31">
        <f t="shared" si="8"/>
        <v>46.428571428571423</v>
      </c>
      <c r="H64" s="6">
        <v>43</v>
      </c>
      <c r="I64" s="6">
        <f>'[3]1.RSP Districts '!I64</f>
        <v>43</v>
      </c>
      <c r="J64" s="6">
        <v>45731</v>
      </c>
      <c r="K64" s="6">
        <v>12614</v>
      </c>
      <c r="L64" s="6">
        <f>'[3]1.RSP Districts '!L64</f>
        <v>13417</v>
      </c>
      <c r="M64" s="31">
        <f t="shared" si="9"/>
        <v>6.3659426034564772</v>
      </c>
      <c r="N64" s="31">
        <f t="shared" si="10"/>
        <v>29.338960442588178</v>
      </c>
      <c r="O64" s="6">
        <v>423</v>
      </c>
      <c r="P64" s="6">
        <f>'[3]1.RSP Districts '!P64</f>
        <v>464</v>
      </c>
      <c r="Q64" s="31">
        <f>(P64-O64)/O64%</f>
        <v>9.6926713947990528</v>
      </c>
      <c r="R64" s="85" t="s">
        <v>8</v>
      </c>
      <c r="S64" s="1">
        <v>1</v>
      </c>
      <c r="T64" s="126" t="e">
        <f>I64-'[4]1.RSP Districts '!I64</f>
        <v>#REF!</v>
      </c>
      <c r="U64" s="126" t="e">
        <f>P64-'[5]1.RSP Districts '!$P$43</f>
        <v>#REF!</v>
      </c>
    </row>
    <row r="65" spans="1:23" x14ac:dyDescent="0.25">
      <c r="A65" s="29">
        <v>17</v>
      </c>
      <c r="B65" s="30" t="s">
        <v>36</v>
      </c>
      <c r="C65" s="6">
        <v>59</v>
      </c>
      <c r="D65" s="6">
        <v>55</v>
      </c>
      <c r="E65" s="6">
        <f>D65</f>
        <v>55</v>
      </c>
      <c r="F65" s="31">
        <f t="shared" si="7"/>
        <v>0</v>
      </c>
      <c r="G65" s="31">
        <f t="shared" si="8"/>
        <v>93.220338983050851</v>
      </c>
      <c r="H65" s="6">
        <v>390</v>
      </c>
      <c r="I65" s="6">
        <f>'[3]1.RSP Districts '!I65</f>
        <v>43</v>
      </c>
      <c r="J65" s="6">
        <v>167833</v>
      </c>
      <c r="K65" s="6">
        <v>110566</v>
      </c>
      <c r="L65" s="6">
        <f>'[3]1.RSP Districts '!L65</f>
        <v>110566</v>
      </c>
      <c r="M65" s="31">
        <f t="shared" si="9"/>
        <v>0</v>
      </c>
      <c r="N65" s="31">
        <f t="shared" si="10"/>
        <v>65.878581685365816</v>
      </c>
      <c r="O65" s="6">
        <v>3865</v>
      </c>
      <c r="P65" s="6">
        <f>'[3]1.RSP Districts '!P65</f>
        <v>3865</v>
      </c>
      <c r="Q65" s="31">
        <f>(P65-O65)/O65%</f>
        <v>0</v>
      </c>
      <c r="R65" s="85" t="s">
        <v>8</v>
      </c>
      <c r="S65" s="1">
        <v>1</v>
      </c>
      <c r="T65" s="126" t="e">
        <f>I65-'[4]1.RSP Districts '!I65</f>
        <v>#REF!</v>
      </c>
      <c r="U65" s="126" t="e">
        <f>P65-'[5]1.RSP Districts '!$P$43</f>
        <v>#REF!</v>
      </c>
    </row>
    <row r="66" spans="1:23" x14ac:dyDescent="0.25">
      <c r="A66" s="29">
        <v>18</v>
      </c>
      <c r="B66" s="30" t="s">
        <v>37</v>
      </c>
      <c r="C66" s="6">
        <v>75</v>
      </c>
      <c r="D66" s="20">
        <v>63</v>
      </c>
      <c r="E66" s="20">
        <v>63</v>
      </c>
      <c r="F66" s="31">
        <f t="shared" si="7"/>
        <v>0</v>
      </c>
      <c r="G66" s="31">
        <f t="shared" si="8"/>
        <v>84</v>
      </c>
      <c r="H66" s="20">
        <v>187</v>
      </c>
      <c r="I66" s="20">
        <v>187</v>
      </c>
      <c r="J66" s="6">
        <v>141386</v>
      </c>
      <c r="K66" s="6">
        <v>53799</v>
      </c>
      <c r="L66" s="20">
        <f>K66</f>
        <v>53799</v>
      </c>
      <c r="M66" s="31">
        <f t="shared" si="9"/>
        <v>0</v>
      </c>
      <c r="N66" s="31">
        <f t="shared" si="10"/>
        <v>38.051150750427908</v>
      </c>
      <c r="O66" s="6">
        <v>3781</v>
      </c>
      <c r="P66" s="20">
        <f>O66</f>
        <v>3781</v>
      </c>
      <c r="Q66" s="31">
        <f t="shared" si="11"/>
        <v>0</v>
      </c>
      <c r="R66" s="85" t="s">
        <v>4</v>
      </c>
      <c r="S66" s="1">
        <v>1</v>
      </c>
      <c r="W66" s="126" t="e">
        <f>I66-'[1]1.RSP Districts '!I66</f>
        <v>#REF!</v>
      </c>
    </row>
    <row r="67" spans="1:23" x14ac:dyDescent="0.25">
      <c r="A67" s="29">
        <v>18</v>
      </c>
      <c r="B67" s="30" t="s">
        <v>222</v>
      </c>
      <c r="C67" s="6">
        <v>75</v>
      </c>
      <c r="D67" s="6">
        <v>20</v>
      </c>
      <c r="E67" s="6">
        <f>D67</f>
        <v>20</v>
      </c>
      <c r="F67" s="31">
        <f t="shared" si="7"/>
        <v>0</v>
      </c>
      <c r="G67" s="31">
        <f t="shared" si="8"/>
        <v>26.666666666666668</v>
      </c>
      <c r="H67" s="6">
        <v>63</v>
      </c>
      <c r="I67" s="6">
        <f>'[3]1.RSP Districts '!I67</f>
        <v>63</v>
      </c>
      <c r="J67" s="6">
        <v>141386</v>
      </c>
      <c r="K67" s="6">
        <v>42732</v>
      </c>
      <c r="L67" s="6">
        <f>'[3]1.RSP Districts '!L67</f>
        <v>42732</v>
      </c>
      <c r="M67" s="31">
        <f t="shared" si="9"/>
        <v>0</v>
      </c>
      <c r="N67" s="31">
        <f t="shared" si="10"/>
        <v>30.223643076400776</v>
      </c>
      <c r="O67" s="6">
        <v>1838</v>
      </c>
      <c r="P67" s="6">
        <f>'[3]1.RSP Districts '!P67</f>
        <v>1838</v>
      </c>
      <c r="Q67" s="31">
        <f>(P67-O67)/O67%</f>
        <v>0</v>
      </c>
      <c r="R67" s="85" t="s">
        <v>8</v>
      </c>
      <c r="S67" s="1">
        <v>1</v>
      </c>
      <c r="T67" s="126" t="e">
        <f>I67-'[4]1.RSP Districts '!I67</f>
        <v>#REF!</v>
      </c>
      <c r="U67" s="126" t="e">
        <f>P67-'[5]1.RSP Districts '!$P$43</f>
        <v>#REF!</v>
      </c>
    </row>
    <row r="68" spans="1:23" x14ac:dyDescent="0.25">
      <c r="A68" s="29">
        <v>19</v>
      </c>
      <c r="B68" s="30" t="s">
        <v>38</v>
      </c>
      <c r="C68" s="6">
        <v>48</v>
      </c>
      <c r="D68" s="6">
        <v>10</v>
      </c>
      <c r="E68" s="6">
        <f>D68</f>
        <v>10</v>
      </c>
      <c r="F68" s="31">
        <f t="shared" si="7"/>
        <v>0</v>
      </c>
      <c r="G68" s="31">
        <f t="shared" si="8"/>
        <v>20.833333333333336</v>
      </c>
      <c r="H68" s="6">
        <v>33</v>
      </c>
      <c r="I68" s="6">
        <f>'[3]1.RSP Districts '!I68</f>
        <v>33</v>
      </c>
      <c r="J68" s="6">
        <v>84851</v>
      </c>
      <c r="K68" s="6">
        <v>19490</v>
      </c>
      <c r="L68" s="6">
        <f>'[3]1.RSP Districts '!L68</f>
        <v>19570</v>
      </c>
      <c r="M68" s="31">
        <f t="shared" si="9"/>
        <v>0.4104669061056952</v>
      </c>
      <c r="N68" s="31">
        <f t="shared" si="10"/>
        <v>23.063959175495871</v>
      </c>
      <c r="O68" s="6">
        <v>842</v>
      </c>
      <c r="P68" s="6">
        <f>'[3]1.RSP Districts '!P68</f>
        <v>846</v>
      </c>
      <c r="Q68" s="31">
        <f>(P68-O68)/O68%</f>
        <v>0.47505938242280288</v>
      </c>
      <c r="R68" s="85" t="s">
        <v>8</v>
      </c>
      <c r="S68" s="1">
        <v>1</v>
      </c>
      <c r="T68" s="126" t="e">
        <f>I68-'[4]1.RSP Districts '!I68</f>
        <v>#REF!</v>
      </c>
      <c r="U68" s="126" t="e">
        <f>P68-'[5]1.RSP Districts '!$P$43</f>
        <v>#REF!</v>
      </c>
    </row>
    <row r="69" spans="1:23" x14ac:dyDescent="0.25">
      <c r="A69" s="29">
        <v>19</v>
      </c>
      <c r="B69" s="30" t="s">
        <v>181</v>
      </c>
      <c r="C69" s="6">
        <v>48</v>
      </c>
      <c r="D69" s="20">
        <v>13</v>
      </c>
      <c r="E69" s="20">
        <v>13</v>
      </c>
      <c r="F69" s="31">
        <f t="shared" si="7"/>
        <v>0</v>
      </c>
      <c r="G69" s="31">
        <f t="shared" si="8"/>
        <v>27.083333333333336</v>
      </c>
      <c r="H69" s="20">
        <v>176</v>
      </c>
      <c r="I69" s="20">
        <v>176</v>
      </c>
      <c r="J69" s="6">
        <v>84851</v>
      </c>
      <c r="K69" s="6">
        <v>4059</v>
      </c>
      <c r="L69" s="20">
        <f>K69</f>
        <v>4059</v>
      </c>
      <c r="M69" s="31">
        <f t="shared" si="9"/>
        <v>0</v>
      </c>
      <c r="N69" s="31">
        <f t="shared" si="10"/>
        <v>4.7836796266396391</v>
      </c>
      <c r="O69" s="6">
        <v>204</v>
      </c>
      <c r="P69" s="20">
        <v>204</v>
      </c>
      <c r="Q69" s="31">
        <f t="shared" si="11"/>
        <v>0</v>
      </c>
      <c r="R69" s="85" t="s">
        <v>4</v>
      </c>
      <c r="S69" s="1">
        <v>1</v>
      </c>
      <c r="W69" s="126" t="e">
        <f>I69-'[1]1.RSP Districts '!I69</f>
        <v>#REF!</v>
      </c>
    </row>
    <row r="70" spans="1:23" x14ac:dyDescent="0.25">
      <c r="A70" s="29">
        <v>20</v>
      </c>
      <c r="B70" s="30" t="s">
        <v>39</v>
      </c>
      <c r="C70" s="6">
        <v>67</v>
      </c>
      <c r="D70" s="6">
        <v>17</v>
      </c>
      <c r="E70" s="6">
        <f>D70</f>
        <v>17</v>
      </c>
      <c r="F70" s="31">
        <f t="shared" si="7"/>
        <v>0</v>
      </c>
      <c r="G70" s="31">
        <f t="shared" si="8"/>
        <v>25.373134328358208</v>
      </c>
      <c r="H70" s="6">
        <v>55</v>
      </c>
      <c r="I70" s="6">
        <f>'[3]1.RSP Districts '!I70</f>
        <v>55</v>
      </c>
      <c r="J70" s="6">
        <v>132070</v>
      </c>
      <c r="K70" s="6">
        <v>17418</v>
      </c>
      <c r="L70" s="6">
        <f>'[3]1.RSP Districts '!L70</f>
        <v>17418</v>
      </c>
      <c r="M70" s="31">
        <f t="shared" si="9"/>
        <v>0</v>
      </c>
      <c r="N70" s="31">
        <f t="shared" si="10"/>
        <v>13.188460664798971</v>
      </c>
      <c r="O70" s="6">
        <v>852</v>
      </c>
      <c r="P70" s="6">
        <f>'[3]1.RSP Districts '!P70</f>
        <v>852</v>
      </c>
      <c r="Q70" s="31">
        <f>(P70-O70)/O70%</f>
        <v>0</v>
      </c>
      <c r="R70" s="85" t="s">
        <v>8</v>
      </c>
      <c r="S70" s="1">
        <v>1</v>
      </c>
      <c r="T70" s="126" t="e">
        <f>I70-'[4]1.RSP Districts '!I70</f>
        <v>#REF!</v>
      </c>
      <c r="U70" s="126" t="e">
        <f>P70-'[5]1.RSP Districts '!$P$43</f>
        <v>#REF!</v>
      </c>
    </row>
    <row r="71" spans="1:23" x14ac:dyDescent="0.25">
      <c r="A71" s="29">
        <v>21</v>
      </c>
      <c r="B71" s="30" t="s">
        <v>40</v>
      </c>
      <c r="C71" s="6">
        <v>28</v>
      </c>
      <c r="D71" s="6">
        <v>28</v>
      </c>
      <c r="E71" s="6">
        <f>D71</f>
        <v>28</v>
      </c>
      <c r="F71" s="31">
        <f t="shared" si="7"/>
        <v>0</v>
      </c>
      <c r="G71" s="31">
        <f t="shared" si="8"/>
        <v>99.999999999999986</v>
      </c>
      <c r="H71" s="6">
        <v>115</v>
      </c>
      <c r="I71" s="6">
        <f>'[3]1.RSP Districts '!I71</f>
        <v>115</v>
      </c>
      <c r="J71" s="6">
        <v>53994</v>
      </c>
      <c r="K71" s="6">
        <v>37867</v>
      </c>
      <c r="L71" s="6">
        <f>'[3]1.RSP Districts '!L71</f>
        <v>38708</v>
      </c>
      <c r="M71" s="31">
        <f t="shared" si="9"/>
        <v>2.2209311537750547</v>
      </c>
      <c r="N71" s="31">
        <f t="shared" si="10"/>
        <v>71.689446975589874</v>
      </c>
      <c r="O71" s="6">
        <v>2116</v>
      </c>
      <c r="P71" s="6">
        <f>'[3]1.RSP Districts '!P71</f>
        <v>2159</v>
      </c>
      <c r="Q71" s="31">
        <f>(P71-O71)/O71%</f>
        <v>2.0321361058601135</v>
      </c>
      <c r="R71" s="85" t="s">
        <v>8</v>
      </c>
      <c r="S71" s="1">
        <v>1</v>
      </c>
      <c r="T71" s="126" t="e">
        <f>I71-'[4]1.RSP Districts '!I71</f>
        <v>#REF!</v>
      </c>
      <c r="U71" s="126" t="e">
        <f>P71-'[5]1.RSP Districts '!$P$43</f>
        <v>#REF!</v>
      </c>
    </row>
    <row r="72" spans="1:23" x14ac:dyDescent="0.25">
      <c r="A72" s="29">
        <v>22</v>
      </c>
      <c r="B72" s="30" t="s">
        <v>41</v>
      </c>
      <c r="C72" s="6">
        <v>55</v>
      </c>
      <c r="D72" s="6">
        <v>6</v>
      </c>
      <c r="E72" s="6">
        <f>'[6]1.RSP Districts '!E72</f>
        <v>6</v>
      </c>
      <c r="F72" s="31">
        <f t="shared" si="7"/>
        <v>0</v>
      </c>
      <c r="G72" s="31">
        <f t="shared" si="8"/>
        <v>10.909090909090908</v>
      </c>
      <c r="H72" s="6">
        <v>23</v>
      </c>
      <c r="I72" s="6">
        <f>'[6]1.RSP Districts '!I72</f>
        <v>23</v>
      </c>
      <c r="J72" s="6">
        <v>112083</v>
      </c>
      <c r="K72" s="6">
        <v>8632</v>
      </c>
      <c r="L72" s="6">
        <f>'[6]1.RSP Districts '!L72</f>
        <v>8792</v>
      </c>
      <c r="M72" s="31">
        <f t="shared" si="9"/>
        <v>1.8535681186283597</v>
      </c>
      <c r="N72" s="31">
        <f t="shared" si="10"/>
        <v>7.8441868972101041</v>
      </c>
      <c r="O72" s="6">
        <v>762</v>
      </c>
      <c r="P72" s="6">
        <f>'[6]1.RSP Districts '!P72</f>
        <v>774</v>
      </c>
      <c r="Q72" s="31">
        <f t="shared" si="11"/>
        <v>1.5748031496062991</v>
      </c>
      <c r="R72" s="85" t="s">
        <v>3</v>
      </c>
      <c r="S72" s="1">
        <v>1</v>
      </c>
    </row>
    <row r="73" spans="1:23" x14ac:dyDescent="0.25">
      <c r="A73" s="29">
        <v>22</v>
      </c>
      <c r="B73" s="30" t="s">
        <v>42</v>
      </c>
      <c r="C73" s="6">
        <v>55</v>
      </c>
      <c r="D73" s="20">
        <v>38</v>
      </c>
      <c r="E73" s="20">
        <v>38</v>
      </c>
      <c r="F73" s="31">
        <f t="shared" si="7"/>
        <v>0</v>
      </c>
      <c r="G73" s="31">
        <f t="shared" si="8"/>
        <v>69.090909090909079</v>
      </c>
      <c r="H73" s="20">
        <v>179</v>
      </c>
      <c r="I73" s="20">
        <v>179</v>
      </c>
      <c r="J73" s="6">
        <v>112083</v>
      </c>
      <c r="K73" s="6">
        <v>28215</v>
      </c>
      <c r="L73" s="20">
        <f>K73</f>
        <v>28215</v>
      </c>
      <c r="M73" s="31">
        <f t="shared" si="9"/>
        <v>0</v>
      </c>
      <c r="N73" s="31">
        <f t="shared" si="10"/>
        <v>25.173309065603171</v>
      </c>
      <c r="O73" s="6">
        <v>1788</v>
      </c>
      <c r="P73" s="20">
        <f>O73</f>
        <v>1788</v>
      </c>
      <c r="Q73" s="31">
        <f t="shared" si="11"/>
        <v>0</v>
      </c>
      <c r="R73" s="85" t="s">
        <v>4</v>
      </c>
      <c r="S73" s="1">
        <v>1</v>
      </c>
      <c r="W73" s="126" t="e">
        <f>I73-'[1]1.RSP Districts '!I73</f>
        <v>#REF!</v>
      </c>
    </row>
    <row r="74" spans="1:23" x14ac:dyDescent="0.25">
      <c r="A74" s="29">
        <v>23</v>
      </c>
      <c r="B74" s="30" t="s">
        <v>43</v>
      </c>
      <c r="C74" s="6">
        <v>65</v>
      </c>
      <c r="D74" s="20">
        <v>19</v>
      </c>
      <c r="E74" s="20">
        <v>19</v>
      </c>
      <c r="F74" s="31">
        <f t="shared" si="7"/>
        <v>0</v>
      </c>
      <c r="G74" s="31">
        <f t="shared" si="8"/>
        <v>29.23076923076923</v>
      </c>
      <c r="H74" s="20">
        <v>224</v>
      </c>
      <c r="I74" s="20">
        <v>224</v>
      </c>
      <c r="J74" s="6">
        <v>125377</v>
      </c>
      <c r="K74" s="6">
        <v>7507</v>
      </c>
      <c r="L74" s="20">
        <v>7507</v>
      </c>
      <c r="M74" s="31">
        <f t="shared" si="9"/>
        <v>0</v>
      </c>
      <c r="N74" s="31">
        <f t="shared" si="10"/>
        <v>5.9875415746109732</v>
      </c>
      <c r="O74" s="6">
        <v>356</v>
      </c>
      <c r="P74" s="20">
        <v>356</v>
      </c>
      <c r="Q74" s="31">
        <f t="shared" si="11"/>
        <v>0</v>
      </c>
      <c r="R74" s="85" t="s">
        <v>4</v>
      </c>
      <c r="S74" s="1">
        <v>1</v>
      </c>
      <c r="W74" s="126" t="e">
        <f>I74-'[1]1.RSP Districts '!I74</f>
        <v>#REF!</v>
      </c>
    </row>
    <row r="75" spans="1:23" x14ac:dyDescent="0.25">
      <c r="A75" s="29">
        <v>23</v>
      </c>
      <c r="B75" s="30" t="s">
        <v>44</v>
      </c>
      <c r="C75" s="6">
        <v>65</v>
      </c>
      <c r="D75" s="6">
        <v>67</v>
      </c>
      <c r="E75" s="6">
        <f>D75</f>
        <v>67</v>
      </c>
      <c r="F75" s="31">
        <f t="shared" si="7"/>
        <v>0</v>
      </c>
      <c r="G75" s="31">
        <f t="shared" si="8"/>
        <v>103.07692307692308</v>
      </c>
      <c r="H75" s="6">
        <v>136</v>
      </c>
      <c r="I75" s="6">
        <f>'[3]1.RSP Districts '!I75</f>
        <v>136</v>
      </c>
      <c r="J75" s="6">
        <v>125377</v>
      </c>
      <c r="K75" s="6">
        <v>32237</v>
      </c>
      <c r="L75" s="6">
        <f>'[3]1.RSP Districts '!L75</f>
        <v>34880</v>
      </c>
      <c r="M75" s="31">
        <f t="shared" si="9"/>
        <v>8.1986537208797348</v>
      </c>
      <c r="N75" s="31">
        <f t="shared" si="10"/>
        <v>27.820094594702379</v>
      </c>
      <c r="O75" s="6">
        <v>1772</v>
      </c>
      <c r="P75" s="6">
        <f>'[3]1.RSP Districts '!P75</f>
        <v>1966</v>
      </c>
      <c r="Q75" s="31">
        <f>(P75-O75)/O75%</f>
        <v>10.948081264108353</v>
      </c>
      <c r="R75" s="85" t="s">
        <v>8</v>
      </c>
      <c r="S75" s="1">
        <v>1</v>
      </c>
      <c r="T75" s="126" t="e">
        <f>I75-'[4]1.RSP Districts '!I75</f>
        <v>#REF!</v>
      </c>
      <c r="U75" s="126" t="e">
        <f>P75-'[5]1.RSP Districts '!$P$43</f>
        <v>#REF!</v>
      </c>
    </row>
    <row r="76" spans="1:23" ht="14.4" thickBot="1" x14ac:dyDescent="0.3">
      <c r="A76" s="18">
        <v>24</v>
      </c>
      <c r="B76" s="19" t="s">
        <v>155</v>
      </c>
      <c r="C76" s="20">
        <v>16</v>
      </c>
      <c r="D76" s="6"/>
      <c r="E76" s="20"/>
      <c r="F76" s="21">
        <v>0</v>
      </c>
      <c r="G76" s="21">
        <f t="shared" si="8"/>
        <v>0</v>
      </c>
      <c r="H76" s="21">
        <v>0</v>
      </c>
      <c r="I76" s="21">
        <v>0</v>
      </c>
      <c r="J76" s="33">
        <v>22411</v>
      </c>
      <c r="K76" s="6">
        <v>0</v>
      </c>
      <c r="L76" s="20"/>
      <c r="M76" s="21">
        <v>0</v>
      </c>
      <c r="N76" s="21">
        <v>0</v>
      </c>
      <c r="O76" s="6">
        <v>0</v>
      </c>
      <c r="P76" s="34"/>
      <c r="Q76" s="21">
        <v>0</v>
      </c>
      <c r="R76" s="87">
        <v>0</v>
      </c>
      <c r="S76" s="1">
        <v>1</v>
      </c>
    </row>
    <row r="77" spans="1:23" s="2" customFormat="1" ht="14.4" thickBot="1" x14ac:dyDescent="0.3">
      <c r="A77" s="35">
        <f>COUNTIF(R43:R76,"*")-10</f>
        <v>21</v>
      </c>
      <c r="B77" s="36" t="s">
        <v>45</v>
      </c>
      <c r="C77" s="22">
        <f>SUM(C43:C76)-(C47+C48+C51+C56+C67+C72+C75+C68+C64+C57)</f>
        <v>964</v>
      </c>
      <c r="D77" s="22">
        <f>SUM(D43:D76)-(D47+D48+D51+D56+D67+D72+D75+D68+D64+D57)</f>
        <v>559</v>
      </c>
      <c r="E77" s="22">
        <f>SUM(E43:E76)-(E47+E48+E51+E56+E67+E72+E75+E68+E64+E57)</f>
        <v>559</v>
      </c>
      <c r="F77" s="23">
        <f t="shared" si="7"/>
        <v>0</v>
      </c>
      <c r="G77" s="23">
        <f t="shared" si="8"/>
        <v>57.987551867219914</v>
      </c>
      <c r="H77" s="22">
        <f>SUM(H43:H76)</f>
        <v>5063</v>
      </c>
      <c r="I77" s="22">
        <f>SUM(I43:I76)</f>
        <v>4716</v>
      </c>
      <c r="J77" s="22">
        <f>SUM(J43:J76)-(J47+J48+J51+J56+J67+J72+J75+J68+J64+J57)</f>
        <v>1889904</v>
      </c>
      <c r="K77" s="22">
        <f>SUM(K43:K76)</f>
        <v>953058</v>
      </c>
      <c r="L77" s="22">
        <f>SUM(L43:L76)</f>
        <v>963333</v>
      </c>
      <c r="M77" s="23">
        <f t="shared" si="9"/>
        <v>1.0781085726157276</v>
      </c>
      <c r="N77" s="23">
        <f t="shared" si="10"/>
        <v>50.972589083889972</v>
      </c>
      <c r="O77" s="22">
        <f>SUM(O43:O76)</f>
        <v>43648</v>
      </c>
      <c r="P77" s="22">
        <f>SUM(P43:P76)</f>
        <v>44254</v>
      </c>
      <c r="Q77" s="23">
        <f t="shared" si="11"/>
        <v>1.3883797653958945</v>
      </c>
      <c r="R77" s="72"/>
      <c r="S77" s="1">
        <v>1</v>
      </c>
    </row>
    <row r="78" spans="1:23" ht="8.25" customHeight="1" thickBot="1" x14ac:dyDescent="0.35">
      <c r="A78" s="9"/>
      <c r="B78" s="10"/>
      <c r="C78" s="24"/>
      <c r="D78" s="25"/>
      <c r="E78" s="25"/>
      <c r="F78" s="26"/>
      <c r="G78" s="26"/>
      <c r="H78" s="26"/>
      <c r="I78" s="26"/>
      <c r="J78" s="24"/>
      <c r="K78" s="25"/>
      <c r="L78" s="25"/>
      <c r="M78" s="25"/>
      <c r="N78" s="25"/>
      <c r="O78" s="25"/>
      <c r="P78" s="25"/>
      <c r="Q78" s="25"/>
      <c r="R78" s="11"/>
      <c r="S78" s="1">
        <v>1</v>
      </c>
    </row>
    <row r="79" spans="1:23" s="41" customFormat="1" x14ac:dyDescent="0.25">
      <c r="A79" s="14" t="s">
        <v>46</v>
      </c>
      <c r="B79" s="15"/>
      <c r="C79" s="16"/>
      <c r="D79" s="27"/>
      <c r="E79" s="27"/>
      <c r="F79" s="28"/>
      <c r="G79" s="28"/>
      <c r="H79" s="28"/>
      <c r="I79" s="28"/>
      <c r="J79" s="16"/>
      <c r="K79" s="27"/>
      <c r="L79" s="27"/>
      <c r="M79" s="27"/>
      <c r="N79" s="27"/>
      <c r="O79" s="27"/>
      <c r="P79" s="27"/>
      <c r="Q79" s="27"/>
      <c r="R79" s="84"/>
      <c r="S79" s="1">
        <v>1</v>
      </c>
    </row>
    <row r="80" spans="1:23" ht="14.4" x14ac:dyDescent="0.3">
      <c r="A80" s="29">
        <v>1</v>
      </c>
      <c r="B80" s="30" t="s">
        <v>47</v>
      </c>
      <c r="C80" s="6">
        <v>46</v>
      </c>
      <c r="D80" s="20">
        <v>46</v>
      </c>
      <c r="E80" s="20">
        <v>46</v>
      </c>
      <c r="F80" s="31">
        <f t="shared" ref="F80:F104" si="12">(E80-D80)/D80%</f>
        <v>0</v>
      </c>
      <c r="G80" s="31">
        <f t="shared" ref="G80:G104" si="13">E80/C80%</f>
        <v>100</v>
      </c>
      <c r="H80" s="20">
        <v>349</v>
      </c>
      <c r="I80" s="20">
        <v>349</v>
      </c>
      <c r="J80" s="42">
        <v>185266</v>
      </c>
      <c r="K80" s="20">
        <v>113738</v>
      </c>
      <c r="L80" s="20">
        <v>114155</v>
      </c>
      <c r="M80" s="31">
        <f t="shared" ref="M80:M104" si="14">(L80-K80)/K80%</f>
        <v>0.36663208426383437</v>
      </c>
      <c r="N80" s="31">
        <f t="shared" ref="N80:N104" si="15">L80/J80%</f>
        <v>61.616810423930993</v>
      </c>
      <c r="O80" s="20">
        <v>6374</v>
      </c>
      <c r="P80" s="20">
        <v>6404</v>
      </c>
      <c r="Q80" s="31">
        <f t="shared" ref="Q80:Q104" si="16">(P80-O80)/O80%</f>
        <v>0.47066206463759019</v>
      </c>
      <c r="R80" s="89" t="s">
        <v>4</v>
      </c>
      <c r="S80" s="1">
        <v>1</v>
      </c>
      <c r="W80" s="126" t="e">
        <f>I80-'[1]1.RSP Districts '!I80</f>
        <v>#REF!</v>
      </c>
    </row>
    <row r="81" spans="1:23" x14ac:dyDescent="0.25">
      <c r="A81" s="29">
        <v>2</v>
      </c>
      <c r="B81" s="30" t="s">
        <v>48</v>
      </c>
      <c r="C81" s="6">
        <v>52</v>
      </c>
      <c r="D81" s="6">
        <v>30</v>
      </c>
      <c r="E81" s="6">
        <f>'[7]1.RSP Districts '!E81</f>
        <v>30</v>
      </c>
      <c r="F81" s="31">
        <f t="shared" si="12"/>
        <v>0</v>
      </c>
      <c r="G81" s="31">
        <f t="shared" si="13"/>
        <v>57.692307692307693</v>
      </c>
      <c r="H81" s="6">
        <v>131</v>
      </c>
      <c r="I81" s="6">
        <f>'[7]1.RSP Districts '!I81</f>
        <v>131</v>
      </c>
      <c r="J81" s="6">
        <v>164849</v>
      </c>
      <c r="K81" s="20">
        <v>37961</v>
      </c>
      <c r="L81" s="6">
        <f>'[7]1.RSP Districts '!L81</f>
        <v>38041</v>
      </c>
      <c r="M81" s="31">
        <f t="shared" si="14"/>
        <v>0.21074260425173202</v>
      </c>
      <c r="N81" s="31">
        <f t="shared" si="15"/>
        <v>23.076269798421585</v>
      </c>
      <c r="O81" s="20">
        <v>1606</v>
      </c>
      <c r="P81" s="6">
        <f>'[7]1.RSP Districts '!P81</f>
        <v>1608</v>
      </c>
      <c r="Q81" s="31">
        <f t="shared" si="16"/>
        <v>0.12453300124533002</v>
      </c>
      <c r="R81" s="90" t="s">
        <v>9</v>
      </c>
      <c r="S81" s="1">
        <v>1</v>
      </c>
      <c r="U81" s="126" t="e">
        <f>C81-'[8]1.RSP Districts '!C81</f>
        <v>#REF!</v>
      </c>
    </row>
    <row r="82" spans="1:23" ht="14.4" x14ac:dyDescent="0.3">
      <c r="A82" s="29">
        <v>3</v>
      </c>
      <c r="B82" s="30" t="s">
        <v>49</v>
      </c>
      <c r="C82" s="43">
        <v>46</v>
      </c>
      <c r="D82" s="6">
        <v>37</v>
      </c>
      <c r="E82" s="6">
        <f>'[9]1.RSP Districts '!E82</f>
        <v>37</v>
      </c>
      <c r="F82" s="31">
        <f t="shared" si="12"/>
        <v>0</v>
      </c>
      <c r="G82" s="31">
        <f t="shared" si="13"/>
        <v>80.434782608695642</v>
      </c>
      <c r="H82" s="6">
        <v>283</v>
      </c>
      <c r="I82" s="6">
        <f>'[9]1.RSP Districts '!I82</f>
        <v>283</v>
      </c>
      <c r="J82" s="6">
        <v>158489</v>
      </c>
      <c r="K82" s="20">
        <f>L82</f>
        <v>120767</v>
      </c>
      <c r="L82" s="6">
        <f>'[9]1.RSP Districts '!L82</f>
        <v>120767</v>
      </c>
      <c r="M82" s="31">
        <f t="shared" si="14"/>
        <v>0</v>
      </c>
      <c r="N82" s="31">
        <f t="shared" si="15"/>
        <v>76.198979108960245</v>
      </c>
      <c r="O82" s="20">
        <v>6961</v>
      </c>
      <c r="P82" s="6">
        <f>'[9]1.RSP Districts '!P82</f>
        <v>6961</v>
      </c>
      <c r="Q82" s="31">
        <f t="shared" si="16"/>
        <v>0</v>
      </c>
      <c r="R82" s="89" t="s">
        <v>7</v>
      </c>
      <c r="S82" s="1">
        <v>1</v>
      </c>
    </row>
    <row r="83" spans="1:23" ht="14.4" x14ac:dyDescent="0.3">
      <c r="A83" s="29">
        <v>4</v>
      </c>
      <c r="B83" s="30" t="s">
        <v>50</v>
      </c>
      <c r="C83" s="6">
        <v>37</v>
      </c>
      <c r="D83" s="20">
        <v>20</v>
      </c>
      <c r="E83" s="20">
        <v>20</v>
      </c>
      <c r="F83" s="31">
        <f t="shared" si="12"/>
        <v>0</v>
      </c>
      <c r="G83" s="31">
        <f t="shared" si="13"/>
        <v>54.054054054054056</v>
      </c>
      <c r="H83" s="20">
        <v>121</v>
      </c>
      <c r="I83" s="20">
        <v>121</v>
      </c>
      <c r="J83" s="42">
        <v>128856</v>
      </c>
      <c r="K83" s="20">
        <v>11979</v>
      </c>
      <c r="L83" s="20">
        <f>K83</f>
        <v>11979</v>
      </c>
      <c r="M83" s="31">
        <f t="shared" si="14"/>
        <v>0</v>
      </c>
      <c r="N83" s="31">
        <f t="shared" si="15"/>
        <v>9.296423915067983</v>
      </c>
      <c r="O83" s="20">
        <v>725</v>
      </c>
      <c r="P83" s="20">
        <f>O83</f>
        <v>725</v>
      </c>
      <c r="Q83" s="31">
        <f t="shared" si="16"/>
        <v>0</v>
      </c>
      <c r="R83" s="89" t="s">
        <v>4</v>
      </c>
      <c r="S83" s="1">
        <v>1</v>
      </c>
      <c r="W83" s="126" t="e">
        <f>I83-'[1]1.RSP Districts '!I83</f>
        <v>#REF!</v>
      </c>
    </row>
    <row r="84" spans="1:23" ht="14.4" x14ac:dyDescent="0.3">
      <c r="A84" s="29">
        <v>5</v>
      </c>
      <c r="B84" s="30" t="s">
        <v>51</v>
      </c>
      <c r="C84" s="6">
        <v>40</v>
      </c>
      <c r="D84" s="6">
        <v>29</v>
      </c>
      <c r="E84" s="6">
        <f>'[9]1.RSP Districts '!E84</f>
        <v>29</v>
      </c>
      <c r="F84" s="31">
        <f t="shared" si="12"/>
        <v>0</v>
      </c>
      <c r="G84" s="31">
        <f t="shared" si="13"/>
        <v>72.5</v>
      </c>
      <c r="H84" s="6">
        <v>204</v>
      </c>
      <c r="I84" s="6">
        <f>'[9]1.RSP Districts '!I84</f>
        <v>204</v>
      </c>
      <c r="J84" s="6">
        <v>90682.077922077922</v>
      </c>
      <c r="K84" s="20">
        <v>84893</v>
      </c>
      <c r="L84" s="6">
        <f>'[9]1.RSP Districts '!L84</f>
        <v>84893</v>
      </c>
      <c r="M84" s="31">
        <f t="shared" si="14"/>
        <v>0</v>
      </c>
      <c r="N84" s="31">
        <f t="shared" si="15"/>
        <v>93.616072707274739</v>
      </c>
      <c r="O84" s="20">
        <v>5074</v>
      </c>
      <c r="P84" s="6">
        <f>'[9]1.RSP Districts '!P84</f>
        <v>5074</v>
      </c>
      <c r="Q84" s="31">
        <f t="shared" si="16"/>
        <v>0</v>
      </c>
      <c r="R84" s="89" t="s">
        <v>7</v>
      </c>
      <c r="S84" s="1">
        <v>1</v>
      </c>
    </row>
    <row r="85" spans="1:23" x14ac:dyDescent="0.25">
      <c r="A85" s="29">
        <v>6</v>
      </c>
      <c r="B85" s="30" t="s">
        <v>52</v>
      </c>
      <c r="C85" s="6">
        <v>28</v>
      </c>
      <c r="D85" s="6">
        <v>12</v>
      </c>
      <c r="E85" s="6">
        <f>'[7]1.RSP Districts '!E85</f>
        <v>12</v>
      </c>
      <c r="F85" s="31">
        <f t="shared" si="12"/>
        <v>0</v>
      </c>
      <c r="G85" s="31">
        <f t="shared" si="13"/>
        <v>42.857142857142854</v>
      </c>
      <c r="H85" s="6">
        <v>78</v>
      </c>
      <c r="I85" s="6">
        <f>'[7]1.RSP Districts '!I85</f>
        <v>78</v>
      </c>
      <c r="J85" s="6">
        <v>88816</v>
      </c>
      <c r="K85" s="20">
        <v>27290</v>
      </c>
      <c r="L85" s="6">
        <f>'[7]1.RSP Districts '!L85</f>
        <v>27525</v>
      </c>
      <c r="M85" s="31">
        <f t="shared" si="14"/>
        <v>0.86112128984976188</v>
      </c>
      <c r="N85" s="31">
        <f t="shared" si="15"/>
        <v>30.991037650873718</v>
      </c>
      <c r="O85" s="20">
        <v>595</v>
      </c>
      <c r="P85" s="6">
        <f>'[7]1.RSP Districts '!P85</f>
        <v>598</v>
      </c>
      <c r="Q85" s="31">
        <f t="shared" si="16"/>
        <v>0.50420168067226889</v>
      </c>
      <c r="R85" s="90" t="s">
        <v>9</v>
      </c>
      <c r="S85" s="1">
        <v>1</v>
      </c>
      <c r="U85" s="126" t="e">
        <f>C85-'[8]1.RSP Districts '!C85</f>
        <v>#REF!</v>
      </c>
    </row>
    <row r="86" spans="1:23" x14ac:dyDescent="0.25">
      <c r="A86" s="29">
        <v>7</v>
      </c>
      <c r="B86" s="30" t="s">
        <v>157</v>
      </c>
      <c r="C86" s="6">
        <v>0</v>
      </c>
      <c r="D86" s="6">
        <v>0</v>
      </c>
      <c r="E86" s="6"/>
      <c r="F86" s="31">
        <v>0</v>
      </c>
      <c r="G86" s="31">
        <v>0</v>
      </c>
      <c r="H86" s="31">
        <v>0</v>
      </c>
      <c r="I86" s="31"/>
      <c r="J86" s="6">
        <v>0</v>
      </c>
      <c r="K86" s="20">
        <v>0</v>
      </c>
      <c r="L86" s="6"/>
      <c r="M86" s="31">
        <v>0</v>
      </c>
      <c r="N86" s="31">
        <v>0</v>
      </c>
      <c r="O86" s="20">
        <v>0</v>
      </c>
      <c r="P86" s="32"/>
      <c r="Q86" s="31">
        <v>0</v>
      </c>
      <c r="R86" s="86">
        <v>0</v>
      </c>
      <c r="S86" s="1">
        <v>1</v>
      </c>
    </row>
    <row r="87" spans="1:23" ht="14.4" x14ac:dyDescent="0.3">
      <c r="A87" s="29">
        <v>8</v>
      </c>
      <c r="B87" s="30" t="s">
        <v>53</v>
      </c>
      <c r="C87" s="6">
        <v>37</v>
      </c>
      <c r="D87" s="6">
        <v>37</v>
      </c>
      <c r="E87" s="6">
        <f>'[9]1.RSP Districts '!E87</f>
        <v>37</v>
      </c>
      <c r="F87" s="31">
        <f t="shared" si="12"/>
        <v>0</v>
      </c>
      <c r="G87" s="31">
        <f t="shared" si="13"/>
        <v>100</v>
      </c>
      <c r="H87" s="6">
        <v>170</v>
      </c>
      <c r="I87" s="6">
        <f>'[9]1.RSP Districts '!I87</f>
        <v>170</v>
      </c>
      <c r="J87" s="6">
        <v>110969</v>
      </c>
      <c r="K87" s="20">
        <f>L87</f>
        <v>80345</v>
      </c>
      <c r="L87" s="6">
        <f>'[9]1.RSP Districts '!L87</f>
        <v>80345</v>
      </c>
      <c r="M87" s="31">
        <f t="shared" si="14"/>
        <v>0</v>
      </c>
      <c r="N87" s="31">
        <f t="shared" si="15"/>
        <v>72.403103569465344</v>
      </c>
      <c r="O87" s="20">
        <f>P87</f>
        <v>4710</v>
      </c>
      <c r="P87" s="6">
        <f>'[9]1.RSP Districts '!P87</f>
        <v>4710</v>
      </c>
      <c r="Q87" s="31">
        <f t="shared" si="16"/>
        <v>0</v>
      </c>
      <c r="R87" s="89" t="s">
        <v>7</v>
      </c>
      <c r="S87" s="1">
        <v>1</v>
      </c>
    </row>
    <row r="88" spans="1:23" ht="14.4" x14ac:dyDescent="0.3">
      <c r="A88" s="29">
        <v>9</v>
      </c>
      <c r="B88" s="44" t="s">
        <v>54</v>
      </c>
      <c r="C88" s="6">
        <v>76</v>
      </c>
      <c r="D88" s="6">
        <v>49</v>
      </c>
      <c r="E88" s="6">
        <f>'[9]1.RSP Districts '!E88</f>
        <v>49</v>
      </c>
      <c r="F88" s="31">
        <f t="shared" si="12"/>
        <v>0</v>
      </c>
      <c r="G88" s="31">
        <f t="shared" si="13"/>
        <v>64.473684210526315</v>
      </c>
      <c r="H88" s="6">
        <v>244</v>
      </c>
      <c r="I88" s="6">
        <f>'[9]1.RSP Districts '!I88</f>
        <v>244</v>
      </c>
      <c r="J88" s="6">
        <v>208270</v>
      </c>
      <c r="K88" s="20">
        <v>70400</v>
      </c>
      <c r="L88" s="6">
        <f>'[9]1.RSP Districts '!L88</f>
        <v>70400</v>
      </c>
      <c r="M88" s="31">
        <f t="shared" si="14"/>
        <v>0</v>
      </c>
      <c r="N88" s="31">
        <f t="shared" si="15"/>
        <v>33.802275891871133</v>
      </c>
      <c r="O88" s="20">
        <v>4078</v>
      </c>
      <c r="P88" s="6">
        <f>'[9]1.RSP Districts '!P88</f>
        <v>4110</v>
      </c>
      <c r="Q88" s="31">
        <f t="shared" si="16"/>
        <v>0.78469838155958804</v>
      </c>
      <c r="R88" s="89" t="s">
        <v>7</v>
      </c>
      <c r="S88" s="1">
        <v>1</v>
      </c>
    </row>
    <row r="89" spans="1:23" ht="14.4" x14ac:dyDescent="0.3">
      <c r="A89" s="29">
        <v>10</v>
      </c>
      <c r="B89" s="30" t="s">
        <v>55</v>
      </c>
      <c r="C89" s="6">
        <v>44</v>
      </c>
      <c r="D89" s="6">
        <v>38</v>
      </c>
      <c r="E89" s="6">
        <f>'[9]1.RSP Districts '!E89</f>
        <v>38</v>
      </c>
      <c r="F89" s="31">
        <f t="shared" si="12"/>
        <v>0</v>
      </c>
      <c r="G89" s="31">
        <f t="shared" si="13"/>
        <v>86.36363636363636</v>
      </c>
      <c r="H89" s="6">
        <v>178</v>
      </c>
      <c r="I89" s="6">
        <f>'[9]1.RSP Districts '!I89</f>
        <v>178</v>
      </c>
      <c r="J89" s="6">
        <v>121639.04761904762</v>
      </c>
      <c r="K89" s="20">
        <v>37589</v>
      </c>
      <c r="L89" s="6">
        <f>'[9]1.RSP Districts '!L89</f>
        <v>37589</v>
      </c>
      <c r="M89" s="31">
        <f t="shared" si="14"/>
        <v>0</v>
      </c>
      <c r="N89" s="31">
        <f t="shared" si="15"/>
        <v>30.902083447514503</v>
      </c>
      <c r="O89" s="20">
        <v>3605</v>
      </c>
      <c r="P89" s="6">
        <f>'[9]1.RSP Districts '!P89</f>
        <v>3605</v>
      </c>
      <c r="Q89" s="31">
        <f t="shared" si="16"/>
        <v>0</v>
      </c>
      <c r="R89" s="89" t="s">
        <v>7</v>
      </c>
      <c r="S89" s="1">
        <v>1</v>
      </c>
    </row>
    <row r="90" spans="1:23" ht="14.4" x14ac:dyDescent="0.3">
      <c r="A90" s="29">
        <v>11</v>
      </c>
      <c r="B90" s="30" t="s">
        <v>56</v>
      </c>
      <c r="C90" s="6">
        <v>19</v>
      </c>
      <c r="D90" s="20">
        <v>15</v>
      </c>
      <c r="E90" s="20">
        <v>15</v>
      </c>
      <c r="F90" s="31">
        <f t="shared" si="12"/>
        <v>0</v>
      </c>
      <c r="G90" s="31">
        <f t="shared" si="13"/>
        <v>78.94736842105263</v>
      </c>
      <c r="H90" s="20">
        <v>21</v>
      </c>
      <c r="I90" s="20">
        <v>21</v>
      </c>
      <c r="J90" s="42">
        <v>47026</v>
      </c>
      <c r="K90" s="20">
        <v>23129</v>
      </c>
      <c r="L90" s="20">
        <v>23129</v>
      </c>
      <c r="M90" s="31">
        <f t="shared" si="14"/>
        <v>0</v>
      </c>
      <c r="N90" s="31">
        <f t="shared" si="15"/>
        <v>49.183430442733808</v>
      </c>
      <c r="O90" s="20">
        <v>1770</v>
      </c>
      <c r="P90" s="20">
        <v>1770</v>
      </c>
      <c r="Q90" s="31">
        <f t="shared" si="16"/>
        <v>0</v>
      </c>
      <c r="R90" s="89" t="s">
        <v>4</v>
      </c>
      <c r="S90" s="1">
        <v>1</v>
      </c>
      <c r="W90" s="126" t="e">
        <f>I90-'[1]1.RSP Districts '!I90</f>
        <v>#REF!</v>
      </c>
    </row>
    <row r="91" spans="1:23" ht="14.4" x14ac:dyDescent="0.3">
      <c r="A91" s="29">
        <v>12</v>
      </c>
      <c r="B91" s="30" t="s">
        <v>57</v>
      </c>
      <c r="C91" s="6">
        <v>41</v>
      </c>
      <c r="D91" s="20">
        <v>41</v>
      </c>
      <c r="E91" s="20">
        <v>41</v>
      </c>
      <c r="F91" s="31">
        <f t="shared" si="12"/>
        <v>0</v>
      </c>
      <c r="G91" s="31">
        <f t="shared" si="13"/>
        <v>100</v>
      </c>
      <c r="H91" s="20">
        <v>329</v>
      </c>
      <c r="I91" s="20">
        <v>329</v>
      </c>
      <c r="J91" s="42">
        <v>111973</v>
      </c>
      <c r="K91" s="20">
        <v>77240</v>
      </c>
      <c r="L91" s="20">
        <f>K91</f>
        <v>77240</v>
      </c>
      <c r="M91" s="31">
        <f t="shared" si="14"/>
        <v>0</v>
      </c>
      <c r="N91" s="31">
        <f t="shared" si="15"/>
        <v>68.980915042019063</v>
      </c>
      <c r="O91" s="20">
        <v>4684</v>
      </c>
      <c r="P91" s="20">
        <f>O91</f>
        <v>4684</v>
      </c>
      <c r="Q91" s="31">
        <f t="shared" si="16"/>
        <v>0</v>
      </c>
      <c r="R91" s="89" t="s">
        <v>4</v>
      </c>
      <c r="S91" s="1">
        <v>1</v>
      </c>
      <c r="W91" s="126" t="e">
        <f>I91-'[1]1.RSP Districts '!I91</f>
        <v>#REF!</v>
      </c>
    </row>
    <row r="92" spans="1:23" ht="14.4" x14ac:dyDescent="0.3">
      <c r="A92" s="29">
        <v>13</v>
      </c>
      <c r="B92" s="30" t="s">
        <v>223</v>
      </c>
      <c r="C92" s="6">
        <v>51</v>
      </c>
      <c r="D92" s="6">
        <v>39</v>
      </c>
      <c r="E92" s="6">
        <f>'[9]1.RSP Districts '!E92</f>
        <v>39</v>
      </c>
      <c r="F92" s="31">
        <f t="shared" si="12"/>
        <v>0</v>
      </c>
      <c r="G92" s="31">
        <f t="shared" si="13"/>
        <v>76.470588235294116</v>
      </c>
      <c r="H92" s="6">
        <v>142</v>
      </c>
      <c r="I92" s="6">
        <f>'[9]1.RSP Districts '!I92</f>
        <v>142</v>
      </c>
      <c r="J92" s="6">
        <v>164715</v>
      </c>
      <c r="K92" s="20">
        <v>24710</v>
      </c>
      <c r="L92" s="6">
        <f>'[9]1.RSP Districts '!L92</f>
        <v>29945</v>
      </c>
      <c r="M92" s="31">
        <f t="shared" si="14"/>
        <v>21.185754755159856</v>
      </c>
      <c r="N92" s="31">
        <f t="shared" si="15"/>
        <v>18.179886470570377</v>
      </c>
      <c r="O92" s="20">
        <v>1729</v>
      </c>
      <c r="P92" s="6">
        <f>'[9]1.RSP Districts '!P92</f>
        <v>1729</v>
      </c>
      <c r="Q92" s="31">
        <f t="shared" si="16"/>
        <v>0</v>
      </c>
      <c r="R92" s="89" t="s">
        <v>7</v>
      </c>
      <c r="S92" s="1">
        <v>1</v>
      </c>
    </row>
    <row r="93" spans="1:23" ht="14.4" x14ac:dyDescent="0.3">
      <c r="A93" s="29">
        <v>14</v>
      </c>
      <c r="B93" s="30" t="s">
        <v>58</v>
      </c>
      <c r="C93" s="6">
        <v>51</v>
      </c>
      <c r="D93" s="20">
        <v>27</v>
      </c>
      <c r="E93" s="20">
        <v>27</v>
      </c>
      <c r="F93" s="31">
        <f t="shared" si="12"/>
        <v>0</v>
      </c>
      <c r="G93" s="31">
        <f t="shared" si="13"/>
        <v>52.941176470588232</v>
      </c>
      <c r="H93" s="20">
        <v>54</v>
      </c>
      <c r="I93" s="20">
        <v>54</v>
      </c>
      <c r="J93" s="42">
        <v>141671</v>
      </c>
      <c r="K93" s="20">
        <v>3092</v>
      </c>
      <c r="L93" s="20">
        <v>3092</v>
      </c>
      <c r="M93" s="31">
        <f t="shared" si="14"/>
        <v>0</v>
      </c>
      <c r="N93" s="31">
        <f t="shared" si="15"/>
        <v>2.1825214758136808</v>
      </c>
      <c r="O93" s="20">
        <v>564</v>
      </c>
      <c r="P93" s="20">
        <v>564</v>
      </c>
      <c r="Q93" s="31">
        <f t="shared" si="16"/>
        <v>0</v>
      </c>
      <c r="R93" s="89" t="s">
        <v>4</v>
      </c>
      <c r="S93" s="1">
        <v>1</v>
      </c>
      <c r="W93" s="126" t="e">
        <f>I93-'[1]1.RSP Districts '!I93</f>
        <v>#REF!</v>
      </c>
    </row>
    <row r="94" spans="1:23" ht="14.4" x14ac:dyDescent="0.3">
      <c r="A94" s="29">
        <v>15</v>
      </c>
      <c r="B94" s="30" t="s">
        <v>59</v>
      </c>
      <c r="C94" s="6">
        <v>40</v>
      </c>
      <c r="D94" s="6">
        <v>34</v>
      </c>
      <c r="E94" s="6">
        <f>'[9]1.RSP Districts '!E94</f>
        <v>34</v>
      </c>
      <c r="F94" s="31">
        <f t="shared" si="12"/>
        <v>0</v>
      </c>
      <c r="G94" s="31">
        <f t="shared" si="13"/>
        <v>85</v>
      </c>
      <c r="H94" s="6">
        <v>236</v>
      </c>
      <c r="I94" s="6">
        <f>'[9]1.RSP Districts '!I94</f>
        <v>236</v>
      </c>
      <c r="J94" s="6">
        <v>128408</v>
      </c>
      <c r="K94" s="20">
        <v>29475</v>
      </c>
      <c r="L94" s="6">
        <f>'[9]1.RSP Districts '!L94</f>
        <v>29475</v>
      </c>
      <c r="M94" s="31">
        <f t="shared" si="14"/>
        <v>0</v>
      </c>
      <c r="N94" s="31">
        <f t="shared" si="15"/>
        <v>22.954177309824935</v>
      </c>
      <c r="O94" s="20">
        <v>2221</v>
      </c>
      <c r="P94" s="6">
        <f>'[9]1.RSP Districts '!P94</f>
        <v>2221</v>
      </c>
      <c r="Q94" s="31">
        <f t="shared" si="16"/>
        <v>0</v>
      </c>
      <c r="R94" s="89" t="s">
        <v>7</v>
      </c>
      <c r="S94" s="1">
        <v>1</v>
      </c>
    </row>
    <row r="95" spans="1:23" ht="14.4" x14ac:dyDescent="0.3">
      <c r="A95" s="29">
        <v>16</v>
      </c>
      <c r="B95" s="30" t="s">
        <v>60</v>
      </c>
      <c r="C95" s="6">
        <v>55</v>
      </c>
      <c r="D95" s="6">
        <v>13</v>
      </c>
      <c r="E95" s="6">
        <v>13</v>
      </c>
      <c r="F95" s="31">
        <f t="shared" si="12"/>
        <v>0</v>
      </c>
      <c r="G95" s="31">
        <f t="shared" si="13"/>
        <v>23.636363636363633</v>
      </c>
      <c r="H95" s="6">
        <v>260</v>
      </c>
      <c r="I95" s="6">
        <v>260</v>
      </c>
      <c r="J95" s="6">
        <v>209191</v>
      </c>
      <c r="K95" s="20">
        <v>16500</v>
      </c>
      <c r="L95" s="6">
        <v>16500</v>
      </c>
      <c r="M95" s="31">
        <f t="shared" si="14"/>
        <v>0</v>
      </c>
      <c r="N95" s="31">
        <f t="shared" si="15"/>
        <v>7.8875286221682579</v>
      </c>
      <c r="O95" s="20">
        <v>860</v>
      </c>
      <c r="P95" s="6">
        <v>860</v>
      </c>
      <c r="Q95" s="31">
        <f t="shared" si="16"/>
        <v>0</v>
      </c>
      <c r="R95" s="89" t="s">
        <v>6</v>
      </c>
      <c r="S95" s="1">
        <v>1</v>
      </c>
    </row>
    <row r="96" spans="1:23" ht="14.4" x14ac:dyDescent="0.3">
      <c r="A96" s="29">
        <v>17</v>
      </c>
      <c r="B96" s="30" t="s">
        <v>61</v>
      </c>
      <c r="C96" s="6">
        <v>51</v>
      </c>
      <c r="D96" s="6">
        <v>50</v>
      </c>
      <c r="E96" s="6">
        <f>'[9]1.RSP Districts '!E96</f>
        <v>50</v>
      </c>
      <c r="F96" s="31">
        <f t="shared" si="12"/>
        <v>0</v>
      </c>
      <c r="G96" s="31">
        <f t="shared" si="13"/>
        <v>98.039215686274503</v>
      </c>
      <c r="H96" s="6">
        <v>222</v>
      </c>
      <c r="I96" s="6">
        <f>'[9]1.RSP Districts '!I96</f>
        <v>222</v>
      </c>
      <c r="J96" s="6">
        <v>122340</v>
      </c>
      <c r="K96" s="20">
        <f>L96</f>
        <v>102306</v>
      </c>
      <c r="L96" s="6">
        <f>'[9]1.RSP Districts '!L96</f>
        <v>102306</v>
      </c>
      <c r="M96" s="31">
        <f t="shared" si="14"/>
        <v>0</v>
      </c>
      <c r="N96" s="31">
        <f t="shared" si="15"/>
        <v>83.624325649828336</v>
      </c>
      <c r="O96" s="20">
        <v>5997</v>
      </c>
      <c r="P96" s="6">
        <f>'[9]1.RSP Districts '!P96</f>
        <v>5997</v>
      </c>
      <c r="Q96" s="31">
        <f t="shared" si="16"/>
        <v>0</v>
      </c>
      <c r="R96" s="89" t="s">
        <v>7</v>
      </c>
      <c r="S96" s="1">
        <v>1</v>
      </c>
    </row>
    <row r="97" spans="1:23" ht="14.4" x14ac:dyDescent="0.3">
      <c r="A97" s="29">
        <v>18</v>
      </c>
      <c r="B97" s="30" t="s">
        <v>224</v>
      </c>
      <c r="C97" s="6">
        <v>46</v>
      </c>
      <c r="D97" s="6">
        <v>26</v>
      </c>
      <c r="E97" s="6">
        <f>'[9]1.RSP Districts '!E97</f>
        <v>26</v>
      </c>
      <c r="F97" s="31">
        <f t="shared" si="12"/>
        <v>0</v>
      </c>
      <c r="G97" s="31">
        <f t="shared" si="13"/>
        <v>56.521739130434781</v>
      </c>
      <c r="H97" s="6">
        <v>196</v>
      </c>
      <c r="I97" s="6">
        <f>'[9]1.RSP Districts '!I97</f>
        <v>200</v>
      </c>
      <c r="J97" s="6">
        <v>78458</v>
      </c>
      <c r="K97" s="20">
        <v>36598</v>
      </c>
      <c r="L97" s="6">
        <f>'[9]1.RSP Districts '!L97</f>
        <v>37514</v>
      </c>
      <c r="M97" s="31">
        <f t="shared" si="14"/>
        <v>2.5028690092354773</v>
      </c>
      <c r="N97" s="31">
        <f t="shared" si="15"/>
        <v>47.81411710724209</v>
      </c>
      <c r="O97" s="20">
        <v>2629</v>
      </c>
      <c r="P97" s="6">
        <f>'[9]1.RSP Districts '!P97</f>
        <v>2745</v>
      </c>
      <c r="Q97" s="31">
        <f t="shared" si="16"/>
        <v>4.4123240775960442</v>
      </c>
      <c r="R97" s="89" t="s">
        <v>7</v>
      </c>
      <c r="S97" s="1">
        <v>1</v>
      </c>
    </row>
    <row r="98" spans="1:23" s="3" customFormat="1" ht="14.4" x14ac:dyDescent="0.3">
      <c r="A98" s="29">
        <v>19</v>
      </c>
      <c r="B98" s="30" t="s">
        <v>62</v>
      </c>
      <c r="C98" s="6">
        <v>19</v>
      </c>
      <c r="D98" s="20">
        <v>12</v>
      </c>
      <c r="E98" s="20">
        <v>12</v>
      </c>
      <c r="F98" s="31">
        <f t="shared" si="12"/>
        <v>0</v>
      </c>
      <c r="G98" s="31">
        <f t="shared" si="13"/>
        <v>63.157894736842103</v>
      </c>
      <c r="H98" s="20">
        <v>19</v>
      </c>
      <c r="I98" s="20">
        <v>19</v>
      </c>
      <c r="J98" s="42">
        <v>47082</v>
      </c>
      <c r="K98" s="20">
        <v>21838</v>
      </c>
      <c r="L98" s="20">
        <v>21838</v>
      </c>
      <c r="M98" s="31">
        <f t="shared" si="14"/>
        <v>0</v>
      </c>
      <c r="N98" s="31">
        <f t="shared" si="15"/>
        <v>46.382906418588846</v>
      </c>
      <c r="O98" s="20">
        <v>1673</v>
      </c>
      <c r="P98" s="20">
        <v>1673</v>
      </c>
      <c r="Q98" s="31">
        <f t="shared" si="16"/>
        <v>0</v>
      </c>
      <c r="R98" s="89" t="s">
        <v>4</v>
      </c>
      <c r="S98" s="1">
        <v>1</v>
      </c>
      <c r="W98" s="126" t="e">
        <f>I98-'[1]1.RSP Districts '!I98</f>
        <v>#REF!</v>
      </c>
    </row>
    <row r="99" spans="1:23" s="3" customFormat="1" ht="14.4" x14ac:dyDescent="0.3">
      <c r="A99" s="29">
        <v>20</v>
      </c>
      <c r="B99" s="30" t="s">
        <v>63</v>
      </c>
      <c r="C99" s="6">
        <v>16</v>
      </c>
      <c r="D99" s="20">
        <v>13</v>
      </c>
      <c r="E99" s="20">
        <v>13</v>
      </c>
      <c r="F99" s="31">
        <f t="shared" si="12"/>
        <v>0</v>
      </c>
      <c r="G99" s="31">
        <f t="shared" si="13"/>
        <v>81.25</v>
      </c>
      <c r="H99" s="20">
        <v>66</v>
      </c>
      <c r="I99" s="20">
        <v>66</v>
      </c>
      <c r="J99" s="42">
        <v>39648</v>
      </c>
      <c r="K99" s="20">
        <v>17576</v>
      </c>
      <c r="L99" s="20">
        <v>19042</v>
      </c>
      <c r="M99" s="31">
        <f t="shared" si="14"/>
        <v>8.3409194355939924</v>
      </c>
      <c r="N99" s="31">
        <f t="shared" si="15"/>
        <v>48.027643260694106</v>
      </c>
      <c r="O99" s="20">
        <v>1067</v>
      </c>
      <c r="P99" s="20">
        <v>1156</v>
      </c>
      <c r="Q99" s="31">
        <f t="shared" si="16"/>
        <v>8.3411433926897853</v>
      </c>
      <c r="R99" s="89" t="s">
        <v>4</v>
      </c>
      <c r="S99" s="1">
        <v>1</v>
      </c>
      <c r="W99" s="126" t="e">
        <f>I99-'[1]1.RSP Districts '!I99</f>
        <v>#REF!</v>
      </c>
    </row>
    <row r="100" spans="1:23" s="3" customFormat="1" x14ac:dyDescent="0.25">
      <c r="A100" s="29">
        <v>21</v>
      </c>
      <c r="B100" s="30" t="s">
        <v>64</v>
      </c>
      <c r="C100" s="6">
        <v>44</v>
      </c>
      <c r="D100" s="6">
        <v>44</v>
      </c>
      <c r="E100" s="6">
        <f>'[7]1.RSP Districts '!E100</f>
        <v>44</v>
      </c>
      <c r="F100" s="31">
        <f t="shared" si="12"/>
        <v>0</v>
      </c>
      <c r="G100" s="31">
        <f t="shared" si="13"/>
        <v>100</v>
      </c>
      <c r="H100" s="6">
        <v>166</v>
      </c>
      <c r="I100" s="6">
        <f>'[7]1.RSP Districts '!I100</f>
        <v>166</v>
      </c>
      <c r="J100" s="6">
        <v>159486</v>
      </c>
      <c r="K100" s="20">
        <v>159665</v>
      </c>
      <c r="L100" s="6">
        <f>'[7]1.RSP Districts '!L100</f>
        <v>159665</v>
      </c>
      <c r="M100" s="31">
        <f t="shared" si="14"/>
        <v>0</v>
      </c>
      <c r="N100" s="31">
        <f t="shared" si="15"/>
        <v>100.11223555672599</v>
      </c>
      <c r="O100" s="20">
        <v>11477</v>
      </c>
      <c r="P100" s="6">
        <f>'[7]1.RSP Districts '!P100</f>
        <v>11485</v>
      </c>
      <c r="Q100" s="31">
        <f t="shared" si="16"/>
        <v>6.9704626644593537E-2</v>
      </c>
      <c r="R100" s="90" t="s">
        <v>9</v>
      </c>
      <c r="S100" s="1">
        <v>1</v>
      </c>
      <c r="T100" s="3">
        <f>8</f>
        <v>8</v>
      </c>
      <c r="U100" s="126" t="e">
        <f>C100-'[8]1.RSP Districts '!C100</f>
        <v>#REF!</v>
      </c>
    </row>
    <row r="101" spans="1:23" s="3" customFormat="1" ht="14.4" x14ac:dyDescent="0.3">
      <c r="A101" s="29">
        <v>22</v>
      </c>
      <c r="B101" s="30" t="s">
        <v>65</v>
      </c>
      <c r="C101" s="6">
        <v>55</v>
      </c>
      <c r="D101" s="20">
        <v>52</v>
      </c>
      <c r="E101" s="20">
        <v>52</v>
      </c>
      <c r="F101" s="31">
        <f t="shared" si="12"/>
        <v>0</v>
      </c>
      <c r="G101" s="31">
        <f t="shared" si="13"/>
        <v>94.545454545454533</v>
      </c>
      <c r="H101" s="20">
        <v>298</v>
      </c>
      <c r="I101" s="20">
        <v>298</v>
      </c>
      <c r="J101" s="42">
        <v>202554</v>
      </c>
      <c r="K101" s="20">
        <v>40929</v>
      </c>
      <c r="L101" s="20">
        <v>41065</v>
      </c>
      <c r="M101" s="31">
        <f t="shared" si="14"/>
        <v>0.33228273351413423</v>
      </c>
      <c r="N101" s="31">
        <f t="shared" si="15"/>
        <v>20.273606050732152</v>
      </c>
      <c r="O101" s="20">
        <v>2331</v>
      </c>
      <c r="P101" s="20">
        <v>2340</v>
      </c>
      <c r="Q101" s="31">
        <f t="shared" si="16"/>
        <v>0.38610038610038611</v>
      </c>
      <c r="R101" s="89" t="s">
        <v>4</v>
      </c>
      <c r="S101" s="1">
        <v>1</v>
      </c>
      <c r="W101" s="126" t="e">
        <f>I101-'[1]1.RSP Districts '!I101</f>
        <v>#REF!</v>
      </c>
    </row>
    <row r="102" spans="1:23" s="3" customFormat="1" ht="14.4" x14ac:dyDescent="0.3">
      <c r="A102" s="18">
        <v>23</v>
      </c>
      <c r="B102" s="19" t="s">
        <v>225</v>
      </c>
      <c r="C102" s="20">
        <v>27</v>
      </c>
      <c r="D102" s="20">
        <v>1</v>
      </c>
      <c r="E102" s="20">
        <v>1</v>
      </c>
      <c r="F102" s="31">
        <f t="shared" si="12"/>
        <v>0</v>
      </c>
      <c r="G102" s="31">
        <f t="shared" si="13"/>
        <v>3.7037037037037033</v>
      </c>
      <c r="H102" s="20">
        <v>5</v>
      </c>
      <c r="I102" s="20">
        <v>5</v>
      </c>
      <c r="J102" s="42">
        <v>202554</v>
      </c>
      <c r="K102" s="20">
        <v>683</v>
      </c>
      <c r="L102" s="20">
        <v>941</v>
      </c>
      <c r="M102" s="21">
        <f t="shared" si="14"/>
        <v>37.774524158125914</v>
      </c>
      <c r="N102" s="21">
        <f t="shared" si="15"/>
        <v>0.46456747336512733</v>
      </c>
      <c r="O102" s="20">
        <v>60</v>
      </c>
      <c r="P102" s="20">
        <v>132</v>
      </c>
      <c r="Q102" s="21">
        <f t="shared" si="16"/>
        <v>120</v>
      </c>
      <c r="R102" s="127" t="s">
        <v>4</v>
      </c>
      <c r="S102" s="1">
        <v>1</v>
      </c>
      <c r="T102" s="3" t="s">
        <v>226</v>
      </c>
      <c r="W102" s="126" t="e">
        <f>I102-'[1]1.RSP Districts '!I102</f>
        <v>#REF!</v>
      </c>
    </row>
    <row r="103" spans="1:23" s="3" customFormat="1" ht="14.4" thickBot="1" x14ac:dyDescent="0.3">
      <c r="A103" s="18">
        <v>23</v>
      </c>
      <c r="B103" s="19" t="s">
        <v>66</v>
      </c>
      <c r="C103" s="20">
        <v>27</v>
      </c>
      <c r="D103" s="6">
        <v>27</v>
      </c>
      <c r="E103" s="6">
        <f>'[7]1.RSP Districts '!E103</f>
        <v>27</v>
      </c>
      <c r="F103" s="21">
        <f t="shared" si="12"/>
        <v>0</v>
      </c>
      <c r="G103" s="21">
        <f t="shared" si="13"/>
        <v>100</v>
      </c>
      <c r="H103" s="6">
        <v>186</v>
      </c>
      <c r="I103" s="6">
        <f>'[7]1.RSP Districts '!I103</f>
        <v>186</v>
      </c>
      <c r="J103" s="20">
        <v>106515</v>
      </c>
      <c r="K103" s="20">
        <v>45128</v>
      </c>
      <c r="L103" s="6">
        <f>'[7]1.RSP Districts '!L103</f>
        <v>45128</v>
      </c>
      <c r="M103" s="21">
        <f t="shared" si="14"/>
        <v>0</v>
      </c>
      <c r="N103" s="21">
        <f t="shared" si="15"/>
        <v>42.367741632633894</v>
      </c>
      <c r="O103" s="20">
        <v>2768</v>
      </c>
      <c r="P103" s="6">
        <f>'[7]1.RSP Districts '!P103</f>
        <v>2768</v>
      </c>
      <c r="Q103" s="21">
        <f t="shared" si="16"/>
        <v>0</v>
      </c>
      <c r="R103" s="91" t="s">
        <v>9</v>
      </c>
      <c r="S103" s="1">
        <v>1</v>
      </c>
      <c r="U103" s="126" t="e">
        <f>C103-'[8]1.RSP Districts '!C103</f>
        <v>#REF!</v>
      </c>
    </row>
    <row r="104" spans="1:23" s="2" customFormat="1" ht="14.4" thickBot="1" x14ac:dyDescent="0.3">
      <c r="A104" s="35">
        <f>COUNTIF(R80:R103,"*")-1</f>
        <v>22</v>
      </c>
      <c r="B104" s="36" t="s">
        <v>45</v>
      </c>
      <c r="C104" s="22">
        <f>SUM(C80:C103)-C102</f>
        <v>921</v>
      </c>
      <c r="D104" s="22">
        <f>SUM(D80:D103)-D102</f>
        <v>691</v>
      </c>
      <c r="E104" s="22">
        <f>SUM(E80:E103)-E102</f>
        <v>691</v>
      </c>
      <c r="F104" s="23">
        <f t="shared" si="12"/>
        <v>0</v>
      </c>
      <c r="G104" s="23">
        <f t="shared" si="13"/>
        <v>75.0271444082519</v>
      </c>
      <c r="H104" s="22">
        <f>SUM(H80:H103)</f>
        <v>3958</v>
      </c>
      <c r="I104" s="22">
        <f>SUM(I80:I103)</f>
        <v>3962</v>
      </c>
      <c r="J104" s="22">
        <f>SUM(J80:J103)-J102</f>
        <v>2816903.1255411254</v>
      </c>
      <c r="K104" s="22">
        <f>SUM(K80:K103)</f>
        <v>1183831</v>
      </c>
      <c r="L104" s="22">
        <f>SUM(L80:L103)</f>
        <v>1192574</v>
      </c>
      <c r="M104" s="23">
        <f t="shared" si="14"/>
        <v>0.73853446986943239</v>
      </c>
      <c r="N104" s="23">
        <f t="shared" si="15"/>
        <v>42.336351193153199</v>
      </c>
      <c r="O104" s="22">
        <f>SUM(O80:O103)</f>
        <v>73558</v>
      </c>
      <c r="P104" s="22">
        <f>SUM(P80:P103)</f>
        <v>73919</v>
      </c>
      <c r="Q104" s="23">
        <f t="shared" si="16"/>
        <v>0.49076918893934035</v>
      </c>
      <c r="R104" s="72"/>
      <c r="S104" s="1">
        <v>1</v>
      </c>
    </row>
    <row r="105" spans="1:23" ht="5.25" customHeight="1" thickBot="1" x14ac:dyDescent="0.35">
      <c r="A105" s="45"/>
      <c r="B105" s="46"/>
      <c r="C105" s="25"/>
      <c r="D105" s="25"/>
      <c r="E105" s="25"/>
      <c r="F105" s="26"/>
      <c r="G105" s="26"/>
      <c r="H105" s="26"/>
      <c r="I105" s="26"/>
      <c r="J105" s="25"/>
      <c r="K105" s="25"/>
      <c r="L105" s="25"/>
      <c r="M105" s="25"/>
      <c r="N105" s="25"/>
      <c r="O105" s="25"/>
      <c r="P105" s="25"/>
      <c r="Q105" s="25"/>
      <c r="R105" s="11"/>
      <c r="S105" s="1">
        <v>1</v>
      </c>
    </row>
    <row r="106" spans="1:23" s="41" customFormat="1" x14ac:dyDescent="0.25">
      <c r="A106" s="14" t="s">
        <v>67</v>
      </c>
      <c r="B106" s="15"/>
      <c r="C106" s="16"/>
      <c r="D106" s="27"/>
      <c r="E106" s="27"/>
      <c r="F106" s="28"/>
      <c r="G106" s="28"/>
      <c r="H106" s="28"/>
      <c r="I106" s="28"/>
      <c r="J106" s="16"/>
      <c r="K106" s="27"/>
      <c r="L106" s="27"/>
      <c r="M106" s="27"/>
      <c r="N106" s="27"/>
      <c r="O106" s="27"/>
      <c r="P106" s="27"/>
      <c r="Q106" s="27"/>
      <c r="R106" s="84"/>
      <c r="S106" s="1">
        <v>1</v>
      </c>
    </row>
    <row r="107" spans="1:23" s="3" customFormat="1" x14ac:dyDescent="0.25">
      <c r="A107" s="29">
        <v>1</v>
      </c>
      <c r="B107" s="30" t="s">
        <v>68</v>
      </c>
      <c r="C107" s="42">
        <v>65</v>
      </c>
      <c r="D107" s="6">
        <v>12</v>
      </c>
      <c r="E107" s="6">
        <f>'[6]1.RSP Districts '!E107</f>
        <v>12</v>
      </c>
      <c r="F107" s="31">
        <f t="shared" ref="F107:F158" si="17">(E107-D107)/D107%</f>
        <v>0</v>
      </c>
      <c r="G107" s="31">
        <f t="shared" ref="G107:G158" si="18">E107/C107%</f>
        <v>18.46153846153846</v>
      </c>
      <c r="H107" s="6">
        <v>69</v>
      </c>
      <c r="I107" s="6">
        <f>'[6]1.RSP Districts '!I107</f>
        <v>69</v>
      </c>
      <c r="J107" s="6">
        <v>164849</v>
      </c>
      <c r="K107" s="6">
        <v>19074</v>
      </c>
      <c r="L107" s="6">
        <f>'[6]1.RSP Districts '!L107</f>
        <v>19074</v>
      </c>
      <c r="M107" s="31">
        <f t="shared" ref="M107:M158" si="19">(L107-K107)/K107%</f>
        <v>0</v>
      </c>
      <c r="N107" s="31">
        <f t="shared" ref="N107:N158" si="20">L107/J107%</f>
        <v>11.570588841909869</v>
      </c>
      <c r="O107" s="6">
        <v>1635</v>
      </c>
      <c r="P107" s="6">
        <f>'[6]1.RSP Districts '!P107</f>
        <v>1635</v>
      </c>
      <c r="Q107" s="31">
        <f t="shared" ref="Q107:Q158" si="21">(P107-O107)/O107%</f>
        <v>0</v>
      </c>
      <c r="R107" s="90" t="s">
        <v>3</v>
      </c>
      <c r="S107" s="1">
        <v>1</v>
      </c>
      <c r="T107" s="47"/>
    </row>
    <row r="108" spans="1:23" x14ac:dyDescent="0.25">
      <c r="A108" s="29">
        <v>1</v>
      </c>
      <c r="B108" s="30" t="s">
        <v>69</v>
      </c>
      <c r="C108" s="6">
        <v>65</v>
      </c>
      <c r="D108" s="20">
        <v>64</v>
      </c>
      <c r="E108" s="20">
        <v>64</v>
      </c>
      <c r="F108" s="31">
        <f t="shared" si="17"/>
        <v>0</v>
      </c>
      <c r="G108" s="31">
        <f t="shared" si="18"/>
        <v>98.461538461538453</v>
      </c>
      <c r="H108" s="20">
        <v>454</v>
      </c>
      <c r="I108" s="20">
        <v>454</v>
      </c>
      <c r="J108" s="6">
        <v>164849</v>
      </c>
      <c r="K108" s="6">
        <v>66651</v>
      </c>
      <c r="L108" s="20">
        <v>66651</v>
      </c>
      <c r="M108" s="31">
        <f t="shared" si="19"/>
        <v>0</v>
      </c>
      <c r="N108" s="31">
        <f t="shared" si="20"/>
        <v>40.431546445535005</v>
      </c>
      <c r="O108" s="6">
        <v>4318</v>
      </c>
      <c r="P108" s="20">
        <v>4318</v>
      </c>
      <c r="Q108" s="31">
        <f t="shared" si="21"/>
        <v>0</v>
      </c>
      <c r="R108" s="85" t="s">
        <v>4</v>
      </c>
      <c r="S108" s="1">
        <v>1</v>
      </c>
      <c r="T108" s="47"/>
      <c r="W108" s="126" t="e">
        <f>I108-'[1]1.RSP Districts '!I108</f>
        <v>#REF!</v>
      </c>
    </row>
    <row r="109" spans="1:23" s="3" customFormat="1" x14ac:dyDescent="0.25">
      <c r="A109" s="29">
        <v>2</v>
      </c>
      <c r="B109" s="30" t="s">
        <v>70</v>
      </c>
      <c r="C109" s="6">
        <v>101</v>
      </c>
      <c r="D109" s="20">
        <v>101</v>
      </c>
      <c r="E109" s="20">
        <v>101</v>
      </c>
      <c r="F109" s="31">
        <f t="shared" si="17"/>
        <v>0</v>
      </c>
      <c r="G109" s="31">
        <f t="shared" si="18"/>
        <v>100</v>
      </c>
      <c r="H109" s="20">
        <v>869</v>
      </c>
      <c r="I109" s="20">
        <v>869</v>
      </c>
      <c r="J109" s="42">
        <v>158489</v>
      </c>
      <c r="K109" s="6">
        <v>225585</v>
      </c>
      <c r="L109" s="128">
        <v>227972</v>
      </c>
      <c r="M109" s="31">
        <f t="shared" si="19"/>
        <v>1.058137730788838</v>
      </c>
      <c r="N109" s="31">
        <f t="shared" si="20"/>
        <v>143.84089747553458</v>
      </c>
      <c r="O109" s="6">
        <v>16095</v>
      </c>
      <c r="P109" s="128">
        <v>16167</v>
      </c>
      <c r="Q109" s="31">
        <f t="shared" si="21"/>
        <v>0.44734389561975774</v>
      </c>
      <c r="R109" s="90" t="s">
        <v>4</v>
      </c>
      <c r="S109" s="1">
        <v>1</v>
      </c>
      <c r="T109" s="47"/>
      <c r="W109" s="126" t="e">
        <f>I109-'[1]1.RSP Districts '!I109</f>
        <v>#REF!</v>
      </c>
    </row>
    <row r="110" spans="1:23" s="3" customFormat="1" x14ac:dyDescent="0.25">
      <c r="A110" s="29">
        <v>3</v>
      </c>
      <c r="B110" s="30" t="s">
        <v>71</v>
      </c>
      <c r="C110" s="6">
        <v>97</v>
      </c>
      <c r="D110" s="20">
        <v>97</v>
      </c>
      <c r="E110" s="20">
        <v>97</v>
      </c>
      <c r="F110" s="31">
        <f t="shared" si="17"/>
        <v>0</v>
      </c>
      <c r="G110" s="31">
        <f t="shared" si="18"/>
        <v>100</v>
      </c>
      <c r="H110" s="20">
        <v>609</v>
      </c>
      <c r="I110" s="20">
        <v>609</v>
      </c>
      <c r="J110" s="42">
        <v>128856</v>
      </c>
      <c r="K110" s="6">
        <v>285974</v>
      </c>
      <c r="L110" s="20">
        <f>K110</f>
        <v>285974</v>
      </c>
      <c r="M110" s="31">
        <f t="shared" si="19"/>
        <v>0</v>
      </c>
      <c r="N110" s="31">
        <f t="shared" si="20"/>
        <v>221.93301049233253</v>
      </c>
      <c r="O110" s="6">
        <v>19009</v>
      </c>
      <c r="P110" s="128">
        <v>19107</v>
      </c>
      <c r="Q110" s="31">
        <f t="shared" si="21"/>
        <v>0.5155452680309327</v>
      </c>
      <c r="R110" s="90" t="s">
        <v>4</v>
      </c>
      <c r="S110" s="1">
        <v>1</v>
      </c>
      <c r="T110" s="47"/>
      <c r="W110" s="126" t="e">
        <f>I110-'[1]1.RSP Districts '!I110</f>
        <v>#REF!</v>
      </c>
    </row>
    <row r="111" spans="1:23" s="3" customFormat="1" x14ac:dyDescent="0.25">
      <c r="A111" s="29">
        <v>4</v>
      </c>
      <c r="B111" s="30" t="s">
        <v>72</v>
      </c>
      <c r="C111" s="6">
        <v>42</v>
      </c>
      <c r="D111" s="20">
        <v>40</v>
      </c>
      <c r="E111" s="20">
        <v>40</v>
      </c>
      <c r="F111" s="31">
        <f t="shared" si="17"/>
        <v>0</v>
      </c>
      <c r="G111" s="31">
        <f t="shared" si="18"/>
        <v>95.238095238095241</v>
      </c>
      <c r="H111" s="20">
        <v>530</v>
      </c>
      <c r="I111" s="20">
        <v>530</v>
      </c>
      <c r="J111" s="42">
        <v>90682.077922077922</v>
      </c>
      <c r="K111" s="6">
        <v>159387</v>
      </c>
      <c r="L111" s="20">
        <f>K111</f>
        <v>159387</v>
      </c>
      <c r="M111" s="31">
        <f t="shared" si="19"/>
        <v>0</v>
      </c>
      <c r="N111" s="31">
        <f t="shared" si="20"/>
        <v>175.76460933874878</v>
      </c>
      <c r="O111" s="6">
        <v>10036</v>
      </c>
      <c r="P111" s="20">
        <f>O111</f>
        <v>10036</v>
      </c>
      <c r="Q111" s="31">
        <f t="shared" si="21"/>
        <v>0</v>
      </c>
      <c r="R111" s="90" t="s">
        <v>4</v>
      </c>
      <c r="S111" s="1">
        <v>1</v>
      </c>
      <c r="T111" s="47"/>
      <c r="W111" s="126" t="e">
        <f>I111-'[1]1.RSP Districts '!I111</f>
        <v>#REF!</v>
      </c>
    </row>
    <row r="112" spans="1:23" s="3" customFormat="1" x14ac:dyDescent="0.25">
      <c r="A112" s="29">
        <v>5</v>
      </c>
      <c r="B112" s="30" t="s">
        <v>73</v>
      </c>
      <c r="C112" s="6">
        <v>65</v>
      </c>
      <c r="D112" s="20">
        <v>60</v>
      </c>
      <c r="E112" s="20">
        <v>60</v>
      </c>
      <c r="F112" s="31">
        <f t="shared" si="17"/>
        <v>0</v>
      </c>
      <c r="G112" s="31">
        <f t="shared" si="18"/>
        <v>92.307692307692307</v>
      </c>
      <c r="H112" s="20">
        <v>418</v>
      </c>
      <c r="I112" s="20">
        <v>418</v>
      </c>
      <c r="J112" s="42">
        <v>88816</v>
      </c>
      <c r="K112" s="6">
        <v>70915</v>
      </c>
      <c r="L112" s="20">
        <f>K112</f>
        <v>70915</v>
      </c>
      <c r="M112" s="31">
        <f t="shared" si="19"/>
        <v>0</v>
      </c>
      <c r="N112" s="31">
        <f t="shared" si="20"/>
        <v>79.844847775175651</v>
      </c>
      <c r="O112" s="6">
        <v>3875</v>
      </c>
      <c r="P112" s="20">
        <f>O112</f>
        <v>3875</v>
      </c>
      <c r="Q112" s="31">
        <f t="shared" si="21"/>
        <v>0</v>
      </c>
      <c r="R112" s="90" t="s">
        <v>4</v>
      </c>
      <c r="S112" s="1">
        <v>1</v>
      </c>
      <c r="T112" s="47"/>
      <c r="W112" s="126" t="e">
        <f>I112-'[1]1.RSP Districts '!I112</f>
        <v>#REF!</v>
      </c>
    </row>
    <row r="113" spans="1:23" s="3" customFormat="1" x14ac:dyDescent="0.25">
      <c r="A113" s="29">
        <v>6</v>
      </c>
      <c r="B113" s="30" t="s">
        <v>175</v>
      </c>
      <c r="C113" s="6">
        <v>42</v>
      </c>
      <c r="D113" s="6">
        <v>0</v>
      </c>
      <c r="E113" s="6" t="e">
        <f>'[10]1.RSP Districts '!F113</f>
        <v>#REF!</v>
      </c>
      <c r="F113" s="31">
        <v>0</v>
      </c>
      <c r="G113" s="31" t="e">
        <f t="shared" si="18"/>
        <v>#REF!</v>
      </c>
      <c r="H113" s="6">
        <v>0</v>
      </c>
      <c r="I113" s="6" t="e">
        <f>'[10]1.RSP Districts '!J113</f>
        <v>#REF!</v>
      </c>
      <c r="J113" s="48">
        <v>81625.384615384493</v>
      </c>
      <c r="K113" s="6">
        <v>1069</v>
      </c>
      <c r="L113" s="6">
        <f>'[10]1.RSP Districts '!M113</f>
        <v>1069</v>
      </c>
      <c r="M113" s="31">
        <f t="shared" si="19"/>
        <v>0</v>
      </c>
      <c r="N113" s="31">
        <f t="shared" si="20"/>
        <v>1.3096416084739873</v>
      </c>
      <c r="O113" s="6">
        <v>60</v>
      </c>
      <c r="P113" s="6">
        <f>'[10]1.RSP Districts '!S113</f>
        <v>60</v>
      </c>
      <c r="Q113" s="31">
        <f t="shared" si="21"/>
        <v>0</v>
      </c>
      <c r="R113" s="86" t="s">
        <v>5</v>
      </c>
      <c r="S113" s="1">
        <v>1</v>
      </c>
      <c r="T113" s="47"/>
    </row>
    <row r="114" spans="1:23" s="3" customFormat="1" x14ac:dyDescent="0.25">
      <c r="A114" s="29">
        <v>6</v>
      </c>
      <c r="B114" s="30" t="s">
        <v>227</v>
      </c>
      <c r="C114" s="6">
        <v>42</v>
      </c>
      <c r="D114" s="20">
        <v>1</v>
      </c>
      <c r="E114" s="20">
        <v>1</v>
      </c>
      <c r="F114" s="31">
        <f t="shared" si="17"/>
        <v>0</v>
      </c>
      <c r="G114" s="31">
        <f t="shared" si="18"/>
        <v>2.3809523809523809</v>
      </c>
      <c r="H114" s="20">
        <v>10</v>
      </c>
      <c r="I114" s="20">
        <v>10</v>
      </c>
      <c r="J114" s="48">
        <f>J113</f>
        <v>81625.384615384493</v>
      </c>
      <c r="K114" s="6">
        <v>605</v>
      </c>
      <c r="L114" s="6">
        <v>1191</v>
      </c>
      <c r="M114" s="31">
        <f t="shared" si="19"/>
        <v>96.859504132231407</v>
      </c>
      <c r="N114" s="31">
        <f t="shared" si="20"/>
        <v>1.4591049164569867</v>
      </c>
      <c r="O114" s="6">
        <v>56</v>
      </c>
      <c r="P114" s="6">
        <v>107</v>
      </c>
      <c r="Q114" s="31">
        <f t="shared" si="21"/>
        <v>91.071428571428569</v>
      </c>
      <c r="R114" s="86" t="s">
        <v>4</v>
      </c>
      <c r="S114" s="1"/>
      <c r="T114" s="47" t="s">
        <v>228</v>
      </c>
      <c r="W114" s="126" t="e">
        <f>I114-'[1]1.RSP Districts '!I114</f>
        <v>#REF!</v>
      </c>
    </row>
    <row r="115" spans="1:23" s="3" customFormat="1" x14ac:dyDescent="0.25">
      <c r="A115" s="29">
        <v>7</v>
      </c>
      <c r="B115" s="30" t="s">
        <v>74</v>
      </c>
      <c r="C115" s="6">
        <v>55</v>
      </c>
      <c r="D115" s="20">
        <v>50</v>
      </c>
      <c r="E115" s="20">
        <v>50</v>
      </c>
      <c r="F115" s="31">
        <f t="shared" si="17"/>
        <v>0</v>
      </c>
      <c r="G115" s="31">
        <f t="shared" si="18"/>
        <v>90.909090909090907</v>
      </c>
      <c r="H115" s="20">
        <v>492</v>
      </c>
      <c r="I115" s="20">
        <v>492</v>
      </c>
      <c r="J115" s="6">
        <v>208270</v>
      </c>
      <c r="K115" s="6">
        <v>146070</v>
      </c>
      <c r="L115" s="20">
        <v>148580</v>
      </c>
      <c r="M115" s="31">
        <f t="shared" si="19"/>
        <v>1.7183542137331416</v>
      </c>
      <c r="N115" s="31">
        <f t="shared" si="20"/>
        <v>71.340087386565529</v>
      </c>
      <c r="O115" s="6">
        <v>10459</v>
      </c>
      <c r="P115" s="20">
        <v>10598</v>
      </c>
      <c r="Q115" s="31">
        <f t="shared" si="21"/>
        <v>1.3289989482742135</v>
      </c>
      <c r="R115" s="90" t="s">
        <v>4</v>
      </c>
      <c r="S115" s="1">
        <v>1</v>
      </c>
      <c r="T115" s="47"/>
      <c r="W115" s="126" t="e">
        <f>I115-'[1]1.RSP Districts '!I115</f>
        <v>#REF!</v>
      </c>
    </row>
    <row r="116" spans="1:23" s="3" customFormat="1" x14ac:dyDescent="0.25">
      <c r="A116" s="29">
        <v>7</v>
      </c>
      <c r="B116" s="30" t="s">
        <v>176</v>
      </c>
      <c r="C116" s="6">
        <v>55</v>
      </c>
      <c r="D116" s="6">
        <v>0</v>
      </c>
      <c r="E116" s="6" t="e">
        <f>'[10]1.RSP Districts '!F116</f>
        <v>#REF!</v>
      </c>
      <c r="F116" s="31">
        <v>0</v>
      </c>
      <c r="G116" s="31" t="e">
        <f t="shared" si="18"/>
        <v>#REF!</v>
      </c>
      <c r="H116" s="6">
        <v>0</v>
      </c>
      <c r="I116" s="6" t="e">
        <f>'[10]1.RSP Districts '!J116</f>
        <v>#REF!</v>
      </c>
      <c r="J116" s="6">
        <v>208270</v>
      </c>
      <c r="K116" s="6">
        <v>20260</v>
      </c>
      <c r="L116" s="6">
        <f>'[10]1.RSP Districts '!M116</f>
        <v>20260</v>
      </c>
      <c r="M116" s="31">
        <f t="shared" si="19"/>
        <v>0</v>
      </c>
      <c r="N116" s="31">
        <f t="shared" si="20"/>
        <v>9.7277572382004145</v>
      </c>
      <c r="O116" s="6">
        <v>1302</v>
      </c>
      <c r="P116" s="6">
        <f>'[10]1.RSP Districts '!S116</f>
        <v>1302</v>
      </c>
      <c r="Q116" s="31">
        <f t="shared" si="21"/>
        <v>0</v>
      </c>
      <c r="R116" s="90" t="s">
        <v>5</v>
      </c>
      <c r="S116" s="1">
        <v>1</v>
      </c>
      <c r="T116" s="47"/>
    </row>
    <row r="117" spans="1:23" s="3" customFormat="1" x14ac:dyDescent="0.25">
      <c r="A117" s="29">
        <v>8</v>
      </c>
      <c r="B117" s="30" t="s">
        <v>75</v>
      </c>
      <c r="C117" s="6">
        <v>71</v>
      </c>
      <c r="D117" s="6">
        <v>71</v>
      </c>
      <c r="E117" s="6">
        <f>'[10]1.RSP Districts '!F117</f>
        <v>71</v>
      </c>
      <c r="F117" s="31">
        <f t="shared" si="17"/>
        <v>0</v>
      </c>
      <c r="G117" s="31">
        <f t="shared" si="18"/>
        <v>100</v>
      </c>
      <c r="H117" s="6">
        <v>336</v>
      </c>
      <c r="I117" s="6">
        <f>'[10]1.RSP Districts '!J117</f>
        <v>336</v>
      </c>
      <c r="J117" s="6">
        <v>121639.04761904762</v>
      </c>
      <c r="K117" s="6">
        <v>65190</v>
      </c>
      <c r="L117" s="6">
        <f>'[10]1.RSP Districts '!M117</f>
        <v>65190</v>
      </c>
      <c r="M117" s="31">
        <f t="shared" si="19"/>
        <v>0</v>
      </c>
      <c r="N117" s="31">
        <f t="shared" si="20"/>
        <v>53.592987840683989</v>
      </c>
      <c r="O117" s="6">
        <v>4249</v>
      </c>
      <c r="P117" s="6">
        <f>'[10]1.RSP Districts '!S117</f>
        <v>4333</v>
      </c>
      <c r="Q117" s="31">
        <f t="shared" si="21"/>
        <v>1.9769357495881383</v>
      </c>
      <c r="R117" s="90" t="s">
        <v>5</v>
      </c>
      <c r="S117" s="1">
        <v>1</v>
      </c>
      <c r="T117" s="47"/>
    </row>
    <row r="118" spans="1:23" s="3" customFormat="1" x14ac:dyDescent="0.25">
      <c r="A118" s="29">
        <v>9</v>
      </c>
      <c r="B118" s="30" t="s">
        <v>76</v>
      </c>
      <c r="C118" s="6">
        <v>97</v>
      </c>
      <c r="D118" s="6">
        <v>62</v>
      </c>
      <c r="E118" s="6">
        <f>'[10]1.RSP Districts '!F118</f>
        <v>62</v>
      </c>
      <c r="F118" s="31">
        <f t="shared" si="17"/>
        <v>0</v>
      </c>
      <c r="G118" s="31">
        <f t="shared" si="18"/>
        <v>63.917525773195877</v>
      </c>
      <c r="H118" s="6">
        <v>373</v>
      </c>
      <c r="I118" s="6">
        <f>'[10]1.RSP Districts '!J118</f>
        <v>373</v>
      </c>
      <c r="J118" s="6">
        <v>47026</v>
      </c>
      <c r="K118" s="6">
        <v>59349</v>
      </c>
      <c r="L118" s="6">
        <f>'[10]1.RSP Districts '!M118</f>
        <v>59349</v>
      </c>
      <c r="M118" s="31">
        <f t="shared" si="19"/>
        <v>0</v>
      </c>
      <c r="N118" s="31">
        <f t="shared" si="20"/>
        <v>126.20465274528985</v>
      </c>
      <c r="O118" s="6">
        <v>3251</v>
      </c>
      <c r="P118" s="6">
        <f>'[10]1.RSP Districts '!S118</f>
        <v>3314</v>
      </c>
      <c r="Q118" s="31">
        <f t="shared" si="21"/>
        <v>1.9378652722239311</v>
      </c>
      <c r="R118" s="90" t="s">
        <v>5</v>
      </c>
      <c r="S118" s="1">
        <v>1</v>
      </c>
      <c r="T118" s="47"/>
    </row>
    <row r="119" spans="1:23" s="3" customFormat="1" x14ac:dyDescent="0.25">
      <c r="A119" s="29">
        <v>10</v>
      </c>
      <c r="B119" s="30" t="s">
        <v>77</v>
      </c>
      <c r="C119" s="6">
        <v>87</v>
      </c>
      <c r="D119" s="6">
        <v>35</v>
      </c>
      <c r="E119" s="6">
        <f>'[10]1.RSP Districts '!F119</f>
        <v>35</v>
      </c>
      <c r="F119" s="31">
        <f t="shared" si="17"/>
        <v>0</v>
      </c>
      <c r="G119" s="31">
        <f t="shared" si="18"/>
        <v>40.229885057471265</v>
      </c>
      <c r="H119" s="6">
        <v>370</v>
      </c>
      <c r="I119" s="6">
        <f>'[10]1.RSP Districts '!J119</f>
        <v>370</v>
      </c>
      <c r="J119" s="6">
        <v>111973</v>
      </c>
      <c r="K119" s="6">
        <v>52642</v>
      </c>
      <c r="L119" s="6">
        <f>'[10]1.RSP Districts '!M119</f>
        <v>52642</v>
      </c>
      <c r="M119" s="31">
        <f t="shared" si="19"/>
        <v>0</v>
      </c>
      <c r="N119" s="31">
        <f t="shared" si="20"/>
        <v>47.013119234101076</v>
      </c>
      <c r="O119" s="6">
        <v>3295</v>
      </c>
      <c r="P119" s="6">
        <f>'[10]1.RSP Districts '!S119</f>
        <v>3354</v>
      </c>
      <c r="Q119" s="31">
        <f t="shared" si="21"/>
        <v>1.7905918057663124</v>
      </c>
      <c r="R119" s="90" t="s">
        <v>5</v>
      </c>
      <c r="S119" s="1">
        <v>1</v>
      </c>
      <c r="T119" s="47"/>
    </row>
    <row r="120" spans="1:23" s="3" customFormat="1" x14ac:dyDescent="0.25">
      <c r="A120" s="29">
        <v>11</v>
      </c>
      <c r="B120" s="30" t="s">
        <v>78</v>
      </c>
      <c r="C120" s="6">
        <v>40</v>
      </c>
      <c r="D120" s="6">
        <v>16</v>
      </c>
      <c r="E120" s="6">
        <f>'[10]1.RSP Districts '!F120</f>
        <v>16</v>
      </c>
      <c r="F120" s="31">
        <f t="shared" si="17"/>
        <v>0</v>
      </c>
      <c r="G120" s="31">
        <f t="shared" si="18"/>
        <v>40</v>
      </c>
      <c r="H120" s="6">
        <v>110</v>
      </c>
      <c r="I120" s="6">
        <f>'[10]1.RSP Districts '!J120</f>
        <v>110</v>
      </c>
      <c r="J120" s="6">
        <v>164715</v>
      </c>
      <c r="K120" s="6">
        <v>31402</v>
      </c>
      <c r="L120" s="6">
        <f>'[10]1.RSP Districts '!M120</f>
        <v>31402</v>
      </c>
      <c r="M120" s="31">
        <f t="shared" si="19"/>
        <v>0</v>
      </c>
      <c r="N120" s="31">
        <f t="shared" si="20"/>
        <v>19.064444646814191</v>
      </c>
      <c r="O120" s="6">
        <v>1927</v>
      </c>
      <c r="P120" s="6">
        <f>'[10]1.RSP Districts '!S120</f>
        <v>1970</v>
      </c>
      <c r="Q120" s="31">
        <f t="shared" si="21"/>
        <v>2.2314478463933578</v>
      </c>
      <c r="R120" s="90" t="s">
        <v>5</v>
      </c>
      <c r="S120" s="1">
        <v>1</v>
      </c>
      <c r="T120" s="47"/>
    </row>
    <row r="121" spans="1:23" s="3" customFormat="1" x14ac:dyDescent="0.25">
      <c r="A121" s="29">
        <v>11</v>
      </c>
      <c r="B121" s="30" t="s">
        <v>229</v>
      </c>
      <c r="C121" s="6">
        <v>40</v>
      </c>
      <c r="D121" s="20">
        <v>48</v>
      </c>
      <c r="E121" s="20">
        <v>48</v>
      </c>
      <c r="F121" s="31">
        <f t="shared" si="17"/>
        <v>0</v>
      </c>
      <c r="G121" s="31">
        <f t="shared" si="18"/>
        <v>120</v>
      </c>
      <c r="H121" s="20">
        <v>184</v>
      </c>
      <c r="I121" s="20">
        <v>184</v>
      </c>
      <c r="J121" s="6">
        <v>164715</v>
      </c>
      <c r="K121" s="6">
        <v>2705</v>
      </c>
      <c r="L121" s="20">
        <f>K121</f>
        <v>2705</v>
      </c>
      <c r="M121" s="31">
        <f t="shared" si="19"/>
        <v>0</v>
      </c>
      <c r="N121" s="31">
        <f t="shared" si="20"/>
        <v>1.6422305193819626</v>
      </c>
      <c r="O121" s="6">
        <v>241</v>
      </c>
      <c r="P121" s="20">
        <f>O121</f>
        <v>241</v>
      </c>
      <c r="Q121" s="31">
        <f t="shared" si="21"/>
        <v>0</v>
      </c>
      <c r="R121" s="90" t="s">
        <v>4</v>
      </c>
      <c r="S121" s="1">
        <v>1</v>
      </c>
      <c r="T121" s="47" t="s">
        <v>230</v>
      </c>
      <c r="W121" s="126" t="e">
        <f>I121-'[1]1.RSP Districts '!I121</f>
        <v>#REF!</v>
      </c>
    </row>
    <row r="122" spans="1:23" s="3" customFormat="1" x14ac:dyDescent="0.25">
      <c r="A122" s="29">
        <v>12</v>
      </c>
      <c r="B122" s="30" t="s">
        <v>79</v>
      </c>
      <c r="C122" s="6">
        <v>79</v>
      </c>
      <c r="D122" s="6">
        <v>21</v>
      </c>
      <c r="E122" s="6">
        <f>'[10]1.RSP Districts '!F122</f>
        <v>21</v>
      </c>
      <c r="F122" s="31">
        <f t="shared" si="17"/>
        <v>0</v>
      </c>
      <c r="G122" s="31">
        <f t="shared" si="18"/>
        <v>26.582278481012658</v>
      </c>
      <c r="H122" s="6">
        <v>181</v>
      </c>
      <c r="I122" s="6">
        <f>'[10]1.RSP Districts '!J122</f>
        <v>181</v>
      </c>
      <c r="J122" s="6">
        <v>141671</v>
      </c>
      <c r="K122" s="6">
        <v>30088</v>
      </c>
      <c r="L122" s="6">
        <f>'[10]1.RSP Districts '!M122</f>
        <v>30088</v>
      </c>
      <c r="M122" s="31">
        <f t="shared" si="19"/>
        <v>0</v>
      </c>
      <c r="N122" s="31">
        <f t="shared" si="20"/>
        <v>21.23793860423093</v>
      </c>
      <c r="O122" s="6">
        <v>2056</v>
      </c>
      <c r="P122" s="6">
        <f>'[10]1.RSP Districts '!S122</f>
        <v>2097</v>
      </c>
      <c r="Q122" s="31">
        <f t="shared" si="21"/>
        <v>1.9941634241245136</v>
      </c>
      <c r="R122" s="90" t="s">
        <v>5</v>
      </c>
      <c r="S122" s="1">
        <v>1</v>
      </c>
      <c r="T122" s="47"/>
    </row>
    <row r="123" spans="1:23" s="3" customFormat="1" x14ac:dyDescent="0.25">
      <c r="A123" s="29">
        <v>13</v>
      </c>
      <c r="B123" s="30" t="s">
        <v>80</v>
      </c>
      <c r="C123" s="6">
        <v>50</v>
      </c>
      <c r="D123" s="20">
        <v>35</v>
      </c>
      <c r="E123" s="20">
        <v>35</v>
      </c>
      <c r="F123" s="31">
        <f t="shared" si="17"/>
        <v>0</v>
      </c>
      <c r="G123" s="31">
        <f t="shared" si="18"/>
        <v>70</v>
      </c>
      <c r="H123" s="20">
        <v>637</v>
      </c>
      <c r="I123" s="20">
        <v>637</v>
      </c>
      <c r="J123" s="42">
        <v>128408</v>
      </c>
      <c r="K123" s="6">
        <v>42843</v>
      </c>
      <c r="L123" s="20">
        <f>K123</f>
        <v>42843</v>
      </c>
      <c r="M123" s="31">
        <f t="shared" si="19"/>
        <v>0</v>
      </c>
      <c r="N123" s="31">
        <f t="shared" si="20"/>
        <v>33.364743629680397</v>
      </c>
      <c r="O123" s="6">
        <v>2446</v>
      </c>
      <c r="P123" s="20">
        <f>O123</f>
        <v>2446</v>
      </c>
      <c r="Q123" s="31">
        <f t="shared" si="21"/>
        <v>0</v>
      </c>
      <c r="R123" s="90" t="s">
        <v>4</v>
      </c>
      <c r="S123" s="1">
        <v>1</v>
      </c>
      <c r="T123" s="47"/>
      <c r="W123" s="126" t="e">
        <f>I123-'[1]1.RSP Districts '!I123</f>
        <v>#REF!</v>
      </c>
    </row>
    <row r="124" spans="1:23" s="3" customFormat="1" x14ac:dyDescent="0.25">
      <c r="A124" s="29">
        <v>14</v>
      </c>
      <c r="B124" s="30" t="s">
        <v>81</v>
      </c>
      <c r="C124" s="6">
        <v>89</v>
      </c>
      <c r="D124" s="6">
        <v>7</v>
      </c>
      <c r="E124" s="6">
        <f>'[10]1.RSP Districts '!F124</f>
        <v>7</v>
      </c>
      <c r="F124" s="31">
        <f t="shared" si="17"/>
        <v>0</v>
      </c>
      <c r="G124" s="31">
        <f t="shared" si="18"/>
        <v>7.8651685393258424</v>
      </c>
      <c r="H124" s="6">
        <v>20</v>
      </c>
      <c r="I124" s="6">
        <f>'[10]1.RSP Districts '!J124</f>
        <v>20</v>
      </c>
      <c r="J124" s="6">
        <v>122340</v>
      </c>
      <c r="K124" s="6">
        <v>12134</v>
      </c>
      <c r="L124" s="6">
        <f>'[10]1.RSP Districts '!M124</f>
        <v>12134</v>
      </c>
      <c r="M124" s="31">
        <f t="shared" si="19"/>
        <v>0</v>
      </c>
      <c r="N124" s="31">
        <f t="shared" si="20"/>
        <v>9.9182605852542096</v>
      </c>
      <c r="O124" s="6">
        <v>936</v>
      </c>
      <c r="P124" s="6">
        <f>'[10]1.RSP Districts '!S124</f>
        <v>954</v>
      </c>
      <c r="Q124" s="31">
        <f t="shared" si="21"/>
        <v>1.9230769230769231</v>
      </c>
      <c r="R124" s="90" t="s">
        <v>5</v>
      </c>
      <c r="S124" s="1">
        <v>1</v>
      </c>
      <c r="T124" s="47"/>
    </row>
    <row r="125" spans="1:23" s="3" customFormat="1" x14ac:dyDescent="0.25">
      <c r="A125" s="29">
        <v>15</v>
      </c>
      <c r="B125" s="30" t="s">
        <v>82</v>
      </c>
      <c r="C125" s="6">
        <v>98</v>
      </c>
      <c r="D125" s="6">
        <v>21</v>
      </c>
      <c r="E125" s="6">
        <f>'[10]1.RSP Districts '!F125</f>
        <v>21</v>
      </c>
      <c r="F125" s="31">
        <f t="shared" si="17"/>
        <v>0</v>
      </c>
      <c r="G125" s="31">
        <f t="shared" si="18"/>
        <v>21.428571428571431</v>
      </c>
      <c r="H125" s="6">
        <v>129</v>
      </c>
      <c r="I125" s="6">
        <f>'[10]1.RSP Districts '!J125</f>
        <v>129</v>
      </c>
      <c r="J125" s="6">
        <v>122340</v>
      </c>
      <c r="K125" s="6">
        <v>29998</v>
      </c>
      <c r="L125" s="6">
        <f>'[10]1.RSP Districts '!M125</f>
        <v>29998</v>
      </c>
      <c r="M125" s="31">
        <f t="shared" si="19"/>
        <v>0</v>
      </c>
      <c r="N125" s="31">
        <f t="shared" si="20"/>
        <v>24.520189635442208</v>
      </c>
      <c r="O125" s="6">
        <v>1857</v>
      </c>
      <c r="P125" s="6">
        <f>'[10]1.RSP Districts '!S125</f>
        <v>1903</v>
      </c>
      <c r="Q125" s="31">
        <f t="shared" si="21"/>
        <v>2.4771136241249327</v>
      </c>
      <c r="R125" s="90" t="s">
        <v>5</v>
      </c>
      <c r="S125" s="1">
        <v>1</v>
      </c>
      <c r="T125" s="47"/>
    </row>
    <row r="126" spans="1:23" x14ac:dyDescent="0.25">
      <c r="A126" s="29">
        <v>15</v>
      </c>
      <c r="B126" s="30" t="s">
        <v>83</v>
      </c>
      <c r="C126" s="6">
        <v>98</v>
      </c>
      <c r="D126" s="20">
        <v>70</v>
      </c>
      <c r="E126" s="20">
        <v>70</v>
      </c>
      <c r="F126" s="31">
        <f t="shared" si="17"/>
        <v>0</v>
      </c>
      <c r="G126" s="31">
        <f t="shared" si="18"/>
        <v>71.428571428571431</v>
      </c>
      <c r="H126" s="20">
        <v>305</v>
      </c>
      <c r="I126" s="20">
        <v>305</v>
      </c>
      <c r="J126" s="6">
        <v>78458</v>
      </c>
      <c r="K126" s="6">
        <v>17775</v>
      </c>
      <c r="L126" s="20">
        <v>17775</v>
      </c>
      <c r="M126" s="31">
        <f t="shared" si="19"/>
        <v>0</v>
      </c>
      <c r="N126" s="31">
        <f t="shared" si="20"/>
        <v>22.655433480333425</v>
      </c>
      <c r="O126" s="6">
        <v>1662</v>
      </c>
      <c r="P126" s="20">
        <v>1662</v>
      </c>
      <c r="Q126" s="31">
        <f t="shared" si="21"/>
        <v>0</v>
      </c>
      <c r="R126" s="85" t="s">
        <v>4</v>
      </c>
      <c r="S126" s="1">
        <v>1</v>
      </c>
      <c r="T126" s="47"/>
      <c r="W126" s="126" t="e">
        <f>I126-'[1]1.RSP Districts '!I126</f>
        <v>#REF!</v>
      </c>
    </row>
    <row r="127" spans="1:23" s="3" customFormat="1" x14ac:dyDescent="0.25">
      <c r="A127" s="29">
        <v>16</v>
      </c>
      <c r="B127" s="30" t="s">
        <v>84</v>
      </c>
      <c r="C127" s="6">
        <v>49</v>
      </c>
      <c r="D127" s="20">
        <v>45</v>
      </c>
      <c r="E127" s="20">
        <v>45</v>
      </c>
      <c r="F127" s="31">
        <f t="shared" si="17"/>
        <v>0</v>
      </c>
      <c r="G127" s="31">
        <f t="shared" si="18"/>
        <v>91.83673469387756</v>
      </c>
      <c r="H127" s="20">
        <v>329</v>
      </c>
      <c r="I127" s="20">
        <v>329</v>
      </c>
      <c r="J127" s="42">
        <v>47082</v>
      </c>
      <c r="K127" s="6">
        <v>148171</v>
      </c>
      <c r="L127" s="20">
        <f>K127</f>
        <v>148171</v>
      </c>
      <c r="M127" s="31">
        <f t="shared" si="19"/>
        <v>0</v>
      </c>
      <c r="N127" s="31">
        <f t="shared" si="20"/>
        <v>314.70838112229728</v>
      </c>
      <c r="O127" s="6">
        <v>8497</v>
      </c>
      <c r="P127" s="20">
        <f>O127</f>
        <v>8497</v>
      </c>
      <c r="Q127" s="31">
        <f t="shared" si="21"/>
        <v>0</v>
      </c>
      <c r="R127" s="90" t="s">
        <v>4</v>
      </c>
      <c r="S127" s="1">
        <v>1</v>
      </c>
      <c r="T127" s="47"/>
      <c r="W127" s="126" t="e">
        <f>I127-'[1]1.RSP Districts '!I127</f>
        <v>#REF!</v>
      </c>
    </row>
    <row r="128" spans="1:23" s="3" customFormat="1" x14ac:dyDescent="0.25">
      <c r="A128" s="29">
        <v>17</v>
      </c>
      <c r="B128" s="30" t="s">
        <v>85</v>
      </c>
      <c r="C128" s="6">
        <v>30</v>
      </c>
      <c r="D128" s="6">
        <v>27</v>
      </c>
      <c r="E128" s="6">
        <f>'[10]1.RSP Districts '!F128</f>
        <v>27</v>
      </c>
      <c r="F128" s="31">
        <f t="shared" si="17"/>
        <v>0</v>
      </c>
      <c r="G128" s="31">
        <f t="shared" si="18"/>
        <v>90</v>
      </c>
      <c r="H128" s="6">
        <v>156</v>
      </c>
      <c r="I128" s="6">
        <f>'[10]1.RSP Districts '!J128</f>
        <v>156</v>
      </c>
      <c r="J128" s="6">
        <v>39648</v>
      </c>
      <c r="K128" s="6">
        <v>43777</v>
      </c>
      <c r="L128" s="6">
        <f>'[10]1.RSP Districts '!M128</f>
        <v>43777</v>
      </c>
      <c r="M128" s="31">
        <f t="shared" si="19"/>
        <v>0</v>
      </c>
      <c r="N128" s="31">
        <f t="shared" si="20"/>
        <v>110.41414447134785</v>
      </c>
      <c r="O128" s="6">
        <v>2978</v>
      </c>
      <c r="P128" s="6">
        <f>'[10]1.RSP Districts '!S128</f>
        <v>3032</v>
      </c>
      <c r="Q128" s="31">
        <f t="shared" si="21"/>
        <v>1.8132975151108126</v>
      </c>
      <c r="R128" s="90" t="s">
        <v>5</v>
      </c>
      <c r="S128" s="1">
        <v>1</v>
      </c>
      <c r="T128" s="47"/>
    </row>
    <row r="129" spans="1:23" s="3" customFormat="1" x14ac:dyDescent="0.25">
      <c r="A129" s="29">
        <v>18</v>
      </c>
      <c r="B129" s="30" t="s">
        <v>86</v>
      </c>
      <c r="C129" s="6">
        <v>44</v>
      </c>
      <c r="D129" s="6">
        <v>26</v>
      </c>
      <c r="E129" s="6">
        <f>'[10]1.RSP Districts '!F129</f>
        <v>26</v>
      </c>
      <c r="F129" s="31">
        <f t="shared" si="17"/>
        <v>0</v>
      </c>
      <c r="G129" s="31">
        <f t="shared" si="18"/>
        <v>59.090909090909093</v>
      </c>
      <c r="H129" s="6">
        <v>377</v>
      </c>
      <c r="I129" s="6">
        <f>'[10]1.RSP Districts '!J129</f>
        <v>377</v>
      </c>
      <c r="J129" s="6">
        <v>159486</v>
      </c>
      <c r="K129" s="6">
        <v>128239</v>
      </c>
      <c r="L129" s="6">
        <f>'[10]1.RSP Districts '!M129</f>
        <v>128239</v>
      </c>
      <c r="M129" s="31">
        <f t="shared" si="19"/>
        <v>0</v>
      </c>
      <c r="N129" s="31">
        <f t="shared" si="20"/>
        <v>80.40768468705717</v>
      </c>
      <c r="O129" s="6">
        <v>8480</v>
      </c>
      <c r="P129" s="6">
        <f>'[10]1.RSP Districts '!S129</f>
        <v>8560</v>
      </c>
      <c r="Q129" s="31">
        <f t="shared" si="21"/>
        <v>0.94339622641509435</v>
      </c>
      <c r="R129" s="90" t="s">
        <v>5</v>
      </c>
      <c r="S129" s="1">
        <v>1</v>
      </c>
      <c r="T129" s="47"/>
    </row>
    <row r="130" spans="1:23" s="3" customFormat="1" x14ac:dyDescent="0.25">
      <c r="A130" s="29">
        <v>18</v>
      </c>
      <c r="B130" s="30" t="s">
        <v>231</v>
      </c>
      <c r="C130" s="6">
        <v>44</v>
      </c>
      <c r="D130" s="6">
        <v>0</v>
      </c>
      <c r="E130" s="6">
        <v>0</v>
      </c>
      <c r="F130" s="31" t="e">
        <f t="shared" si="17"/>
        <v>#DIV/0!</v>
      </c>
      <c r="G130" s="31">
        <f t="shared" si="18"/>
        <v>0</v>
      </c>
      <c r="H130" s="6"/>
      <c r="I130" s="6"/>
      <c r="J130" s="6">
        <v>159486</v>
      </c>
      <c r="K130" s="6">
        <v>4773</v>
      </c>
      <c r="L130" s="6">
        <v>5651</v>
      </c>
      <c r="M130" s="31">
        <f t="shared" si="19"/>
        <v>18.395139325371886</v>
      </c>
      <c r="N130" s="31">
        <f t="shared" si="20"/>
        <v>3.5432577154107574</v>
      </c>
      <c r="O130" s="6">
        <v>254</v>
      </c>
      <c r="P130" s="6">
        <v>338</v>
      </c>
      <c r="Q130" s="31">
        <f t="shared" si="21"/>
        <v>33.070866141732282</v>
      </c>
      <c r="R130" s="90" t="s">
        <v>4</v>
      </c>
      <c r="S130" s="1">
        <v>1</v>
      </c>
      <c r="T130" s="47" t="s">
        <v>232</v>
      </c>
    </row>
    <row r="131" spans="1:23" s="3" customFormat="1" x14ac:dyDescent="0.25">
      <c r="A131" s="29">
        <v>19</v>
      </c>
      <c r="B131" s="30" t="s">
        <v>87</v>
      </c>
      <c r="C131" s="6">
        <v>70</v>
      </c>
      <c r="D131" s="20">
        <v>70</v>
      </c>
      <c r="E131" s="20">
        <v>70</v>
      </c>
      <c r="F131" s="31">
        <f t="shared" si="17"/>
        <v>0</v>
      </c>
      <c r="G131" s="31">
        <f t="shared" si="18"/>
        <v>100</v>
      </c>
      <c r="H131" s="20">
        <v>386</v>
      </c>
      <c r="I131" s="20">
        <v>386</v>
      </c>
      <c r="J131" s="42">
        <v>202554</v>
      </c>
      <c r="K131" s="6">
        <v>46705</v>
      </c>
      <c r="L131" s="20">
        <v>46705</v>
      </c>
      <c r="M131" s="31">
        <f t="shared" si="19"/>
        <v>0</v>
      </c>
      <c r="N131" s="31">
        <f t="shared" si="20"/>
        <v>23.058048717872765</v>
      </c>
      <c r="O131" s="6">
        <v>3886</v>
      </c>
      <c r="P131" s="20">
        <v>3886</v>
      </c>
      <c r="Q131" s="31">
        <f t="shared" si="21"/>
        <v>0</v>
      </c>
      <c r="R131" s="90" t="s">
        <v>4</v>
      </c>
      <c r="S131" s="1">
        <v>1</v>
      </c>
      <c r="T131" s="47"/>
      <c r="W131" s="126" t="e">
        <f>I131-'[1]1.RSP Districts '!I130</f>
        <v>#REF!</v>
      </c>
    </row>
    <row r="132" spans="1:23" s="3" customFormat="1" x14ac:dyDescent="0.25">
      <c r="A132" s="29">
        <v>19</v>
      </c>
      <c r="B132" s="30" t="s">
        <v>172</v>
      </c>
      <c r="C132" s="6">
        <v>70</v>
      </c>
      <c r="D132" s="6">
        <v>6</v>
      </c>
      <c r="E132" s="6">
        <f>'[10]1.RSP Districts '!F132</f>
        <v>6</v>
      </c>
      <c r="F132" s="31">
        <f t="shared" si="17"/>
        <v>0</v>
      </c>
      <c r="G132" s="31">
        <f t="shared" si="18"/>
        <v>8.5714285714285712</v>
      </c>
      <c r="H132" s="6">
        <v>18</v>
      </c>
      <c r="I132" s="6">
        <f>'[10]1.RSP Districts '!J132</f>
        <v>18</v>
      </c>
      <c r="J132" s="42">
        <v>202554</v>
      </c>
      <c r="K132" s="6">
        <v>7638</v>
      </c>
      <c r="L132" s="6">
        <f>'[10]1.RSP Districts '!M132</f>
        <v>7638</v>
      </c>
      <c r="M132" s="31">
        <f t="shared" si="19"/>
        <v>0</v>
      </c>
      <c r="N132" s="31">
        <f t="shared" si="20"/>
        <v>3.7708462928404276</v>
      </c>
      <c r="O132" s="6">
        <v>509</v>
      </c>
      <c r="P132" s="6">
        <f>'[10]1.RSP Districts '!S132</f>
        <v>562</v>
      </c>
      <c r="Q132" s="31">
        <f t="shared" si="21"/>
        <v>10.412573673870334</v>
      </c>
      <c r="R132" s="90" t="s">
        <v>5</v>
      </c>
      <c r="S132" s="1">
        <v>1</v>
      </c>
      <c r="T132" s="47"/>
    </row>
    <row r="133" spans="1:23" s="3" customFormat="1" x14ac:dyDescent="0.25">
      <c r="A133" s="29">
        <v>20</v>
      </c>
      <c r="B133" s="30" t="s">
        <v>88</v>
      </c>
      <c r="C133" s="6">
        <v>65</v>
      </c>
      <c r="D133" s="6">
        <v>53</v>
      </c>
      <c r="E133" s="6">
        <f>'[10]1.RSP Districts '!F133</f>
        <v>53</v>
      </c>
      <c r="F133" s="31">
        <f t="shared" si="17"/>
        <v>0</v>
      </c>
      <c r="G133" s="31">
        <f t="shared" si="18"/>
        <v>81.538461538461533</v>
      </c>
      <c r="H133" s="6">
        <v>244</v>
      </c>
      <c r="I133" s="6">
        <f>'[10]1.RSP Districts '!J133</f>
        <v>244</v>
      </c>
      <c r="J133" s="6">
        <v>106515</v>
      </c>
      <c r="K133" s="6">
        <v>38916</v>
      </c>
      <c r="L133" s="6">
        <f>'[10]1.RSP Districts '!M133</f>
        <v>38916</v>
      </c>
      <c r="M133" s="31">
        <f t="shared" si="19"/>
        <v>0</v>
      </c>
      <c r="N133" s="31">
        <f t="shared" si="20"/>
        <v>36.535699197296154</v>
      </c>
      <c r="O133" s="6">
        <v>2509</v>
      </c>
      <c r="P133" s="6">
        <f>'[10]1.RSP Districts '!S133</f>
        <v>2555</v>
      </c>
      <c r="Q133" s="31">
        <f t="shared" si="21"/>
        <v>1.8333997608609007</v>
      </c>
      <c r="R133" s="90" t="s">
        <v>5</v>
      </c>
      <c r="S133" s="1">
        <v>1</v>
      </c>
      <c r="T133" s="47"/>
    </row>
    <row r="134" spans="1:23" s="3" customFormat="1" x14ac:dyDescent="0.25">
      <c r="A134" s="29">
        <v>20</v>
      </c>
      <c r="B134" s="30" t="s">
        <v>233</v>
      </c>
      <c r="C134" s="6">
        <v>65</v>
      </c>
      <c r="D134" s="20">
        <v>9</v>
      </c>
      <c r="E134" s="20">
        <v>9</v>
      </c>
      <c r="F134" s="31">
        <f t="shared" si="17"/>
        <v>0</v>
      </c>
      <c r="G134" s="31">
        <f t="shared" si="18"/>
        <v>13.846153846153845</v>
      </c>
      <c r="H134" s="20">
        <v>21</v>
      </c>
      <c r="I134" s="20">
        <v>21</v>
      </c>
      <c r="J134" s="6">
        <v>106515</v>
      </c>
      <c r="K134" s="6">
        <v>414</v>
      </c>
      <c r="L134" s="20">
        <v>414</v>
      </c>
      <c r="M134" s="31">
        <f t="shared" si="19"/>
        <v>0</v>
      </c>
      <c r="N134" s="31">
        <f t="shared" si="20"/>
        <v>0.38867765103506546</v>
      </c>
      <c r="O134" s="6">
        <v>35</v>
      </c>
      <c r="P134" s="20">
        <v>35</v>
      </c>
      <c r="Q134" s="31">
        <f t="shared" si="21"/>
        <v>0</v>
      </c>
      <c r="R134" s="90" t="s">
        <v>4</v>
      </c>
      <c r="S134" s="1">
        <v>1</v>
      </c>
      <c r="T134" s="47" t="s">
        <v>234</v>
      </c>
      <c r="W134" s="126" t="e">
        <f>I134-'[1]1.RSP Districts '!I133</f>
        <v>#REF!</v>
      </c>
    </row>
    <row r="135" spans="1:23" s="3" customFormat="1" x14ac:dyDescent="0.25">
      <c r="A135" s="29">
        <v>21</v>
      </c>
      <c r="B135" s="30" t="s">
        <v>89</v>
      </c>
      <c r="C135" s="6">
        <v>53</v>
      </c>
      <c r="D135" s="20">
        <v>56</v>
      </c>
      <c r="E135" s="20">
        <v>56</v>
      </c>
      <c r="F135" s="31">
        <f t="shared" si="17"/>
        <v>0</v>
      </c>
      <c r="G135" s="31">
        <f t="shared" si="18"/>
        <v>105.66037735849056</v>
      </c>
      <c r="H135" s="20">
        <v>228</v>
      </c>
      <c r="I135" s="20">
        <v>228</v>
      </c>
      <c r="J135" s="42">
        <v>120486</v>
      </c>
      <c r="K135" s="6">
        <v>83506</v>
      </c>
      <c r="L135" s="20">
        <v>89501</v>
      </c>
      <c r="M135" s="31">
        <f t="shared" si="19"/>
        <v>7.1791248533039544</v>
      </c>
      <c r="N135" s="31">
        <f t="shared" si="20"/>
        <v>74.283319223810238</v>
      </c>
      <c r="O135" s="6">
        <v>4792</v>
      </c>
      <c r="P135" s="20">
        <v>5136</v>
      </c>
      <c r="Q135" s="31">
        <f t="shared" si="21"/>
        <v>7.1786310517529213</v>
      </c>
      <c r="R135" s="90" t="s">
        <v>4</v>
      </c>
      <c r="S135" s="1">
        <v>1</v>
      </c>
      <c r="T135" s="47"/>
      <c r="W135" s="126" t="e">
        <f>I135-'[1]1.RSP Districts '!I134</f>
        <v>#REF!</v>
      </c>
    </row>
    <row r="136" spans="1:23" s="3" customFormat="1" x14ac:dyDescent="0.25">
      <c r="A136" s="29">
        <v>22</v>
      </c>
      <c r="B136" s="30" t="s">
        <v>90</v>
      </c>
      <c r="C136" s="6">
        <v>69</v>
      </c>
      <c r="D136" s="6">
        <v>22</v>
      </c>
      <c r="E136" s="6">
        <f>'[10]1.RSP Districts '!F136</f>
        <v>22</v>
      </c>
      <c r="F136" s="31">
        <f t="shared" si="17"/>
        <v>0</v>
      </c>
      <c r="G136" s="31">
        <f t="shared" si="18"/>
        <v>31.884057971014496</v>
      </c>
      <c r="H136" s="6">
        <v>148</v>
      </c>
      <c r="I136" s="6">
        <f>'[10]1.RSP Districts '!J136</f>
        <v>148</v>
      </c>
      <c r="J136" s="6">
        <v>261678</v>
      </c>
      <c r="K136" s="6">
        <v>35212</v>
      </c>
      <c r="L136" s="6">
        <f>'[10]1.RSP Districts '!M136</f>
        <v>35212</v>
      </c>
      <c r="M136" s="31">
        <f t="shared" si="19"/>
        <v>0</v>
      </c>
      <c r="N136" s="31">
        <f t="shared" si="20"/>
        <v>13.456232468912173</v>
      </c>
      <c r="O136" s="6">
        <v>2382</v>
      </c>
      <c r="P136" s="6">
        <f>'[10]1.RSP Districts '!S136</f>
        <v>2382</v>
      </c>
      <c r="Q136" s="31">
        <f t="shared" si="21"/>
        <v>0</v>
      </c>
      <c r="R136" s="90" t="s">
        <v>5</v>
      </c>
      <c r="S136" s="1">
        <v>1</v>
      </c>
      <c r="T136" s="47"/>
    </row>
    <row r="137" spans="1:23" x14ac:dyDescent="0.25">
      <c r="A137" s="29">
        <v>22</v>
      </c>
      <c r="B137" s="30" t="s">
        <v>91</v>
      </c>
      <c r="C137" s="6">
        <v>69</v>
      </c>
      <c r="D137" s="20">
        <v>58</v>
      </c>
      <c r="E137" s="20">
        <v>58</v>
      </c>
      <c r="F137" s="31">
        <f t="shared" si="17"/>
        <v>0</v>
      </c>
      <c r="G137" s="31">
        <f t="shared" si="18"/>
        <v>84.057971014492765</v>
      </c>
      <c r="H137" s="20">
        <v>169</v>
      </c>
      <c r="I137" s="20">
        <v>169</v>
      </c>
      <c r="J137" s="6">
        <v>261678</v>
      </c>
      <c r="K137" s="6">
        <v>17654</v>
      </c>
      <c r="L137" s="20">
        <v>17654</v>
      </c>
      <c r="M137" s="31">
        <f t="shared" si="19"/>
        <v>0</v>
      </c>
      <c r="N137" s="31">
        <f t="shared" si="20"/>
        <v>6.7464593890200932</v>
      </c>
      <c r="O137" s="6">
        <v>1958</v>
      </c>
      <c r="P137" s="20">
        <v>1958</v>
      </c>
      <c r="Q137" s="31">
        <f t="shared" si="21"/>
        <v>0</v>
      </c>
      <c r="R137" s="85" t="s">
        <v>4</v>
      </c>
      <c r="S137" s="1">
        <v>1</v>
      </c>
      <c r="T137" s="47"/>
      <c r="W137" s="126" t="e">
        <f>I137-'[1]1.RSP Districts '!I136</f>
        <v>#REF!</v>
      </c>
    </row>
    <row r="138" spans="1:23" s="3" customFormat="1" x14ac:dyDescent="0.25">
      <c r="A138" s="29">
        <v>23</v>
      </c>
      <c r="B138" s="30" t="s">
        <v>92</v>
      </c>
      <c r="C138" s="6">
        <v>93</v>
      </c>
      <c r="D138" s="6">
        <v>24</v>
      </c>
      <c r="E138" s="6">
        <f>'[10]1.RSP Districts '!F138</f>
        <v>24</v>
      </c>
      <c r="F138" s="31">
        <f t="shared" si="17"/>
        <v>0</v>
      </c>
      <c r="G138" s="31">
        <f t="shared" si="18"/>
        <v>25.806451612903224</v>
      </c>
      <c r="H138" s="6">
        <v>277</v>
      </c>
      <c r="I138" s="6">
        <f>'[10]1.RSP Districts '!J138</f>
        <v>277</v>
      </c>
      <c r="J138" s="6">
        <v>317647</v>
      </c>
      <c r="K138" s="6">
        <v>153890</v>
      </c>
      <c r="L138" s="6">
        <f>'[10]1.RSP Districts '!M138</f>
        <v>153890</v>
      </c>
      <c r="M138" s="31">
        <f t="shared" si="19"/>
        <v>0</v>
      </c>
      <c r="N138" s="31">
        <f t="shared" si="20"/>
        <v>48.446860823492749</v>
      </c>
      <c r="O138" s="6">
        <v>9342</v>
      </c>
      <c r="P138" s="6">
        <f>'[10]1.RSP Districts '!S138</f>
        <v>9410</v>
      </c>
      <c r="Q138" s="31">
        <f t="shared" si="21"/>
        <v>0.72789552558338688</v>
      </c>
      <c r="R138" s="90" t="s">
        <v>5</v>
      </c>
      <c r="S138" s="1">
        <v>1</v>
      </c>
      <c r="T138" s="47"/>
    </row>
    <row r="139" spans="1:23" x14ac:dyDescent="0.25">
      <c r="A139" s="29">
        <v>23</v>
      </c>
      <c r="B139" s="30" t="s">
        <v>93</v>
      </c>
      <c r="C139" s="6">
        <v>93</v>
      </c>
      <c r="D139" s="20">
        <v>24</v>
      </c>
      <c r="E139" s="20">
        <v>24</v>
      </c>
      <c r="F139" s="31">
        <f t="shared" si="17"/>
        <v>0</v>
      </c>
      <c r="G139" s="31">
        <f t="shared" si="18"/>
        <v>25.806451612903224</v>
      </c>
      <c r="H139" s="20">
        <v>0</v>
      </c>
      <c r="I139" s="20">
        <v>0</v>
      </c>
      <c r="J139" s="6">
        <v>317647</v>
      </c>
      <c r="K139" s="6">
        <v>0</v>
      </c>
      <c r="L139" s="20">
        <v>0</v>
      </c>
      <c r="M139" s="31">
        <v>0</v>
      </c>
      <c r="N139" s="31">
        <f t="shared" si="20"/>
        <v>0</v>
      </c>
      <c r="O139" s="6">
        <v>0</v>
      </c>
      <c r="P139" s="20">
        <v>0</v>
      </c>
      <c r="Q139" s="31">
        <v>0</v>
      </c>
      <c r="R139" s="85" t="s">
        <v>4</v>
      </c>
      <c r="S139" s="1">
        <v>1</v>
      </c>
      <c r="T139" s="47"/>
      <c r="W139" s="126" t="e">
        <f>I139-'[1]1.RSP Districts '!I138</f>
        <v>#REF!</v>
      </c>
    </row>
    <row r="140" spans="1:23" x14ac:dyDescent="0.25">
      <c r="A140" s="29">
        <v>24</v>
      </c>
      <c r="B140" s="30" t="s">
        <v>177</v>
      </c>
      <c r="C140" s="6">
        <v>65</v>
      </c>
      <c r="D140" s="6">
        <v>0</v>
      </c>
      <c r="E140" s="6" t="e">
        <f>'[10]1.RSP Districts '!F140</f>
        <v>#REF!</v>
      </c>
      <c r="F140" s="31">
        <v>0</v>
      </c>
      <c r="G140" s="31" t="e">
        <f t="shared" si="18"/>
        <v>#REF!</v>
      </c>
      <c r="H140" s="6">
        <v>229</v>
      </c>
      <c r="I140" s="6">
        <f>'[10]1.RSP Districts '!J140</f>
        <v>229</v>
      </c>
      <c r="J140" s="6">
        <v>187137</v>
      </c>
      <c r="K140" s="6">
        <v>695</v>
      </c>
      <c r="L140" s="6">
        <f>'[10]1.RSP Districts '!M140</f>
        <v>695</v>
      </c>
      <c r="M140" s="31">
        <f t="shared" si="19"/>
        <v>0</v>
      </c>
      <c r="N140" s="31">
        <f t="shared" si="20"/>
        <v>0.37138566932247502</v>
      </c>
      <c r="O140" s="6">
        <v>45</v>
      </c>
      <c r="P140" s="6">
        <f>'[10]1.RSP Districts '!S140</f>
        <v>45</v>
      </c>
      <c r="Q140" s="31">
        <f t="shared" si="21"/>
        <v>0</v>
      </c>
      <c r="R140" s="86" t="s">
        <v>5</v>
      </c>
      <c r="S140" s="1">
        <v>1</v>
      </c>
      <c r="T140" s="47"/>
    </row>
    <row r="141" spans="1:23" s="3" customFormat="1" x14ac:dyDescent="0.25">
      <c r="A141" s="29">
        <v>25</v>
      </c>
      <c r="B141" s="30" t="s">
        <v>94</v>
      </c>
      <c r="C141" s="6">
        <v>74</v>
      </c>
      <c r="D141" s="6">
        <v>61</v>
      </c>
      <c r="E141" s="6">
        <f>'[10]1.RSP Districts '!F141</f>
        <v>61</v>
      </c>
      <c r="F141" s="31">
        <f t="shared" si="17"/>
        <v>0</v>
      </c>
      <c r="G141" s="31">
        <f t="shared" si="18"/>
        <v>82.432432432432435</v>
      </c>
      <c r="H141" s="6">
        <v>554</v>
      </c>
      <c r="I141" s="6">
        <f>'[10]1.RSP Districts '!J141</f>
        <v>554</v>
      </c>
      <c r="J141" s="6">
        <v>150406</v>
      </c>
      <c r="K141" s="6">
        <v>124666</v>
      </c>
      <c r="L141" s="6">
        <f>'[10]1.RSP Districts '!M141</f>
        <v>124666</v>
      </c>
      <c r="M141" s="31">
        <f t="shared" si="19"/>
        <v>0</v>
      </c>
      <c r="N141" s="31">
        <f t="shared" si="20"/>
        <v>82.886321024427218</v>
      </c>
      <c r="O141" s="6">
        <v>5892</v>
      </c>
      <c r="P141" s="6">
        <f>'[10]1.RSP Districts '!S141</f>
        <v>5995</v>
      </c>
      <c r="Q141" s="31">
        <f t="shared" si="21"/>
        <v>1.748133061778683</v>
      </c>
      <c r="R141" s="90" t="s">
        <v>5</v>
      </c>
      <c r="S141" s="1">
        <v>1</v>
      </c>
      <c r="T141" s="47"/>
    </row>
    <row r="142" spans="1:23" s="3" customFormat="1" x14ac:dyDescent="0.25">
      <c r="A142" s="29">
        <v>26</v>
      </c>
      <c r="B142" s="30" t="s">
        <v>95</v>
      </c>
      <c r="C142" s="6">
        <v>111</v>
      </c>
      <c r="D142" s="6">
        <v>27</v>
      </c>
      <c r="E142" s="6">
        <f>'[10]1.RSP Districts '!F142</f>
        <v>27</v>
      </c>
      <c r="F142" s="31">
        <f t="shared" si="17"/>
        <v>0</v>
      </c>
      <c r="G142" s="31">
        <f t="shared" si="18"/>
        <v>24.324324324324323</v>
      </c>
      <c r="H142" s="6">
        <v>229</v>
      </c>
      <c r="I142" s="6">
        <f>'[10]1.RSP Districts '!J142</f>
        <v>229</v>
      </c>
      <c r="J142" s="6">
        <v>270191</v>
      </c>
      <c r="K142" s="6">
        <v>38189</v>
      </c>
      <c r="L142" s="6">
        <f>'[10]1.RSP Districts '!M142</f>
        <v>38189</v>
      </c>
      <c r="M142" s="31">
        <f t="shared" si="19"/>
        <v>0</v>
      </c>
      <c r="N142" s="31">
        <f t="shared" si="20"/>
        <v>14.134075524351292</v>
      </c>
      <c r="O142" s="6">
        <v>2520</v>
      </c>
      <c r="P142" s="6">
        <f>'[10]1.RSP Districts '!S142</f>
        <v>2607</v>
      </c>
      <c r="Q142" s="31">
        <f t="shared" si="21"/>
        <v>3.4523809523809526</v>
      </c>
      <c r="R142" s="90" t="s">
        <v>5</v>
      </c>
      <c r="S142" s="1">
        <v>1</v>
      </c>
      <c r="T142" s="47"/>
    </row>
    <row r="143" spans="1:23" s="3" customFormat="1" x14ac:dyDescent="0.25">
      <c r="A143" s="29">
        <v>27</v>
      </c>
      <c r="B143" s="30" t="s">
        <v>96</v>
      </c>
      <c r="C143" s="6">
        <v>63</v>
      </c>
      <c r="D143" s="6">
        <v>20</v>
      </c>
      <c r="E143" s="6">
        <f>'[10]1.RSP Districts '!F143</f>
        <v>20</v>
      </c>
      <c r="F143" s="31">
        <f t="shared" si="17"/>
        <v>0</v>
      </c>
      <c r="G143" s="31">
        <f t="shared" si="18"/>
        <v>31.746031746031747</v>
      </c>
      <c r="H143" s="6">
        <v>174</v>
      </c>
      <c r="I143" s="6">
        <f>'[10]1.RSP Districts '!J143</f>
        <v>174</v>
      </c>
      <c r="J143" s="6">
        <v>174888</v>
      </c>
      <c r="K143" s="6">
        <v>26506</v>
      </c>
      <c r="L143" s="6">
        <f>'[10]1.RSP Districts '!M143</f>
        <v>26506</v>
      </c>
      <c r="M143" s="31">
        <f t="shared" si="19"/>
        <v>0</v>
      </c>
      <c r="N143" s="31">
        <f t="shared" si="20"/>
        <v>15.155985545034536</v>
      </c>
      <c r="O143" s="6">
        <v>1720</v>
      </c>
      <c r="P143" s="6">
        <f>'[10]1.RSP Districts '!S143</f>
        <v>1774</v>
      </c>
      <c r="Q143" s="31">
        <f t="shared" si="21"/>
        <v>3.1395348837209305</v>
      </c>
      <c r="R143" s="90" t="s">
        <v>5</v>
      </c>
      <c r="S143" s="1">
        <v>1</v>
      </c>
      <c r="T143" s="47"/>
    </row>
    <row r="144" spans="1:23" x14ac:dyDescent="0.25">
      <c r="A144" s="29">
        <v>27</v>
      </c>
      <c r="B144" s="30" t="s">
        <v>97</v>
      </c>
      <c r="C144" s="6">
        <v>63</v>
      </c>
      <c r="D144" s="20">
        <v>54</v>
      </c>
      <c r="E144" s="20">
        <v>54</v>
      </c>
      <c r="F144" s="31">
        <f t="shared" si="17"/>
        <v>0</v>
      </c>
      <c r="G144" s="31">
        <f t="shared" si="18"/>
        <v>85.714285714285708</v>
      </c>
      <c r="H144" s="20">
        <v>291</v>
      </c>
      <c r="I144" s="20">
        <v>291</v>
      </c>
      <c r="J144" s="6">
        <v>174888</v>
      </c>
      <c r="K144" s="6">
        <v>12295</v>
      </c>
      <c r="L144" s="20">
        <v>12295</v>
      </c>
      <c r="M144" s="31">
        <f t="shared" si="19"/>
        <v>0</v>
      </c>
      <c r="N144" s="31">
        <f t="shared" si="20"/>
        <v>7.0302136224326421</v>
      </c>
      <c r="O144" s="6">
        <v>1486</v>
      </c>
      <c r="P144" s="20">
        <v>1486</v>
      </c>
      <c r="Q144" s="31">
        <f t="shared" si="21"/>
        <v>0</v>
      </c>
      <c r="R144" s="85" t="s">
        <v>4</v>
      </c>
      <c r="S144" s="1">
        <v>1</v>
      </c>
      <c r="T144" s="47"/>
      <c r="W144" s="126" t="e">
        <f>I144-'[1]1.RSP Districts '!I143</f>
        <v>#REF!</v>
      </c>
    </row>
    <row r="145" spans="1:23" s="3" customFormat="1" x14ac:dyDescent="0.25">
      <c r="A145" s="29">
        <v>28</v>
      </c>
      <c r="B145" s="30" t="s">
        <v>98</v>
      </c>
      <c r="C145" s="6">
        <v>103</v>
      </c>
      <c r="D145" s="20">
        <v>103</v>
      </c>
      <c r="E145" s="20">
        <v>103</v>
      </c>
      <c r="F145" s="31">
        <f t="shared" si="17"/>
        <v>0</v>
      </c>
      <c r="G145" s="31">
        <f t="shared" si="18"/>
        <v>100</v>
      </c>
      <c r="H145" s="20">
        <v>474</v>
      </c>
      <c r="I145" s="20">
        <v>474</v>
      </c>
      <c r="J145" s="42">
        <v>338677</v>
      </c>
      <c r="K145" s="6">
        <v>85709</v>
      </c>
      <c r="L145" s="128">
        <v>88824</v>
      </c>
      <c r="M145" s="31">
        <f t="shared" si="19"/>
        <v>3.6343907874318915</v>
      </c>
      <c r="N145" s="31">
        <f t="shared" si="20"/>
        <v>26.226758829208951</v>
      </c>
      <c r="O145" s="6">
        <v>7831</v>
      </c>
      <c r="P145" s="128">
        <v>8108</v>
      </c>
      <c r="Q145" s="31">
        <f t="shared" si="21"/>
        <v>3.5372238539139316</v>
      </c>
      <c r="R145" s="90" t="s">
        <v>4</v>
      </c>
      <c r="S145" s="1">
        <v>1</v>
      </c>
      <c r="T145" s="47"/>
      <c r="W145" s="126" t="e">
        <f>I145-'[1]1.RSP Districts '!I144</f>
        <v>#REF!</v>
      </c>
    </row>
    <row r="146" spans="1:23" s="3" customFormat="1" x14ac:dyDescent="0.25">
      <c r="A146" s="29">
        <v>29</v>
      </c>
      <c r="B146" s="30" t="s">
        <v>99</v>
      </c>
      <c r="C146" s="6">
        <v>44</v>
      </c>
      <c r="D146" s="20">
        <v>43</v>
      </c>
      <c r="E146" s="20">
        <v>43</v>
      </c>
      <c r="F146" s="31">
        <f t="shared" si="17"/>
        <v>0</v>
      </c>
      <c r="G146" s="31">
        <f t="shared" si="18"/>
        <v>97.727272727272734</v>
      </c>
      <c r="H146" s="20">
        <v>373</v>
      </c>
      <c r="I146" s="20">
        <v>373</v>
      </c>
      <c r="J146" s="42">
        <v>133182</v>
      </c>
      <c r="K146" s="6">
        <v>102998</v>
      </c>
      <c r="L146" s="20">
        <v>103403</v>
      </c>
      <c r="M146" s="31">
        <f t="shared" si="19"/>
        <v>0.39321151867026544</v>
      </c>
      <c r="N146" s="31">
        <f t="shared" si="20"/>
        <v>77.640371822017997</v>
      </c>
      <c r="O146" s="6">
        <v>6841</v>
      </c>
      <c r="P146" s="20">
        <v>6862</v>
      </c>
      <c r="Q146" s="31">
        <f t="shared" si="21"/>
        <v>0.30697266481508551</v>
      </c>
      <c r="R146" s="90" t="s">
        <v>4</v>
      </c>
      <c r="S146" s="1">
        <v>1</v>
      </c>
      <c r="T146" s="47"/>
      <c r="W146" s="126" t="e">
        <f>I146-'[1]1.RSP Districts '!I145</f>
        <v>#REF!</v>
      </c>
    </row>
    <row r="147" spans="1:23" s="3" customFormat="1" x14ac:dyDescent="0.25">
      <c r="A147" s="29">
        <v>29</v>
      </c>
      <c r="B147" s="30" t="s">
        <v>178</v>
      </c>
      <c r="C147" s="6">
        <v>44</v>
      </c>
      <c r="D147" s="6">
        <v>0</v>
      </c>
      <c r="E147" s="6" t="e">
        <f>'[10]1.RSP Districts '!F147</f>
        <v>#REF!</v>
      </c>
      <c r="F147" s="31">
        <v>0</v>
      </c>
      <c r="G147" s="31" t="e">
        <f t="shared" si="18"/>
        <v>#REF!</v>
      </c>
      <c r="H147" s="6">
        <v>319</v>
      </c>
      <c r="I147" s="6">
        <f>'[10]1.RSP Districts '!J147</f>
        <v>319</v>
      </c>
      <c r="J147" s="6">
        <v>133182</v>
      </c>
      <c r="K147" s="6">
        <v>18650</v>
      </c>
      <c r="L147" s="6">
        <f>'[10]1.RSP Districts '!M147</f>
        <v>18650</v>
      </c>
      <c r="M147" s="31">
        <f t="shared" si="19"/>
        <v>0</v>
      </c>
      <c r="N147" s="31">
        <f t="shared" si="20"/>
        <v>14.003393852022045</v>
      </c>
      <c r="O147" s="6">
        <v>1218</v>
      </c>
      <c r="P147" s="6">
        <f>'[10]1.RSP Districts '!S147</f>
        <v>1218</v>
      </c>
      <c r="Q147" s="31">
        <f t="shared" si="21"/>
        <v>0</v>
      </c>
      <c r="R147" s="90" t="s">
        <v>5</v>
      </c>
      <c r="S147" s="1">
        <v>1</v>
      </c>
      <c r="T147" s="47"/>
    </row>
    <row r="148" spans="1:23" s="3" customFormat="1" x14ac:dyDescent="0.25">
      <c r="A148" s="29">
        <v>30</v>
      </c>
      <c r="B148" s="30" t="s">
        <v>100</v>
      </c>
      <c r="C148" s="6">
        <v>58</v>
      </c>
      <c r="D148" s="20">
        <v>58</v>
      </c>
      <c r="E148" s="20">
        <v>58</v>
      </c>
      <c r="F148" s="31">
        <f t="shared" si="17"/>
        <v>0</v>
      </c>
      <c r="G148" s="31">
        <f t="shared" si="18"/>
        <v>100</v>
      </c>
      <c r="H148" s="20">
        <v>319</v>
      </c>
      <c r="I148" s="20">
        <v>319</v>
      </c>
      <c r="J148" s="42">
        <v>256911</v>
      </c>
      <c r="K148" s="6">
        <v>90730</v>
      </c>
      <c r="L148" s="20">
        <v>91159</v>
      </c>
      <c r="M148" s="31">
        <f t="shared" si="19"/>
        <v>0.47283147801168302</v>
      </c>
      <c r="N148" s="31">
        <f t="shared" si="20"/>
        <v>35.482715804305769</v>
      </c>
      <c r="O148" s="6">
        <v>6125</v>
      </c>
      <c r="P148" s="20">
        <f>O148</f>
        <v>6125</v>
      </c>
      <c r="Q148" s="31">
        <f t="shared" si="21"/>
        <v>0</v>
      </c>
      <c r="R148" s="90" t="s">
        <v>4</v>
      </c>
      <c r="S148" s="1">
        <v>1</v>
      </c>
      <c r="T148" s="47"/>
      <c r="W148" s="126" t="e">
        <f>I148-'[1]1.RSP Districts '!I147</f>
        <v>#REF!</v>
      </c>
    </row>
    <row r="149" spans="1:23" s="3" customFormat="1" x14ac:dyDescent="0.25">
      <c r="A149" s="29">
        <v>31</v>
      </c>
      <c r="B149" s="30" t="s">
        <v>101</v>
      </c>
      <c r="C149" s="6">
        <v>83</v>
      </c>
      <c r="D149" s="6">
        <v>39</v>
      </c>
      <c r="E149" s="6">
        <f>'[10]1.RSP Districts '!F149</f>
        <v>39</v>
      </c>
      <c r="F149" s="31">
        <f t="shared" si="17"/>
        <v>0</v>
      </c>
      <c r="G149" s="31">
        <f t="shared" si="18"/>
        <v>46.987951807228917</v>
      </c>
      <c r="H149" s="6">
        <v>272</v>
      </c>
      <c r="I149" s="6">
        <f>'[10]1.RSP Districts '!J149</f>
        <v>272</v>
      </c>
      <c r="J149" s="6">
        <v>227413</v>
      </c>
      <c r="K149" s="6">
        <v>49428</v>
      </c>
      <c r="L149" s="6">
        <f>'[10]1.RSP Districts '!M149</f>
        <v>49428</v>
      </c>
      <c r="M149" s="31">
        <f t="shared" si="19"/>
        <v>0</v>
      </c>
      <c r="N149" s="31">
        <f t="shared" si="20"/>
        <v>21.734905216500376</v>
      </c>
      <c r="O149" s="6">
        <v>3127</v>
      </c>
      <c r="P149" s="6">
        <f>'[10]1.RSP Districts '!S149</f>
        <v>3213</v>
      </c>
      <c r="Q149" s="31">
        <f t="shared" si="21"/>
        <v>2.7502398464982414</v>
      </c>
      <c r="R149" s="90" t="s">
        <v>5</v>
      </c>
      <c r="S149" s="1">
        <v>1</v>
      </c>
      <c r="T149" s="47"/>
    </row>
    <row r="150" spans="1:23" x14ac:dyDescent="0.25">
      <c r="A150" s="29">
        <v>31</v>
      </c>
      <c r="B150" s="30" t="s">
        <v>102</v>
      </c>
      <c r="C150" s="6">
        <v>83</v>
      </c>
      <c r="D150" s="20">
        <v>52</v>
      </c>
      <c r="E150" s="20">
        <v>52</v>
      </c>
      <c r="F150" s="31">
        <f t="shared" si="17"/>
        <v>0</v>
      </c>
      <c r="G150" s="31">
        <f t="shared" si="18"/>
        <v>62.650602409638559</v>
      </c>
      <c r="H150" s="20">
        <v>218</v>
      </c>
      <c r="I150" s="20">
        <v>218</v>
      </c>
      <c r="J150" s="6">
        <v>227413</v>
      </c>
      <c r="K150" s="6">
        <v>12414</v>
      </c>
      <c r="L150" s="20">
        <v>12414</v>
      </c>
      <c r="M150" s="31">
        <f t="shared" si="19"/>
        <v>0</v>
      </c>
      <c r="N150" s="31">
        <f t="shared" si="20"/>
        <v>5.4587908342970719</v>
      </c>
      <c r="O150" s="6">
        <v>1201</v>
      </c>
      <c r="P150" s="20">
        <v>1201</v>
      </c>
      <c r="Q150" s="31">
        <f t="shared" si="21"/>
        <v>0</v>
      </c>
      <c r="R150" s="85" t="s">
        <v>4</v>
      </c>
      <c r="S150" s="1">
        <v>1</v>
      </c>
      <c r="T150" s="47"/>
      <c r="W150" s="126" t="e">
        <f>I150-'[1]1.RSP Districts '!I149</f>
        <v>#REF!</v>
      </c>
    </row>
    <row r="151" spans="1:23" s="3" customFormat="1" x14ac:dyDescent="0.25">
      <c r="A151" s="29">
        <v>32</v>
      </c>
      <c r="B151" s="30" t="s">
        <v>103</v>
      </c>
      <c r="C151" s="6">
        <v>132</v>
      </c>
      <c r="D151" s="6">
        <v>57</v>
      </c>
      <c r="E151" s="6">
        <f>'[10]1.RSP Districts '!F151</f>
        <v>57</v>
      </c>
      <c r="F151" s="31">
        <f t="shared" si="17"/>
        <v>0</v>
      </c>
      <c r="G151" s="31">
        <f t="shared" si="18"/>
        <v>43.18181818181818</v>
      </c>
      <c r="H151" s="6">
        <v>224</v>
      </c>
      <c r="I151" s="6">
        <f>'[10]1.RSP Districts '!J151</f>
        <v>224</v>
      </c>
      <c r="J151" s="6">
        <v>303958</v>
      </c>
      <c r="K151" s="6">
        <v>52173</v>
      </c>
      <c r="L151" s="6">
        <f>'[10]1.RSP Districts '!M151</f>
        <v>52173</v>
      </c>
      <c r="M151" s="31">
        <f t="shared" si="19"/>
        <v>0</v>
      </c>
      <c r="N151" s="31">
        <f t="shared" si="20"/>
        <v>17.164542469683312</v>
      </c>
      <c r="O151" s="6">
        <v>3243</v>
      </c>
      <c r="P151" s="6">
        <f>'[10]1.RSP Districts '!S151</f>
        <v>3307</v>
      </c>
      <c r="Q151" s="31">
        <f t="shared" si="21"/>
        <v>1.9734813444341659</v>
      </c>
      <c r="R151" s="90" t="s">
        <v>5</v>
      </c>
      <c r="S151" s="1">
        <v>1</v>
      </c>
      <c r="T151" s="47"/>
    </row>
    <row r="152" spans="1:23" s="3" customFormat="1" x14ac:dyDescent="0.25">
      <c r="A152" s="29">
        <v>32</v>
      </c>
      <c r="B152" s="30" t="s">
        <v>183</v>
      </c>
      <c r="C152" s="6">
        <v>132</v>
      </c>
      <c r="D152" s="20">
        <v>116</v>
      </c>
      <c r="E152" s="20">
        <v>116</v>
      </c>
      <c r="F152" s="31">
        <f t="shared" si="17"/>
        <v>0</v>
      </c>
      <c r="G152" s="31">
        <f t="shared" si="18"/>
        <v>87.878787878787875</v>
      </c>
      <c r="H152" s="20">
        <v>652</v>
      </c>
      <c r="I152" s="20">
        <v>652</v>
      </c>
      <c r="J152" s="6">
        <v>303958</v>
      </c>
      <c r="K152" s="6">
        <v>17047</v>
      </c>
      <c r="L152" s="20">
        <v>18020</v>
      </c>
      <c r="M152" s="31">
        <f t="shared" si="19"/>
        <v>5.7077491640757909</v>
      </c>
      <c r="N152" s="31">
        <f t="shared" si="20"/>
        <v>5.928450641207009</v>
      </c>
      <c r="O152" s="6">
        <v>1478</v>
      </c>
      <c r="P152" s="20">
        <v>1566</v>
      </c>
      <c r="Q152" s="31">
        <f t="shared" si="21"/>
        <v>5.9539918809201628</v>
      </c>
      <c r="R152" s="90" t="s">
        <v>4</v>
      </c>
      <c r="S152" s="1">
        <v>1</v>
      </c>
      <c r="T152" s="47"/>
      <c r="W152" s="126" t="e">
        <f>I152-'[1]1.RSP Districts '!I151</f>
        <v>#REF!</v>
      </c>
    </row>
    <row r="153" spans="1:23" s="3" customFormat="1" x14ac:dyDescent="0.25">
      <c r="A153" s="29">
        <v>33</v>
      </c>
      <c r="B153" s="30" t="s">
        <v>104</v>
      </c>
      <c r="C153" s="6">
        <v>91</v>
      </c>
      <c r="D153" s="6">
        <v>10</v>
      </c>
      <c r="E153" s="6">
        <f>'[10]1.RSP Districts '!F153</f>
        <v>10</v>
      </c>
      <c r="F153" s="31">
        <f t="shared" si="17"/>
        <v>0</v>
      </c>
      <c r="G153" s="31">
        <f t="shared" si="18"/>
        <v>10.989010989010989</v>
      </c>
      <c r="H153" s="6">
        <v>143</v>
      </c>
      <c r="I153" s="6">
        <f>'[10]1.RSP Districts '!J153</f>
        <v>143</v>
      </c>
      <c r="J153" s="6">
        <v>207804.73300000001</v>
      </c>
      <c r="K153" s="6">
        <v>27577</v>
      </c>
      <c r="L153" s="6">
        <f>'[10]1.RSP Districts '!M153</f>
        <v>27577</v>
      </c>
      <c r="M153" s="31">
        <f t="shared" si="19"/>
        <v>0</v>
      </c>
      <c r="N153" s="31">
        <f t="shared" si="20"/>
        <v>13.270631328690671</v>
      </c>
      <c r="O153" s="6">
        <v>1768</v>
      </c>
      <c r="P153" s="6">
        <f>'[10]1.RSP Districts '!S153</f>
        <v>1810</v>
      </c>
      <c r="Q153" s="31">
        <f t="shared" si="21"/>
        <v>2.3755656108597285</v>
      </c>
      <c r="R153" s="90" t="s">
        <v>5</v>
      </c>
      <c r="S153" s="1">
        <v>1</v>
      </c>
      <c r="T153" s="47"/>
    </row>
    <row r="154" spans="1:23" s="3" customFormat="1" x14ac:dyDescent="0.25">
      <c r="A154" s="29">
        <v>34</v>
      </c>
      <c r="B154" s="30" t="s">
        <v>105</v>
      </c>
      <c r="C154" s="6">
        <v>94</v>
      </c>
      <c r="D154" s="6">
        <v>87</v>
      </c>
      <c r="E154" s="6">
        <f>'[10]1.RSP Districts '!F154</f>
        <v>87</v>
      </c>
      <c r="F154" s="31">
        <f t="shared" si="17"/>
        <v>0</v>
      </c>
      <c r="G154" s="31">
        <f t="shared" si="18"/>
        <v>92.553191489361708</v>
      </c>
      <c r="H154" s="6">
        <v>788</v>
      </c>
      <c r="I154" s="6">
        <f>'[10]1.RSP Districts '!J154</f>
        <v>788</v>
      </c>
      <c r="J154" s="6">
        <v>275204</v>
      </c>
      <c r="K154" s="6">
        <v>177209</v>
      </c>
      <c r="L154" s="6">
        <f>'[10]1.RSP Districts '!M154</f>
        <v>177209</v>
      </c>
      <c r="M154" s="31">
        <f t="shared" si="19"/>
        <v>0</v>
      </c>
      <c r="N154" s="31">
        <f t="shared" si="20"/>
        <v>64.391869304225224</v>
      </c>
      <c r="O154" s="6">
        <v>7773</v>
      </c>
      <c r="P154" s="6">
        <f>'[10]1.RSP Districts '!S154</f>
        <v>7920</v>
      </c>
      <c r="Q154" s="31">
        <f t="shared" si="21"/>
        <v>1.8911617136240833</v>
      </c>
      <c r="R154" s="90" t="s">
        <v>5</v>
      </c>
      <c r="S154" s="1">
        <v>1</v>
      </c>
      <c r="T154" s="47"/>
    </row>
    <row r="155" spans="1:23" s="3" customFormat="1" x14ac:dyDescent="0.25">
      <c r="A155" s="29">
        <v>35</v>
      </c>
      <c r="B155" s="30" t="s">
        <v>106</v>
      </c>
      <c r="C155" s="6">
        <v>79</v>
      </c>
      <c r="D155" s="6">
        <v>22</v>
      </c>
      <c r="E155" s="6">
        <f>'[10]1.RSP Districts '!F155</f>
        <v>22</v>
      </c>
      <c r="F155" s="31">
        <f t="shared" si="17"/>
        <v>0</v>
      </c>
      <c r="G155" s="31">
        <f t="shared" si="18"/>
        <v>27.848101265822784</v>
      </c>
      <c r="H155" s="6">
        <v>152</v>
      </c>
      <c r="I155" s="6">
        <f>'[10]1.RSP Districts '!J155</f>
        <v>152</v>
      </c>
      <c r="J155" s="6">
        <v>187555</v>
      </c>
      <c r="K155" s="6">
        <v>42639</v>
      </c>
      <c r="L155" s="6">
        <f>'[10]1.RSP Districts '!M155</f>
        <v>42639</v>
      </c>
      <c r="M155" s="31">
        <f t="shared" si="19"/>
        <v>0</v>
      </c>
      <c r="N155" s="31">
        <f t="shared" si="20"/>
        <v>22.734131321479033</v>
      </c>
      <c r="O155" s="6">
        <v>2764</v>
      </c>
      <c r="P155" s="6">
        <f>'[10]1.RSP Districts '!S155</f>
        <v>2831</v>
      </c>
      <c r="Q155" s="31">
        <f t="shared" si="21"/>
        <v>2.4240231548480464</v>
      </c>
      <c r="R155" s="90" t="s">
        <v>5</v>
      </c>
      <c r="S155" s="1">
        <v>1</v>
      </c>
      <c r="T155" s="47"/>
    </row>
    <row r="156" spans="1:23" x14ac:dyDescent="0.25">
      <c r="A156" s="29">
        <v>35</v>
      </c>
      <c r="B156" s="30" t="s">
        <v>107</v>
      </c>
      <c r="C156" s="6">
        <v>79</v>
      </c>
      <c r="D156" s="20">
        <v>61</v>
      </c>
      <c r="E156" s="20">
        <v>61</v>
      </c>
      <c r="F156" s="31">
        <f t="shared" si="17"/>
        <v>0</v>
      </c>
      <c r="G156" s="31">
        <f t="shared" si="18"/>
        <v>77.215189873417714</v>
      </c>
      <c r="H156" s="20">
        <v>214</v>
      </c>
      <c r="I156" s="20">
        <v>214</v>
      </c>
      <c r="J156" s="6">
        <v>187555</v>
      </c>
      <c r="K156" s="6">
        <v>13594</v>
      </c>
      <c r="L156" s="20">
        <v>13594</v>
      </c>
      <c r="M156" s="31">
        <f t="shared" si="19"/>
        <v>0</v>
      </c>
      <c r="N156" s="31">
        <f t="shared" si="20"/>
        <v>7.248007251206313</v>
      </c>
      <c r="O156" s="6">
        <v>1545</v>
      </c>
      <c r="P156" s="20">
        <v>1545</v>
      </c>
      <c r="Q156" s="31">
        <f t="shared" si="21"/>
        <v>0</v>
      </c>
      <c r="R156" s="85" t="s">
        <v>4</v>
      </c>
      <c r="S156" s="1">
        <v>1</v>
      </c>
      <c r="T156" s="47"/>
      <c r="W156" s="126" t="e">
        <f>I156-'[1]1.RSP Districts '!I155</f>
        <v>#REF!</v>
      </c>
    </row>
    <row r="157" spans="1:23" s="3" customFormat="1" ht="14.4" thickBot="1" x14ac:dyDescent="0.3">
      <c r="A157" s="18">
        <v>36</v>
      </c>
      <c r="B157" s="19" t="s">
        <v>108</v>
      </c>
      <c r="C157" s="20">
        <v>87</v>
      </c>
      <c r="D157" s="20">
        <v>80</v>
      </c>
      <c r="E157" s="20">
        <v>80</v>
      </c>
      <c r="F157" s="21">
        <f t="shared" si="17"/>
        <v>0</v>
      </c>
      <c r="G157" s="21">
        <f t="shared" si="18"/>
        <v>91.954022988505741</v>
      </c>
      <c r="H157" s="20">
        <v>528</v>
      </c>
      <c r="I157" s="20">
        <v>528</v>
      </c>
      <c r="J157" s="49">
        <v>257583</v>
      </c>
      <c r="K157" s="6">
        <v>39089</v>
      </c>
      <c r="L157" s="20">
        <v>39089</v>
      </c>
      <c r="M157" s="21">
        <f t="shared" si="19"/>
        <v>0</v>
      </c>
      <c r="N157" s="21">
        <f t="shared" si="20"/>
        <v>15.175302717958871</v>
      </c>
      <c r="O157" s="6">
        <v>3149</v>
      </c>
      <c r="P157" s="20">
        <v>3149</v>
      </c>
      <c r="Q157" s="21">
        <f t="shared" si="21"/>
        <v>0</v>
      </c>
      <c r="R157" s="91" t="s">
        <v>4</v>
      </c>
      <c r="S157" s="1">
        <v>1</v>
      </c>
      <c r="T157" s="47"/>
      <c r="W157" s="126" t="e">
        <f>I157-'[1]1.RSP Districts '!I156</f>
        <v>#REF!</v>
      </c>
    </row>
    <row r="158" spans="1:23" s="2" customFormat="1" ht="14.4" thickBot="1" x14ac:dyDescent="0.3">
      <c r="A158" s="35">
        <f>COUNTIF(R107:R157,"*")-(15)</f>
        <v>36</v>
      </c>
      <c r="B158" s="36" t="s">
        <v>45</v>
      </c>
      <c r="C158" s="22">
        <f>SUM(C107:C157)-(C107+C116+C113+C132+C125+C136+C139+C143+C147+C149+C155+C152+C134+C121+C130)</f>
        <v>2635</v>
      </c>
      <c r="D158" s="22">
        <f>SUM(D107:D157)-(D107+D116+D113+D132+D125+D136+D139+D143+D147+D149+D155+D152+D134+D121)</f>
        <v>1782</v>
      </c>
      <c r="E158" s="22" t="e">
        <f>SUM(E107:E157)-(E107+E116+E113+E132+E125+E136+E139+E143+E147+E149+E155+E152+E134+E121+E130)</f>
        <v>#REF!</v>
      </c>
      <c r="F158" s="23" t="e">
        <f t="shared" si="17"/>
        <v>#REF!</v>
      </c>
      <c r="G158" s="23" t="e">
        <f t="shared" si="18"/>
        <v>#REF!</v>
      </c>
      <c r="H158" s="22">
        <f>SUM(H107:H157)</f>
        <v>14602</v>
      </c>
      <c r="I158" s="22" t="e">
        <f>SUM(I107:I157)</f>
        <v>#REF!</v>
      </c>
      <c r="J158" s="22">
        <f>SUM(J107:J157)-(J107+J116+J113+J132+J125+J136+J139+J143+J147+J149+J155+J152+J134+J121+J130)</f>
        <v>6063823.2431565113</v>
      </c>
      <c r="K158" s="22">
        <f>SUM(K107:K157)</f>
        <v>2980219</v>
      </c>
      <c r="L158" s="22">
        <f>SUM(L107:L157)</f>
        <v>2997497</v>
      </c>
      <c r="M158" s="23">
        <f t="shared" si="19"/>
        <v>0.57975605148480702</v>
      </c>
      <c r="N158" s="23">
        <f t="shared" si="20"/>
        <v>49.432460014115762</v>
      </c>
      <c r="O158" s="22">
        <f>SUM(O107:O157)</f>
        <v>194113</v>
      </c>
      <c r="P158" s="22">
        <f>SUM(P107:P157)</f>
        <v>196592</v>
      </c>
      <c r="Q158" s="23">
        <f t="shared" si="21"/>
        <v>1.277091178849433</v>
      </c>
      <c r="R158" s="72"/>
      <c r="S158" s="1">
        <v>1</v>
      </c>
      <c r="T158" s="47"/>
    </row>
    <row r="159" spans="1:23" ht="26.25" customHeight="1" thickBot="1" x14ac:dyDescent="0.35">
      <c r="A159" s="45"/>
      <c r="B159" s="46"/>
      <c r="C159" s="25"/>
      <c r="D159" s="25"/>
      <c r="E159" s="25"/>
      <c r="F159" s="26"/>
      <c r="G159" s="26"/>
      <c r="H159" s="26"/>
      <c r="I159" s="26"/>
      <c r="J159" s="25"/>
      <c r="K159" s="25"/>
      <c r="L159" s="25"/>
      <c r="M159" s="25"/>
      <c r="N159" s="25"/>
      <c r="O159" s="25"/>
      <c r="P159" s="25"/>
      <c r="Q159" s="25"/>
      <c r="R159" s="11"/>
      <c r="S159" s="1">
        <v>1</v>
      </c>
    </row>
    <row r="160" spans="1:23" s="41" customFormat="1" x14ac:dyDescent="0.25">
      <c r="A160" s="14" t="s">
        <v>109</v>
      </c>
      <c r="B160" s="15"/>
      <c r="C160" s="16"/>
      <c r="D160" s="27"/>
      <c r="E160" s="27"/>
      <c r="F160" s="28"/>
      <c r="G160" s="28"/>
      <c r="H160" s="28"/>
      <c r="I160" s="28"/>
      <c r="J160" s="16"/>
      <c r="K160" s="27"/>
      <c r="L160" s="27"/>
      <c r="M160" s="27"/>
      <c r="N160" s="27"/>
      <c r="O160" s="27"/>
      <c r="P160" s="27"/>
      <c r="Q160" s="27"/>
      <c r="R160" s="84"/>
      <c r="S160" s="1">
        <v>1</v>
      </c>
    </row>
    <row r="161" spans="1:23" s="3" customFormat="1" x14ac:dyDescent="0.25">
      <c r="A161" s="29">
        <v>1</v>
      </c>
      <c r="B161" s="30" t="s">
        <v>110</v>
      </c>
      <c r="C161" s="6">
        <v>19</v>
      </c>
      <c r="D161" s="20">
        <v>19</v>
      </c>
      <c r="E161" s="20">
        <v>19</v>
      </c>
      <c r="F161" s="31">
        <f t="shared" ref="F161:F177" si="22">(E161-D161)/D161%</f>
        <v>0</v>
      </c>
      <c r="G161" s="31">
        <f t="shared" ref="G161:G177" si="23">E161/C161%</f>
        <v>100</v>
      </c>
      <c r="H161" s="20">
        <v>100</v>
      </c>
      <c r="I161" s="20">
        <v>100</v>
      </c>
      <c r="J161" s="42">
        <v>46469.594594594593</v>
      </c>
      <c r="K161" s="20">
        <v>27520</v>
      </c>
      <c r="L161" s="20">
        <f>K161</f>
        <v>27520</v>
      </c>
      <c r="M161" s="31">
        <f t="shared" ref="M161:M177" si="24">(L161-K161)/K161%</f>
        <v>0</v>
      </c>
      <c r="N161" s="31">
        <f t="shared" ref="N161:N177" si="25">L161/J161%</f>
        <v>59.221519447473646</v>
      </c>
      <c r="O161" s="20">
        <v>1583</v>
      </c>
      <c r="P161" s="20">
        <v>1633</v>
      </c>
      <c r="Q161" s="31">
        <f t="shared" ref="Q161:Q177" si="26">(P161-O161)/O161%</f>
        <v>3.1585596967782692</v>
      </c>
      <c r="R161" s="90" t="s">
        <v>4</v>
      </c>
      <c r="S161" s="1">
        <v>1</v>
      </c>
      <c r="W161" s="126" t="e">
        <f>I161-'[1]1.RSP Districts '!I160</f>
        <v>#REF!</v>
      </c>
    </row>
    <row r="162" spans="1:23" s="3" customFormat="1" x14ac:dyDescent="0.25">
      <c r="A162" s="29">
        <v>1</v>
      </c>
      <c r="B162" s="30" t="s">
        <v>135</v>
      </c>
      <c r="C162" s="6">
        <v>19</v>
      </c>
      <c r="D162" s="6">
        <v>10</v>
      </c>
      <c r="E162" s="6">
        <v>10</v>
      </c>
      <c r="F162" s="31">
        <f t="shared" si="22"/>
        <v>0</v>
      </c>
      <c r="G162" s="31">
        <f t="shared" si="23"/>
        <v>52.631578947368418</v>
      </c>
      <c r="H162" s="6">
        <v>52.631578947368418</v>
      </c>
      <c r="I162" s="6">
        <v>52.631578947368418</v>
      </c>
      <c r="J162" s="6">
        <v>46469.594594594593</v>
      </c>
      <c r="K162" s="20">
        <v>672</v>
      </c>
      <c r="L162" s="6">
        <v>672</v>
      </c>
      <c r="M162" s="31">
        <f t="shared" si="24"/>
        <v>0</v>
      </c>
      <c r="N162" s="31">
        <f t="shared" si="25"/>
        <v>1.4461068702290076</v>
      </c>
      <c r="O162" s="20">
        <v>32</v>
      </c>
      <c r="P162" s="6">
        <v>32</v>
      </c>
      <c r="Q162" s="31">
        <f t="shared" si="26"/>
        <v>0</v>
      </c>
      <c r="R162" s="90" t="s">
        <v>0</v>
      </c>
      <c r="S162" s="1">
        <v>1</v>
      </c>
    </row>
    <row r="163" spans="1:23" s="3" customFormat="1" x14ac:dyDescent="0.25">
      <c r="A163" s="29">
        <v>2</v>
      </c>
      <c r="B163" s="30" t="s">
        <v>134</v>
      </c>
      <c r="C163" s="6">
        <v>13</v>
      </c>
      <c r="D163" s="20">
        <v>5</v>
      </c>
      <c r="E163" s="20">
        <v>5</v>
      </c>
      <c r="F163" s="31">
        <f t="shared" si="22"/>
        <v>0</v>
      </c>
      <c r="G163" s="31">
        <f t="shared" si="23"/>
        <v>38.46153846153846</v>
      </c>
      <c r="H163" s="20">
        <v>38.46153846153846</v>
      </c>
      <c r="I163" s="20">
        <v>38</v>
      </c>
      <c r="J163" s="42">
        <v>21296</v>
      </c>
      <c r="K163" s="20">
        <v>12914</v>
      </c>
      <c r="L163" s="20">
        <f>K163</f>
        <v>12914</v>
      </c>
      <c r="M163" s="31">
        <f t="shared" si="24"/>
        <v>0</v>
      </c>
      <c r="N163" s="31">
        <f t="shared" si="25"/>
        <v>60.640495867768593</v>
      </c>
      <c r="O163" s="20">
        <v>593</v>
      </c>
      <c r="P163" s="20">
        <v>608</v>
      </c>
      <c r="Q163" s="31">
        <f t="shared" si="26"/>
        <v>2.5295109612141653</v>
      </c>
      <c r="R163" s="90" t="s">
        <v>4</v>
      </c>
      <c r="S163" s="1">
        <v>1</v>
      </c>
      <c r="W163" s="126" t="e">
        <f>I163-'[1]1.RSP Districts '!I162</f>
        <v>#REF!</v>
      </c>
    </row>
    <row r="164" spans="1:23" s="3" customFormat="1" x14ac:dyDescent="0.25">
      <c r="A164" s="29">
        <v>2</v>
      </c>
      <c r="B164" s="30" t="s">
        <v>136</v>
      </c>
      <c r="C164" s="6">
        <v>13</v>
      </c>
      <c r="D164" s="6">
        <v>10</v>
      </c>
      <c r="E164" s="6">
        <v>10</v>
      </c>
      <c r="F164" s="31">
        <f t="shared" si="22"/>
        <v>0</v>
      </c>
      <c r="G164" s="31">
        <f t="shared" si="23"/>
        <v>76.92307692307692</v>
      </c>
      <c r="H164" s="6">
        <v>76.92307692307692</v>
      </c>
      <c r="I164" s="6">
        <v>76.92307692307692</v>
      </c>
      <c r="J164" s="6">
        <v>21296</v>
      </c>
      <c r="K164" s="20">
        <v>16770</v>
      </c>
      <c r="L164" s="6">
        <v>16770</v>
      </c>
      <c r="M164" s="31">
        <f t="shared" si="24"/>
        <v>0</v>
      </c>
      <c r="N164" s="31">
        <f t="shared" si="25"/>
        <v>78.747182569496616</v>
      </c>
      <c r="O164" s="20">
        <v>827</v>
      </c>
      <c r="P164" s="6">
        <v>827</v>
      </c>
      <c r="Q164" s="31">
        <f t="shared" si="26"/>
        <v>0</v>
      </c>
      <c r="R164" s="90" t="s">
        <v>0</v>
      </c>
      <c r="S164" s="1">
        <v>1</v>
      </c>
    </row>
    <row r="165" spans="1:23" s="3" customFormat="1" x14ac:dyDescent="0.25">
      <c r="A165" s="29">
        <v>3</v>
      </c>
      <c r="B165" s="30" t="s">
        <v>111</v>
      </c>
      <c r="C165" s="6">
        <v>38</v>
      </c>
      <c r="D165" s="20">
        <v>33</v>
      </c>
      <c r="E165" s="20">
        <v>33</v>
      </c>
      <c r="F165" s="31">
        <f t="shared" si="22"/>
        <v>0</v>
      </c>
      <c r="G165" s="31">
        <f t="shared" si="23"/>
        <v>86.84210526315789</v>
      </c>
      <c r="H165" s="20">
        <v>87</v>
      </c>
      <c r="I165" s="20">
        <v>87</v>
      </c>
      <c r="J165" s="42">
        <v>67482.876712328754</v>
      </c>
      <c r="K165" s="20">
        <v>42685</v>
      </c>
      <c r="L165" s="20">
        <f>K165</f>
        <v>42685</v>
      </c>
      <c r="M165" s="31">
        <f t="shared" si="24"/>
        <v>0</v>
      </c>
      <c r="N165" s="31">
        <f t="shared" si="25"/>
        <v>63.253082973864515</v>
      </c>
      <c r="O165" s="20">
        <v>2419</v>
      </c>
      <c r="P165" s="20">
        <f>O165</f>
        <v>2419</v>
      </c>
      <c r="Q165" s="31">
        <f t="shared" si="26"/>
        <v>0</v>
      </c>
      <c r="R165" s="90" t="s">
        <v>4</v>
      </c>
      <c r="S165" s="1">
        <v>1</v>
      </c>
      <c r="W165" s="126" t="e">
        <f>I165-'[1]1.RSP Districts '!I164</f>
        <v>#REF!</v>
      </c>
    </row>
    <row r="166" spans="1:23" s="3" customFormat="1" x14ac:dyDescent="0.25">
      <c r="A166" s="29">
        <v>3</v>
      </c>
      <c r="B166" s="30" t="s">
        <v>112</v>
      </c>
      <c r="C166" s="6">
        <v>38</v>
      </c>
      <c r="D166" s="6">
        <v>36</v>
      </c>
      <c r="E166" s="6">
        <v>36</v>
      </c>
      <c r="F166" s="31">
        <f t="shared" si="22"/>
        <v>0</v>
      </c>
      <c r="G166" s="31">
        <f t="shared" si="23"/>
        <v>94.73684210526315</v>
      </c>
      <c r="H166" s="6">
        <v>94.73684210526315</v>
      </c>
      <c r="I166" s="6">
        <v>94.73684210526315</v>
      </c>
      <c r="J166" s="6">
        <v>67482.876712328754</v>
      </c>
      <c r="K166" s="20">
        <v>13807</v>
      </c>
      <c r="L166" s="6">
        <v>13807</v>
      </c>
      <c r="M166" s="31">
        <f t="shared" si="24"/>
        <v>0</v>
      </c>
      <c r="N166" s="31">
        <f t="shared" si="25"/>
        <v>20.460005074854102</v>
      </c>
      <c r="O166" s="20">
        <v>566</v>
      </c>
      <c r="P166" s="6">
        <v>566</v>
      </c>
      <c r="Q166" s="31">
        <f t="shared" si="26"/>
        <v>0</v>
      </c>
      <c r="R166" s="90" t="s">
        <v>0</v>
      </c>
      <c r="S166" s="1">
        <v>1</v>
      </c>
    </row>
    <row r="167" spans="1:23" s="3" customFormat="1" x14ac:dyDescent="0.25">
      <c r="A167" s="29">
        <v>4</v>
      </c>
      <c r="B167" s="30" t="s">
        <v>235</v>
      </c>
      <c r="C167" s="6">
        <v>32</v>
      </c>
      <c r="D167" s="20">
        <v>18</v>
      </c>
      <c r="E167" s="20">
        <v>18</v>
      </c>
      <c r="F167" s="31">
        <f t="shared" si="22"/>
        <v>0</v>
      </c>
      <c r="G167" s="31">
        <f t="shared" si="23"/>
        <v>56.25</v>
      </c>
      <c r="H167" s="20">
        <v>56</v>
      </c>
      <c r="I167" s="20">
        <v>56</v>
      </c>
      <c r="J167" s="6">
        <v>60712</v>
      </c>
      <c r="K167" s="20">
        <v>21451</v>
      </c>
      <c r="L167" s="20">
        <v>24613</v>
      </c>
      <c r="M167" s="31">
        <f t="shared" si="24"/>
        <v>14.740571535126568</v>
      </c>
      <c r="N167" s="31">
        <f t="shared" si="25"/>
        <v>40.540585057319802</v>
      </c>
      <c r="O167" s="20">
        <v>992</v>
      </c>
      <c r="P167" s="20">
        <v>1096</v>
      </c>
      <c r="Q167" s="31">
        <f t="shared" si="26"/>
        <v>10.483870967741936</v>
      </c>
      <c r="R167" s="90" t="s">
        <v>4</v>
      </c>
      <c r="S167" s="1">
        <v>1</v>
      </c>
      <c r="W167" s="126" t="e">
        <f>I167-'[1]1.RSP Districts '!I166</f>
        <v>#REF!</v>
      </c>
    </row>
    <row r="168" spans="1:23" s="3" customFormat="1" x14ac:dyDescent="0.25">
      <c r="A168" s="29">
        <v>4</v>
      </c>
      <c r="B168" s="30" t="s">
        <v>236</v>
      </c>
      <c r="C168" s="6">
        <v>32</v>
      </c>
      <c r="D168" s="6">
        <v>26</v>
      </c>
      <c r="E168" s="6">
        <v>26</v>
      </c>
      <c r="F168" s="31">
        <f t="shared" si="22"/>
        <v>0</v>
      </c>
      <c r="G168" s="31">
        <f t="shared" si="23"/>
        <v>81.25</v>
      </c>
      <c r="H168" s="6">
        <v>81.25</v>
      </c>
      <c r="I168" s="6">
        <v>81.25</v>
      </c>
      <c r="J168" s="6">
        <v>60712</v>
      </c>
      <c r="K168" s="20">
        <v>45689</v>
      </c>
      <c r="L168" s="6">
        <v>45689</v>
      </c>
      <c r="M168" s="31">
        <f t="shared" si="24"/>
        <v>0</v>
      </c>
      <c r="N168" s="31">
        <f t="shared" si="25"/>
        <v>75.255303729081561</v>
      </c>
      <c r="O168" s="20">
        <v>2192</v>
      </c>
      <c r="P168" s="6">
        <v>2192</v>
      </c>
      <c r="Q168" s="31">
        <f t="shared" si="26"/>
        <v>0</v>
      </c>
      <c r="R168" s="90" t="s">
        <v>0</v>
      </c>
      <c r="S168" s="1">
        <v>1</v>
      </c>
    </row>
    <row r="169" spans="1:23" s="3" customFormat="1" x14ac:dyDescent="0.25">
      <c r="A169" s="29">
        <v>5</v>
      </c>
      <c r="B169" s="30" t="s">
        <v>113</v>
      </c>
      <c r="C169" s="6">
        <v>9</v>
      </c>
      <c r="D169" s="20">
        <v>9</v>
      </c>
      <c r="E169" s="20">
        <v>9</v>
      </c>
      <c r="F169" s="31">
        <f t="shared" si="22"/>
        <v>0</v>
      </c>
      <c r="G169" s="31">
        <f t="shared" si="23"/>
        <v>100</v>
      </c>
      <c r="H169" s="20">
        <v>100</v>
      </c>
      <c r="I169" s="20">
        <v>100</v>
      </c>
      <c r="J169" s="6">
        <v>15648.786335031467</v>
      </c>
      <c r="K169" s="20">
        <v>7213</v>
      </c>
      <c r="L169" s="20">
        <v>11619</v>
      </c>
      <c r="M169" s="31">
        <f t="shared" si="24"/>
        <v>61.084153611534731</v>
      </c>
      <c r="N169" s="31">
        <f t="shared" si="25"/>
        <v>74.248569513596308</v>
      </c>
      <c r="O169" s="20">
        <v>331</v>
      </c>
      <c r="P169" s="20">
        <v>535</v>
      </c>
      <c r="Q169" s="31">
        <f t="shared" si="26"/>
        <v>61.631419939577036</v>
      </c>
      <c r="R169" s="90" t="s">
        <v>4</v>
      </c>
      <c r="S169" s="1">
        <v>1</v>
      </c>
      <c r="W169" s="126" t="e">
        <f>I169-'[1]1.RSP Districts '!I168</f>
        <v>#REF!</v>
      </c>
    </row>
    <row r="170" spans="1:23" s="3" customFormat="1" x14ac:dyDescent="0.25">
      <c r="A170" s="29">
        <v>5</v>
      </c>
      <c r="B170" s="30" t="s">
        <v>114</v>
      </c>
      <c r="C170" s="6">
        <v>9</v>
      </c>
      <c r="D170" s="6">
        <v>9</v>
      </c>
      <c r="E170" s="6">
        <v>9</v>
      </c>
      <c r="F170" s="31">
        <f t="shared" si="22"/>
        <v>0</v>
      </c>
      <c r="G170" s="31">
        <f t="shared" si="23"/>
        <v>100</v>
      </c>
      <c r="H170" s="6">
        <v>100</v>
      </c>
      <c r="I170" s="6">
        <v>100</v>
      </c>
      <c r="J170" s="6">
        <v>15648.786335031467</v>
      </c>
      <c r="K170" s="20">
        <v>6722</v>
      </c>
      <c r="L170" s="6">
        <v>6722</v>
      </c>
      <c r="M170" s="31">
        <f t="shared" si="24"/>
        <v>0</v>
      </c>
      <c r="N170" s="31">
        <f t="shared" si="25"/>
        <v>42.955407889697426</v>
      </c>
      <c r="O170" s="20">
        <v>267</v>
      </c>
      <c r="P170" s="6">
        <v>267</v>
      </c>
      <c r="Q170" s="31">
        <f t="shared" si="26"/>
        <v>0</v>
      </c>
      <c r="R170" s="90" t="s">
        <v>0</v>
      </c>
      <c r="S170" s="1">
        <v>1</v>
      </c>
    </row>
    <row r="171" spans="1:23" s="3" customFormat="1" x14ac:dyDescent="0.25">
      <c r="A171" s="29">
        <v>6</v>
      </c>
      <c r="B171" s="30" t="s">
        <v>115</v>
      </c>
      <c r="C171" s="6">
        <v>25</v>
      </c>
      <c r="D171" s="20">
        <v>26</v>
      </c>
      <c r="E171" s="20">
        <v>26</v>
      </c>
      <c r="F171" s="31">
        <f t="shared" si="22"/>
        <v>0</v>
      </c>
      <c r="G171" s="31">
        <f t="shared" si="23"/>
        <v>104</v>
      </c>
      <c r="H171" s="20">
        <v>104</v>
      </c>
      <c r="I171" s="20">
        <v>104</v>
      </c>
      <c r="J171" s="42">
        <v>47319.07894736842</v>
      </c>
      <c r="K171" s="20">
        <v>46403</v>
      </c>
      <c r="L171" s="20">
        <f>K171</f>
        <v>46403</v>
      </c>
      <c r="M171" s="31">
        <f t="shared" si="24"/>
        <v>0</v>
      </c>
      <c r="N171" s="31">
        <f t="shared" si="25"/>
        <v>98.064038929440386</v>
      </c>
      <c r="O171" s="20">
        <v>2467</v>
      </c>
      <c r="P171" s="20">
        <f>O171</f>
        <v>2467</v>
      </c>
      <c r="Q171" s="31">
        <f t="shared" si="26"/>
        <v>0</v>
      </c>
      <c r="R171" s="90" t="s">
        <v>4</v>
      </c>
      <c r="S171" s="1">
        <v>1</v>
      </c>
      <c r="W171" s="126" t="e">
        <f>I171-'[1]1.RSP Districts '!I170</f>
        <v>#REF!</v>
      </c>
    </row>
    <row r="172" spans="1:23" s="50" customFormat="1" x14ac:dyDescent="0.25">
      <c r="A172" s="29">
        <v>6</v>
      </c>
      <c r="B172" s="30" t="s">
        <v>237</v>
      </c>
      <c r="C172" s="6">
        <v>25</v>
      </c>
      <c r="D172" s="6">
        <v>12</v>
      </c>
      <c r="E172" s="6">
        <v>12</v>
      </c>
      <c r="F172" s="31">
        <f t="shared" si="22"/>
        <v>0</v>
      </c>
      <c r="G172" s="31">
        <f t="shared" si="23"/>
        <v>48</v>
      </c>
      <c r="H172" s="6">
        <v>48</v>
      </c>
      <c r="I172" s="6">
        <v>48</v>
      </c>
      <c r="J172" s="42">
        <v>47319.07894736842</v>
      </c>
      <c r="K172" s="20">
        <v>4523</v>
      </c>
      <c r="L172" s="6">
        <v>4523</v>
      </c>
      <c r="M172" s="31">
        <f t="shared" si="24"/>
        <v>0</v>
      </c>
      <c r="N172" s="31">
        <f t="shared" si="25"/>
        <v>9.5585123392422666</v>
      </c>
      <c r="O172" s="20">
        <v>260</v>
      </c>
      <c r="P172" s="6">
        <v>260</v>
      </c>
      <c r="Q172" s="31">
        <f t="shared" si="26"/>
        <v>0</v>
      </c>
      <c r="R172" s="90" t="s">
        <v>0</v>
      </c>
      <c r="S172" s="1">
        <v>1</v>
      </c>
    </row>
    <row r="173" spans="1:23" s="3" customFormat="1" x14ac:dyDescent="0.25">
      <c r="A173" s="29">
        <v>7</v>
      </c>
      <c r="B173" s="30" t="s">
        <v>116</v>
      </c>
      <c r="C173" s="6">
        <v>18</v>
      </c>
      <c r="D173" s="6">
        <v>18</v>
      </c>
      <c r="E173" s="6">
        <v>18</v>
      </c>
      <c r="F173" s="31">
        <f t="shared" si="22"/>
        <v>0</v>
      </c>
      <c r="G173" s="31">
        <f t="shared" si="23"/>
        <v>100</v>
      </c>
      <c r="H173" s="6">
        <v>100</v>
      </c>
      <c r="I173" s="6">
        <v>100</v>
      </c>
      <c r="J173" s="6">
        <v>54333</v>
      </c>
      <c r="K173" s="20">
        <v>5541</v>
      </c>
      <c r="L173" s="6">
        <v>5541</v>
      </c>
      <c r="M173" s="31">
        <f t="shared" si="24"/>
        <v>0</v>
      </c>
      <c r="N173" s="31">
        <f t="shared" si="25"/>
        <v>10.198222074982054</v>
      </c>
      <c r="O173" s="20">
        <v>227</v>
      </c>
      <c r="P173" s="6">
        <v>227</v>
      </c>
      <c r="Q173" s="31">
        <f t="shared" si="26"/>
        <v>0</v>
      </c>
      <c r="R173" s="90" t="s">
        <v>0</v>
      </c>
      <c r="S173" s="1">
        <v>1</v>
      </c>
    </row>
    <row r="174" spans="1:23" s="3" customFormat="1" x14ac:dyDescent="0.25">
      <c r="A174" s="29">
        <v>8</v>
      </c>
      <c r="B174" s="30" t="s">
        <v>117</v>
      </c>
      <c r="C174" s="6">
        <v>12</v>
      </c>
      <c r="D174" s="20">
        <v>13</v>
      </c>
      <c r="E174" s="20">
        <v>13</v>
      </c>
      <c r="F174" s="31">
        <f t="shared" si="22"/>
        <v>0</v>
      </c>
      <c r="G174" s="31">
        <f t="shared" si="23"/>
        <v>108.33333333333334</v>
      </c>
      <c r="H174" s="20">
        <v>108</v>
      </c>
      <c r="I174" s="20">
        <v>108</v>
      </c>
      <c r="J174" s="42">
        <v>26849.31506849315</v>
      </c>
      <c r="K174" s="20">
        <v>15923</v>
      </c>
      <c r="L174" s="20">
        <f>K174</f>
        <v>15923</v>
      </c>
      <c r="M174" s="31">
        <f t="shared" si="24"/>
        <v>0</v>
      </c>
      <c r="N174" s="31">
        <f t="shared" si="25"/>
        <v>59.305051020408165</v>
      </c>
      <c r="O174" s="20">
        <v>882</v>
      </c>
      <c r="P174" s="20">
        <f>O174</f>
        <v>882</v>
      </c>
      <c r="Q174" s="31">
        <f t="shared" si="26"/>
        <v>0</v>
      </c>
      <c r="R174" s="90" t="s">
        <v>4</v>
      </c>
      <c r="S174" s="1">
        <v>1</v>
      </c>
      <c r="W174" s="126" t="e">
        <f>I174-'[1]1.RSP Districts '!I173</f>
        <v>#REF!</v>
      </c>
    </row>
    <row r="175" spans="1:23" s="3" customFormat="1" x14ac:dyDescent="0.25">
      <c r="A175" s="29">
        <v>9</v>
      </c>
      <c r="B175" s="30" t="s">
        <v>118</v>
      </c>
      <c r="C175" s="6">
        <v>22</v>
      </c>
      <c r="D175" s="6">
        <v>15</v>
      </c>
      <c r="E175" s="6">
        <v>15</v>
      </c>
      <c r="F175" s="31">
        <f t="shared" si="22"/>
        <v>0</v>
      </c>
      <c r="G175" s="31">
        <f t="shared" si="23"/>
        <v>68.181818181818187</v>
      </c>
      <c r="H175" s="6">
        <v>68.181818181818187</v>
      </c>
      <c r="I175" s="6">
        <v>68.181818181818187</v>
      </c>
      <c r="J175" s="6">
        <v>40208</v>
      </c>
      <c r="K175" s="20">
        <v>8596</v>
      </c>
      <c r="L175" s="6">
        <v>8596</v>
      </c>
      <c r="M175" s="31">
        <f t="shared" si="24"/>
        <v>0</v>
      </c>
      <c r="N175" s="31">
        <f t="shared" si="25"/>
        <v>21.378830083565461</v>
      </c>
      <c r="O175" s="20">
        <v>379</v>
      </c>
      <c r="P175" s="6">
        <v>379</v>
      </c>
      <c r="Q175" s="31">
        <f t="shared" si="26"/>
        <v>0</v>
      </c>
      <c r="R175" s="90" t="s">
        <v>0</v>
      </c>
      <c r="S175" s="1">
        <v>1</v>
      </c>
    </row>
    <row r="176" spans="1:23" s="3" customFormat="1" ht="14.4" thickBot="1" x14ac:dyDescent="0.3">
      <c r="A176" s="18">
        <v>10</v>
      </c>
      <c r="B176" s="19" t="s">
        <v>133</v>
      </c>
      <c r="C176" s="20">
        <v>8</v>
      </c>
      <c r="D176" s="20">
        <v>8</v>
      </c>
      <c r="E176" s="20">
        <v>8</v>
      </c>
      <c r="F176" s="21">
        <f t="shared" si="22"/>
        <v>0</v>
      </c>
      <c r="G176" s="21">
        <f t="shared" si="23"/>
        <v>100</v>
      </c>
      <c r="H176" s="20">
        <v>100</v>
      </c>
      <c r="I176" s="20">
        <v>100</v>
      </c>
      <c r="J176" s="49">
        <v>18651</v>
      </c>
      <c r="K176" s="20">
        <v>12968</v>
      </c>
      <c r="L176" s="20">
        <f>K176</f>
        <v>12968</v>
      </c>
      <c r="M176" s="21">
        <f t="shared" si="24"/>
        <v>0</v>
      </c>
      <c r="N176" s="21">
        <f t="shared" si="25"/>
        <v>69.529783925794874</v>
      </c>
      <c r="O176" s="20">
        <v>841</v>
      </c>
      <c r="P176" s="20">
        <f>O176</f>
        <v>841</v>
      </c>
      <c r="Q176" s="21">
        <f t="shared" si="26"/>
        <v>0</v>
      </c>
      <c r="R176" s="91" t="s">
        <v>4</v>
      </c>
      <c r="S176" s="1">
        <v>1</v>
      </c>
      <c r="W176" s="126" t="e">
        <f>I176-'[1]1.RSP Districts '!I175</f>
        <v>#REF!</v>
      </c>
    </row>
    <row r="177" spans="1:21" s="2" customFormat="1" ht="14.4" thickBot="1" x14ac:dyDescent="0.3">
      <c r="A177" s="35">
        <f>COUNTIF(R161:R176,"*")-6</f>
        <v>10</v>
      </c>
      <c r="B177" s="36" t="s">
        <v>15</v>
      </c>
      <c r="C177" s="22">
        <f>(C161+C163+C165+C167+C169+C171+C173+C174+C175+C176)</f>
        <v>196</v>
      </c>
      <c r="D177" s="22">
        <f>(D161+D164+D166+D168+D170+D171+D173+D174+D175+D176)</f>
        <v>180</v>
      </c>
      <c r="E177" s="22">
        <f>(E161+E164+E166+E168+E170+E171+E173+E174+E175+E176)</f>
        <v>180</v>
      </c>
      <c r="F177" s="23">
        <f t="shared" si="22"/>
        <v>0</v>
      </c>
      <c r="G177" s="23">
        <f t="shared" si="23"/>
        <v>91.83673469387756</v>
      </c>
      <c r="H177" s="22">
        <f>SUM(H161:H176)</f>
        <v>1315.1848546190652</v>
      </c>
      <c r="I177" s="22">
        <f>SUM(I161:I176)</f>
        <v>1314.7233161575266</v>
      </c>
      <c r="J177" s="22">
        <f>(J161+J163+J165+J167+J169+J171+J173+J174+J175+J176)</f>
        <v>398969.65165781637</v>
      </c>
      <c r="K177" s="22">
        <f>SUM(K161:K176)</f>
        <v>289397</v>
      </c>
      <c r="L177" s="22">
        <f>SUM(L161:L176)</f>
        <v>296965</v>
      </c>
      <c r="M177" s="23">
        <f t="shared" si="24"/>
        <v>2.6150927618461837</v>
      </c>
      <c r="N177" s="23">
        <f t="shared" si="25"/>
        <v>74.432979743205493</v>
      </c>
      <c r="O177" s="22">
        <f>SUM(O161:O176)</f>
        <v>14858</v>
      </c>
      <c r="P177" s="22">
        <f>SUM(P161:P176)</f>
        <v>15231</v>
      </c>
      <c r="Q177" s="23">
        <f t="shared" si="26"/>
        <v>2.5104320904563195</v>
      </c>
      <c r="R177" s="72"/>
      <c r="S177" s="1">
        <v>1</v>
      </c>
    </row>
    <row r="178" spans="1:21" ht="15" thickBot="1" x14ac:dyDescent="0.35">
      <c r="A178" s="45"/>
      <c r="B178" s="46"/>
      <c r="C178" s="25"/>
      <c r="D178" s="25"/>
      <c r="E178" s="25"/>
      <c r="F178" s="26"/>
      <c r="G178" s="26"/>
      <c r="H178" s="26"/>
      <c r="I178" s="26"/>
      <c r="J178" s="25"/>
      <c r="K178" s="25"/>
      <c r="L178" s="25"/>
      <c r="M178" s="25"/>
      <c r="N178" s="25"/>
      <c r="O178" s="25"/>
      <c r="P178" s="25"/>
      <c r="Q178" s="25"/>
      <c r="R178" s="11"/>
      <c r="S178" s="1">
        <v>1</v>
      </c>
    </row>
    <row r="179" spans="1:21" s="41" customFormat="1" x14ac:dyDescent="0.25">
      <c r="A179" s="14" t="s">
        <v>119</v>
      </c>
      <c r="B179" s="15"/>
      <c r="C179" s="16"/>
      <c r="D179" s="27"/>
      <c r="E179" s="27"/>
      <c r="F179" s="28"/>
      <c r="G179" s="28"/>
      <c r="H179" s="28"/>
      <c r="I179" s="28"/>
      <c r="J179" s="16"/>
      <c r="K179" s="27"/>
      <c r="L179" s="27"/>
      <c r="M179" s="27"/>
      <c r="N179" s="27"/>
      <c r="O179" s="27"/>
      <c r="P179" s="27"/>
      <c r="Q179" s="27"/>
      <c r="R179" s="84"/>
      <c r="S179" s="1">
        <v>1</v>
      </c>
    </row>
    <row r="180" spans="1:21" s="3" customFormat="1" x14ac:dyDescent="0.25">
      <c r="A180" s="29">
        <v>1</v>
      </c>
      <c r="B180" s="30" t="s">
        <v>120</v>
      </c>
      <c r="C180" s="6">
        <v>8</v>
      </c>
      <c r="D180" s="6">
        <v>8</v>
      </c>
      <c r="E180" s="6">
        <v>8</v>
      </c>
      <c r="F180" s="31">
        <f t="shared" ref="F180:F187" si="27">(E180-D180)/D180%</f>
        <v>0</v>
      </c>
      <c r="G180" s="31">
        <f t="shared" ref="G180:G187" si="28">E180/C180%</f>
        <v>100</v>
      </c>
      <c r="H180" s="42">
        <v>44</v>
      </c>
      <c r="I180" s="6">
        <v>44</v>
      </c>
      <c r="J180" s="42">
        <v>10999.903096902348</v>
      </c>
      <c r="K180" s="6">
        <v>6444</v>
      </c>
      <c r="L180" s="6">
        <v>6444</v>
      </c>
      <c r="M180" s="31">
        <f t="shared" ref="M180:M187" si="29">(L180-K180)/K180%</f>
        <v>0</v>
      </c>
      <c r="N180" s="31">
        <f t="shared" ref="N180:N187" si="30">L180/J180%</f>
        <v>58.582334255423369</v>
      </c>
      <c r="O180" s="6">
        <v>333</v>
      </c>
      <c r="P180" s="6">
        <v>333</v>
      </c>
      <c r="Q180" s="31">
        <f t="shared" ref="Q180:Q187" si="31">(P180-O180)/O180%</f>
        <v>0</v>
      </c>
      <c r="R180" s="90" t="s">
        <v>1</v>
      </c>
      <c r="S180" s="1">
        <v>1</v>
      </c>
    </row>
    <row r="181" spans="1:21" s="3" customFormat="1" x14ac:dyDescent="0.25">
      <c r="A181" s="29">
        <v>2</v>
      </c>
      <c r="B181" s="30" t="s">
        <v>152</v>
      </c>
      <c r="C181" s="6">
        <v>9</v>
      </c>
      <c r="D181" s="6"/>
      <c r="E181" s="6">
        <v>0</v>
      </c>
      <c r="F181" s="31">
        <v>0</v>
      </c>
      <c r="G181" s="31">
        <f t="shared" si="28"/>
        <v>0</v>
      </c>
      <c r="H181" s="42"/>
      <c r="I181" s="6">
        <v>0</v>
      </c>
      <c r="J181" s="42">
        <v>0</v>
      </c>
      <c r="K181" s="6"/>
      <c r="L181" s="6">
        <v>0</v>
      </c>
      <c r="M181" s="31">
        <v>0</v>
      </c>
      <c r="N181" s="31">
        <v>0</v>
      </c>
      <c r="O181" s="6">
        <v>0</v>
      </c>
      <c r="P181" s="6">
        <v>0</v>
      </c>
      <c r="Q181" s="31">
        <v>0</v>
      </c>
      <c r="R181" s="86">
        <v>0</v>
      </c>
      <c r="S181" s="1">
        <v>1</v>
      </c>
    </row>
    <row r="182" spans="1:21" s="3" customFormat="1" ht="3.75" customHeight="1" x14ac:dyDescent="0.25">
      <c r="A182" s="29">
        <v>3</v>
      </c>
      <c r="B182" s="30" t="s">
        <v>121</v>
      </c>
      <c r="C182" s="6">
        <v>14</v>
      </c>
      <c r="D182" s="6">
        <v>14</v>
      </c>
      <c r="E182" s="6">
        <v>14</v>
      </c>
      <c r="F182" s="31">
        <f t="shared" si="27"/>
        <v>0</v>
      </c>
      <c r="G182" s="31">
        <f t="shared" si="28"/>
        <v>99.999999999999986</v>
      </c>
      <c r="H182" s="42">
        <v>56</v>
      </c>
      <c r="I182" s="6">
        <v>56</v>
      </c>
      <c r="J182" s="42">
        <v>18452.493081471035</v>
      </c>
      <c r="K182" s="6">
        <v>10401</v>
      </c>
      <c r="L182" s="6">
        <v>10401</v>
      </c>
      <c r="M182" s="31">
        <f t="shared" si="29"/>
        <v>0</v>
      </c>
      <c r="N182" s="31">
        <f t="shared" si="30"/>
        <v>56.366367157422779</v>
      </c>
      <c r="O182" s="6">
        <v>469</v>
      </c>
      <c r="P182" s="6">
        <v>469</v>
      </c>
      <c r="Q182" s="31">
        <f t="shared" si="31"/>
        <v>0</v>
      </c>
      <c r="R182" s="90" t="s">
        <v>1</v>
      </c>
      <c r="S182" s="1">
        <v>1</v>
      </c>
    </row>
    <row r="183" spans="1:21" s="3" customFormat="1" x14ac:dyDescent="0.25">
      <c r="A183" s="29">
        <v>4</v>
      </c>
      <c r="B183" s="30" t="s">
        <v>122</v>
      </c>
      <c r="C183" s="6">
        <v>16</v>
      </c>
      <c r="D183" s="6">
        <v>16</v>
      </c>
      <c r="E183" s="6">
        <v>16</v>
      </c>
      <c r="F183" s="31">
        <f t="shared" si="27"/>
        <v>0</v>
      </c>
      <c r="G183" s="31">
        <f t="shared" si="28"/>
        <v>100</v>
      </c>
      <c r="H183" s="42">
        <v>80</v>
      </c>
      <c r="I183" s="6">
        <v>80</v>
      </c>
      <c r="J183" s="42">
        <v>13563.115170309828</v>
      </c>
      <c r="K183" s="6">
        <v>12420</v>
      </c>
      <c r="L183" s="6">
        <v>12420</v>
      </c>
      <c r="M183" s="31">
        <f t="shared" si="29"/>
        <v>0</v>
      </c>
      <c r="N183" s="31">
        <f t="shared" si="30"/>
        <v>91.571883332435675</v>
      </c>
      <c r="O183" s="6">
        <v>548</v>
      </c>
      <c r="P183" s="6">
        <v>548</v>
      </c>
      <c r="Q183" s="31">
        <f t="shared" si="31"/>
        <v>0</v>
      </c>
      <c r="R183" s="90" t="s">
        <v>1</v>
      </c>
      <c r="S183" s="1">
        <v>1</v>
      </c>
    </row>
    <row r="184" spans="1:21" s="3" customFormat="1" x14ac:dyDescent="0.25">
      <c r="A184" s="29">
        <v>5</v>
      </c>
      <c r="B184" s="30" t="s">
        <v>123</v>
      </c>
      <c r="C184" s="6">
        <v>10</v>
      </c>
      <c r="D184" s="6">
        <v>10</v>
      </c>
      <c r="E184" s="6">
        <v>10</v>
      </c>
      <c r="F184" s="31">
        <f t="shared" si="27"/>
        <v>0</v>
      </c>
      <c r="G184" s="31">
        <f t="shared" si="28"/>
        <v>100</v>
      </c>
      <c r="H184" s="42">
        <v>56</v>
      </c>
      <c r="I184" s="6">
        <v>56</v>
      </c>
      <c r="J184" s="42">
        <v>17721</v>
      </c>
      <c r="K184" s="6">
        <v>10924</v>
      </c>
      <c r="L184" s="6">
        <v>10924</v>
      </c>
      <c r="M184" s="31">
        <f t="shared" si="29"/>
        <v>0</v>
      </c>
      <c r="N184" s="31">
        <f t="shared" si="30"/>
        <v>61.644376728175608</v>
      </c>
      <c r="O184" s="6">
        <v>434</v>
      </c>
      <c r="P184" s="6">
        <v>434</v>
      </c>
      <c r="Q184" s="31">
        <f t="shared" si="31"/>
        <v>0</v>
      </c>
      <c r="R184" s="90" t="s">
        <v>1</v>
      </c>
      <c r="S184" s="1">
        <v>1</v>
      </c>
    </row>
    <row r="185" spans="1:21" s="3" customFormat="1" x14ac:dyDescent="0.25">
      <c r="A185" s="29">
        <v>6</v>
      </c>
      <c r="B185" s="30" t="s">
        <v>124</v>
      </c>
      <c r="C185" s="6">
        <v>15</v>
      </c>
      <c r="D185" s="6">
        <v>15</v>
      </c>
      <c r="E185" s="6">
        <v>15</v>
      </c>
      <c r="F185" s="31">
        <f t="shared" si="27"/>
        <v>0</v>
      </c>
      <c r="G185" s="31">
        <f t="shared" si="28"/>
        <v>100</v>
      </c>
      <c r="H185" s="42">
        <v>83</v>
      </c>
      <c r="I185" s="6">
        <v>83</v>
      </c>
      <c r="J185" s="42">
        <v>12779</v>
      </c>
      <c r="K185" s="6">
        <v>11965</v>
      </c>
      <c r="L185" s="6">
        <v>11965</v>
      </c>
      <c r="M185" s="31">
        <f t="shared" si="29"/>
        <v>0</v>
      </c>
      <c r="N185" s="31">
        <f t="shared" si="30"/>
        <v>93.630174505047336</v>
      </c>
      <c r="O185" s="6">
        <v>507</v>
      </c>
      <c r="P185" s="6">
        <v>507</v>
      </c>
      <c r="Q185" s="31">
        <f t="shared" si="31"/>
        <v>0</v>
      </c>
      <c r="R185" s="90" t="s">
        <v>1</v>
      </c>
      <c r="S185" s="1">
        <v>1</v>
      </c>
    </row>
    <row r="186" spans="1:21" s="3" customFormat="1" ht="14.4" thickBot="1" x14ac:dyDescent="0.3">
      <c r="A186" s="18">
        <v>7</v>
      </c>
      <c r="B186" s="19" t="s">
        <v>125</v>
      </c>
      <c r="C186" s="20">
        <v>31</v>
      </c>
      <c r="D186" s="20">
        <v>31</v>
      </c>
      <c r="E186" s="6">
        <v>31</v>
      </c>
      <c r="F186" s="21">
        <f t="shared" si="27"/>
        <v>0</v>
      </c>
      <c r="G186" s="21">
        <f t="shared" si="28"/>
        <v>100</v>
      </c>
      <c r="H186" s="49">
        <v>167</v>
      </c>
      <c r="I186" s="6">
        <v>167</v>
      </c>
      <c r="J186" s="49">
        <v>35134.322614801174</v>
      </c>
      <c r="K186" s="20">
        <v>23627</v>
      </c>
      <c r="L186" s="6">
        <v>23627</v>
      </c>
      <c r="M186" s="21">
        <f t="shared" si="29"/>
        <v>0</v>
      </c>
      <c r="N186" s="21">
        <f t="shared" si="30"/>
        <v>67.247632063487004</v>
      </c>
      <c r="O186" s="6">
        <v>1093</v>
      </c>
      <c r="P186" s="6">
        <v>1093</v>
      </c>
      <c r="Q186" s="21">
        <f t="shared" si="31"/>
        <v>0</v>
      </c>
      <c r="R186" s="91" t="s">
        <v>1</v>
      </c>
      <c r="S186" s="1">
        <v>1</v>
      </c>
    </row>
    <row r="187" spans="1:21" s="2" customFormat="1" ht="14.4" thickBot="1" x14ac:dyDescent="0.3">
      <c r="A187" s="35">
        <f>COUNTIF(R180:R186,"*")</f>
        <v>6</v>
      </c>
      <c r="B187" s="36" t="s">
        <v>15</v>
      </c>
      <c r="C187" s="22">
        <f>SUM(C180:C186)</f>
        <v>103</v>
      </c>
      <c r="D187" s="22">
        <f>SUM(D180:D186)</f>
        <v>94</v>
      </c>
      <c r="E187" s="22">
        <f>SUM(E180:E186)</f>
        <v>94</v>
      </c>
      <c r="F187" s="23">
        <f t="shared" si="27"/>
        <v>0</v>
      </c>
      <c r="G187" s="23">
        <f t="shared" si="28"/>
        <v>91.262135922330089</v>
      </c>
      <c r="H187" s="22">
        <f>SUM(H180:H186)</f>
        <v>486</v>
      </c>
      <c r="I187" s="22">
        <f>SUM(I180:I186)</f>
        <v>486</v>
      </c>
      <c r="J187" s="22">
        <f>SUM(J180:J186)</f>
        <v>108649.83396348439</v>
      </c>
      <c r="K187" s="22">
        <f>SUM(K180:K186)</f>
        <v>75781</v>
      </c>
      <c r="L187" s="22">
        <f>SUM(L180:L186)</f>
        <v>75781</v>
      </c>
      <c r="M187" s="23">
        <f t="shared" si="29"/>
        <v>0</v>
      </c>
      <c r="N187" s="23">
        <f t="shared" si="30"/>
        <v>69.747920669136846</v>
      </c>
      <c r="O187" s="22">
        <f>SUM(O180:O186)</f>
        <v>3384</v>
      </c>
      <c r="P187" s="22">
        <f>SUM(P180:P186)</f>
        <v>3384</v>
      </c>
      <c r="Q187" s="23">
        <f t="shared" si="31"/>
        <v>0</v>
      </c>
      <c r="R187" s="72"/>
      <c r="S187" s="1">
        <v>1</v>
      </c>
    </row>
    <row r="188" spans="1:21" s="2" customFormat="1" ht="14.4" thickBot="1" x14ac:dyDescent="0.3">
      <c r="A188" s="51"/>
      <c r="B188" s="52"/>
      <c r="C188" s="53"/>
      <c r="D188" s="25"/>
      <c r="E188" s="25"/>
      <c r="F188" s="54"/>
      <c r="G188" s="40"/>
      <c r="H188" s="40"/>
      <c r="I188" s="40"/>
      <c r="J188" s="53"/>
      <c r="K188" s="39"/>
      <c r="L188" s="39"/>
      <c r="M188" s="39"/>
      <c r="N188" s="39"/>
      <c r="O188" s="39"/>
      <c r="P188" s="39"/>
      <c r="Q188" s="39"/>
      <c r="R188" s="92"/>
      <c r="S188" s="1">
        <v>1</v>
      </c>
    </row>
    <row r="189" spans="1:21" s="41" customFormat="1" x14ac:dyDescent="0.25">
      <c r="A189" s="14" t="s">
        <v>162</v>
      </c>
      <c r="B189" s="15"/>
      <c r="C189" s="16"/>
      <c r="D189" s="27"/>
      <c r="E189" s="27"/>
      <c r="F189" s="28"/>
      <c r="G189" s="28"/>
      <c r="H189" s="28"/>
      <c r="I189" s="28"/>
      <c r="J189" s="16"/>
      <c r="K189" s="27"/>
      <c r="L189" s="27"/>
      <c r="M189" s="27"/>
      <c r="N189" s="27"/>
      <c r="O189" s="27"/>
      <c r="P189" s="27"/>
      <c r="Q189" s="27"/>
      <c r="R189" s="84"/>
      <c r="S189" s="1">
        <v>1</v>
      </c>
    </row>
    <row r="190" spans="1:21" s="3" customFormat="1" x14ac:dyDescent="0.25">
      <c r="A190" s="55">
        <v>1</v>
      </c>
      <c r="B190" s="30" t="s">
        <v>151</v>
      </c>
      <c r="C190" s="56">
        <v>37</v>
      </c>
      <c r="D190" s="6">
        <v>3</v>
      </c>
      <c r="E190" s="6">
        <f>D190</f>
        <v>3</v>
      </c>
      <c r="F190" s="31">
        <f t="shared" ref="F190:F191" si="32">(E190-D190)/D190%</f>
        <v>0</v>
      </c>
      <c r="G190" s="31">
        <f t="shared" ref="G190:G203" si="33">E190/C190%</f>
        <v>8.1081081081081088</v>
      </c>
      <c r="H190" s="6">
        <v>78</v>
      </c>
      <c r="I190" s="6">
        <f>'[3]1.RSP Districts '!I190</f>
        <v>78</v>
      </c>
      <c r="J190" s="56">
        <v>65409.560439560439</v>
      </c>
      <c r="K190" s="6">
        <v>2940</v>
      </c>
      <c r="L190" s="6">
        <f>'[3]1.RSP Districts '!L190</f>
        <v>4335</v>
      </c>
      <c r="M190" s="31">
        <f>(L190-K190)/K190%</f>
        <v>47.448979591836739</v>
      </c>
      <c r="N190" s="31">
        <v>0</v>
      </c>
      <c r="O190" s="6">
        <v>79</v>
      </c>
      <c r="P190" s="6">
        <f>'[3]1.RSP Districts '!P190</f>
        <v>157</v>
      </c>
      <c r="Q190" s="31">
        <f>(P190-O190)/O190%</f>
        <v>98.734177215189874</v>
      </c>
      <c r="R190" s="90" t="s">
        <v>8</v>
      </c>
      <c r="S190" s="1">
        <v>1</v>
      </c>
      <c r="T190" s="126" t="e">
        <f>I190-'[4]1.RSP Districts '!I189</f>
        <v>#REF!</v>
      </c>
      <c r="U190" s="126" t="e">
        <f>P190-'[5]1.RSP Districts '!$P$43</f>
        <v>#REF!</v>
      </c>
    </row>
    <row r="191" spans="1:21" s="3" customFormat="1" x14ac:dyDescent="0.25">
      <c r="A191" s="55">
        <v>2</v>
      </c>
      <c r="B191" s="30" t="s">
        <v>141</v>
      </c>
      <c r="C191" s="56">
        <v>28</v>
      </c>
      <c r="D191" s="56">
        <v>0</v>
      </c>
      <c r="E191" s="56"/>
      <c r="F191" s="31" t="e">
        <f t="shared" si="32"/>
        <v>#DIV/0!</v>
      </c>
      <c r="G191" s="31">
        <f t="shared" si="33"/>
        <v>0</v>
      </c>
      <c r="H191" s="31">
        <v>0</v>
      </c>
      <c r="I191" s="31"/>
      <c r="J191" s="56">
        <v>55225.252525252523</v>
      </c>
      <c r="K191" s="6">
        <v>0</v>
      </c>
      <c r="L191" s="56"/>
      <c r="M191" s="31">
        <v>0</v>
      </c>
      <c r="N191" s="31">
        <v>0</v>
      </c>
      <c r="O191" s="6">
        <v>0</v>
      </c>
      <c r="P191" s="57"/>
      <c r="Q191" s="31">
        <v>0</v>
      </c>
      <c r="R191" s="93">
        <v>0</v>
      </c>
      <c r="S191" s="1">
        <v>1</v>
      </c>
    </row>
    <row r="192" spans="1:21" s="3" customFormat="1" x14ac:dyDescent="0.25">
      <c r="A192" s="55">
        <v>3</v>
      </c>
      <c r="B192" s="30" t="s">
        <v>126</v>
      </c>
      <c r="C192" s="6">
        <v>23</v>
      </c>
      <c r="D192" s="6">
        <v>3</v>
      </c>
      <c r="E192" s="6">
        <f>D192</f>
        <v>3</v>
      </c>
      <c r="F192" s="31">
        <f>(E192-D192)/D192%</f>
        <v>0</v>
      </c>
      <c r="G192" s="31">
        <f t="shared" si="33"/>
        <v>13.043478260869565</v>
      </c>
      <c r="H192" s="6">
        <v>0</v>
      </c>
      <c r="I192" s="6">
        <f>'[3]1.RSP Districts '!I192</f>
        <v>0</v>
      </c>
      <c r="J192" s="6">
        <v>42293.396226415098</v>
      </c>
      <c r="K192" s="6">
        <v>4714</v>
      </c>
      <c r="L192" s="6">
        <f>'[3]1.RSP Districts '!L192</f>
        <v>4714</v>
      </c>
      <c r="M192" s="31">
        <f>(L192-K192)/K192%</f>
        <v>0</v>
      </c>
      <c r="N192" s="31">
        <f>L192/J192%</f>
        <v>11.145948116258838</v>
      </c>
      <c r="O192" s="6">
        <v>145</v>
      </c>
      <c r="P192" s="6">
        <f>'[3]1.RSP Districts '!P192</f>
        <v>145</v>
      </c>
      <c r="Q192" s="31">
        <f>(P192-O192)/O192%</f>
        <v>0</v>
      </c>
      <c r="R192" s="90" t="s">
        <v>8</v>
      </c>
      <c r="S192" s="1">
        <v>1</v>
      </c>
      <c r="T192" s="126" t="e">
        <f>I192-'[4]1.RSP Districts '!I191</f>
        <v>#REF!</v>
      </c>
      <c r="U192" s="126" t="e">
        <f>P192-'[5]1.RSP Districts '!$P$43</f>
        <v>#REF!</v>
      </c>
    </row>
    <row r="193" spans="1:21" s="3" customFormat="1" x14ac:dyDescent="0.25">
      <c r="A193" s="55">
        <v>4</v>
      </c>
      <c r="B193" s="30" t="s">
        <v>142</v>
      </c>
      <c r="C193" s="6">
        <v>21</v>
      </c>
      <c r="D193" s="6">
        <v>3</v>
      </c>
      <c r="E193" s="6">
        <f>D193</f>
        <v>3</v>
      </c>
      <c r="F193" s="31">
        <f t="shared" ref="F193:F202" si="34">(E193-D193)/D193%</f>
        <v>0</v>
      </c>
      <c r="G193" s="31">
        <f t="shared" si="33"/>
        <v>14.285714285714286</v>
      </c>
      <c r="H193" s="6">
        <v>78</v>
      </c>
      <c r="I193" s="6">
        <f>'[3]1.RSP Districts '!I193</f>
        <v>78</v>
      </c>
      <c r="J193" s="56">
        <v>37161.444444444445</v>
      </c>
      <c r="K193" s="6">
        <v>2514</v>
      </c>
      <c r="L193" s="6">
        <f>'[3]1.RSP Districts '!L193</f>
        <v>4265</v>
      </c>
      <c r="M193" s="31">
        <f>(L193-K193)/K193%</f>
        <v>69.649960222752583</v>
      </c>
      <c r="N193" s="31">
        <v>0</v>
      </c>
      <c r="O193" s="6">
        <v>65</v>
      </c>
      <c r="P193" s="6">
        <f>'[3]1.RSP Districts '!P193</f>
        <v>139</v>
      </c>
      <c r="Q193" s="31">
        <f>(P193-O193)/O193%</f>
        <v>113.84615384615384</v>
      </c>
      <c r="R193" s="90" t="s">
        <v>8</v>
      </c>
      <c r="S193" s="1">
        <v>1</v>
      </c>
      <c r="T193" s="126" t="e">
        <f>I193-'[4]1.RSP Districts '!I192</f>
        <v>#REF!</v>
      </c>
      <c r="U193" s="126" t="e">
        <f>P193-'[5]1.RSP Districts '!$P$43</f>
        <v>#REF!</v>
      </c>
    </row>
    <row r="194" spans="1:21" s="3" customFormat="1" x14ac:dyDescent="0.25">
      <c r="A194" s="55">
        <v>5</v>
      </c>
      <c r="B194" s="30" t="s">
        <v>143</v>
      </c>
      <c r="C194" s="6">
        <v>22</v>
      </c>
      <c r="D194" s="56">
        <v>0</v>
      </c>
      <c r="E194" s="56"/>
      <c r="F194" s="31" t="e">
        <f t="shared" si="34"/>
        <v>#DIV/0!</v>
      </c>
      <c r="G194" s="31">
        <f t="shared" si="33"/>
        <v>0</v>
      </c>
      <c r="H194" s="31">
        <v>0</v>
      </c>
      <c r="I194" s="31"/>
      <c r="J194" s="56">
        <v>39697.362637362639</v>
      </c>
      <c r="K194" s="6">
        <v>0</v>
      </c>
      <c r="L194" s="56"/>
      <c r="M194" s="31">
        <v>0</v>
      </c>
      <c r="N194" s="31">
        <v>0</v>
      </c>
      <c r="O194" s="6">
        <v>0</v>
      </c>
      <c r="P194" s="6"/>
      <c r="Q194" s="31">
        <v>0</v>
      </c>
      <c r="R194" s="93">
        <v>0</v>
      </c>
      <c r="S194" s="1">
        <v>1</v>
      </c>
    </row>
    <row r="195" spans="1:21" s="3" customFormat="1" x14ac:dyDescent="0.25">
      <c r="A195" s="55">
        <v>6</v>
      </c>
      <c r="B195" s="30" t="s">
        <v>144</v>
      </c>
      <c r="C195" s="6">
        <v>15</v>
      </c>
      <c r="D195" s="56"/>
      <c r="E195" s="56"/>
      <c r="F195" s="31" t="e">
        <f t="shared" si="34"/>
        <v>#DIV/0!</v>
      </c>
      <c r="G195" s="31">
        <v>0</v>
      </c>
      <c r="H195" s="31">
        <v>0</v>
      </c>
      <c r="I195" s="31"/>
      <c r="J195" s="56">
        <v>25618.295454545452</v>
      </c>
      <c r="K195" s="6">
        <v>0</v>
      </c>
      <c r="L195" s="56"/>
      <c r="M195" s="31">
        <v>0</v>
      </c>
      <c r="N195" s="31">
        <v>0</v>
      </c>
      <c r="O195" s="6">
        <v>0</v>
      </c>
      <c r="P195" s="6"/>
      <c r="Q195" s="31">
        <v>0</v>
      </c>
      <c r="R195" s="93">
        <v>0</v>
      </c>
      <c r="S195" s="1">
        <v>1</v>
      </c>
    </row>
    <row r="196" spans="1:21" s="3" customFormat="1" x14ac:dyDescent="0.25">
      <c r="A196" s="55">
        <v>7</v>
      </c>
      <c r="B196" s="30" t="s">
        <v>145</v>
      </c>
      <c r="C196" s="6">
        <v>29</v>
      </c>
      <c r="D196" s="6">
        <v>3</v>
      </c>
      <c r="E196" s="6">
        <f>D196</f>
        <v>3</v>
      </c>
      <c r="F196" s="31">
        <f t="shared" si="34"/>
        <v>0</v>
      </c>
      <c r="G196" s="31">
        <v>0</v>
      </c>
      <c r="H196" s="6">
        <v>78</v>
      </c>
      <c r="I196" s="6">
        <f>'[3]1.RSP Districts '!I196</f>
        <v>78</v>
      </c>
      <c r="J196" s="56">
        <v>50569.529411764706</v>
      </c>
      <c r="K196" s="6">
        <v>2020</v>
      </c>
      <c r="L196" s="6">
        <f>'[3]1.RSP Districts '!L196</f>
        <v>3941</v>
      </c>
      <c r="M196" s="31">
        <f t="shared" ref="M196:M201" si="35">(L196-K196)/K196%</f>
        <v>95.099009900990097</v>
      </c>
      <c r="N196" s="31">
        <v>0</v>
      </c>
      <c r="O196" s="6">
        <v>71</v>
      </c>
      <c r="P196" s="6">
        <f>'[3]1.RSP Districts '!P196</f>
        <v>156</v>
      </c>
      <c r="Q196" s="31">
        <f>(P196-O196)/O196%</f>
        <v>119.71830985915494</v>
      </c>
      <c r="R196" s="90" t="s">
        <v>8</v>
      </c>
      <c r="S196" s="1">
        <v>1</v>
      </c>
      <c r="T196" s="126" t="e">
        <f>I196-'[4]1.RSP Districts '!I195</f>
        <v>#REF!</v>
      </c>
      <c r="U196" s="126" t="e">
        <f>P196-'[5]1.RSP Districts '!$P$43</f>
        <v>#REF!</v>
      </c>
    </row>
    <row r="197" spans="1:21" s="3" customFormat="1" x14ac:dyDescent="0.25">
      <c r="A197" s="55">
        <v>8</v>
      </c>
      <c r="B197" s="30" t="s">
        <v>146</v>
      </c>
      <c r="C197" s="6">
        <v>1</v>
      </c>
      <c r="D197" s="56"/>
      <c r="E197" s="56"/>
      <c r="F197" s="31" t="e">
        <f t="shared" si="34"/>
        <v>#DIV/0!</v>
      </c>
      <c r="G197" s="31">
        <v>0</v>
      </c>
      <c r="H197" s="31">
        <v>0</v>
      </c>
      <c r="I197" s="31"/>
      <c r="J197" s="56">
        <v>931.6</v>
      </c>
      <c r="K197" s="6">
        <v>0</v>
      </c>
      <c r="L197" s="56"/>
      <c r="M197" s="31">
        <v>0</v>
      </c>
      <c r="N197" s="31">
        <v>0</v>
      </c>
      <c r="O197" s="6">
        <v>0</v>
      </c>
      <c r="P197" s="6"/>
      <c r="Q197" s="31">
        <v>0</v>
      </c>
      <c r="R197" s="93">
        <v>0</v>
      </c>
      <c r="S197" s="1">
        <v>1</v>
      </c>
    </row>
    <row r="198" spans="1:21" s="3" customFormat="1" ht="6.75" customHeight="1" x14ac:dyDescent="0.25">
      <c r="A198" s="55">
        <v>9</v>
      </c>
      <c r="B198" s="30" t="s">
        <v>147</v>
      </c>
      <c r="C198" s="6">
        <v>1</v>
      </c>
      <c r="D198" s="56"/>
      <c r="E198" s="56"/>
      <c r="F198" s="31" t="e">
        <f t="shared" si="34"/>
        <v>#DIV/0!</v>
      </c>
      <c r="G198" s="31">
        <f t="shared" si="33"/>
        <v>0</v>
      </c>
      <c r="H198" s="31">
        <v>0</v>
      </c>
      <c r="I198" s="31"/>
      <c r="J198" s="56">
        <v>2040.9375</v>
      </c>
      <c r="K198" s="6">
        <v>0</v>
      </c>
      <c r="L198" s="56"/>
      <c r="M198" s="31">
        <v>0</v>
      </c>
      <c r="N198" s="31">
        <v>0</v>
      </c>
      <c r="O198" s="6">
        <v>0</v>
      </c>
      <c r="P198" s="6"/>
      <c r="Q198" s="31">
        <v>0</v>
      </c>
      <c r="R198" s="93">
        <v>0</v>
      </c>
      <c r="S198" s="1">
        <v>1</v>
      </c>
    </row>
    <row r="199" spans="1:21" s="3" customFormat="1" ht="13.5" customHeight="1" x14ac:dyDescent="0.25">
      <c r="A199" s="55">
        <v>10</v>
      </c>
      <c r="B199" s="30" t="s">
        <v>148</v>
      </c>
      <c r="C199" s="6">
        <v>3</v>
      </c>
      <c r="D199" s="56"/>
      <c r="E199" s="56"/>
      <c r="F199" s="31" t="e">
        <f t="shared" si="34"/>
        <v>#DIV/0!</v>
      </c>
      <c r="G199" s="31">
        <v>0</v>
      </c>
      <c r="H199" s="31">
        <v>0</v>
      </c>
      <c r="I199" s="31"/>
      <c r="J199" s="56">
        <v>5491.5492957746483</v>
      </c>
      <c r="K199" s="6">
        <v>0</v>
      </c>
      <c r="L199" s="56"/>
      <c r="M199" s="31">
        <v>0</v>
      </c>
      <c r="N199" s="31">
        <v>0</v>
      </c>
      <c r="O199" s="6">
        <v>0</v>
      </c>
      <c r="P199" s="6"/>
      <c r="Q199" s="31">
        <v>0</v>
      </c>
      <c r="R199" s="93">
        <v>0</v>
      </c>
      <c r="S199" s="1">
        <v>1</v>
      </c>
    </row>
    <row r="200" spans="1:21" s="3" customFormat="1" ht="6" customHeight="1" x14ac:dyDescent="0.25">
      <c r="A200" s="55">
        <v>11</v>
      </c>
      <c r="B200" s="30" t="s">
        <v>149</v>
      </c>
      <c r="C200" s="6">
        <v>5</v>
      </c>
      <c r="D200" s="56"/>
      <c r="E200" s="56"/>
      <c r="F200" s="31" t="e">
        <f t="shared" si="34"/>
        <v>#DIV/0!</v>
      </c>
      <c r="G200" s="31">
        <f t="shared" si="33"/>
        <v>0</v>
      </c>
      <c r="H200" s="31">
        <v>0</v>
      </c>
      <c r="I200" s="31"/>
      <c r="J200" s="56">
        <v>9511.3978494623643</v>
      </c>
      <c r="K200" s="6">
        <v>0</v>
      </c>
      <c r="L200" s="56"/>
      <c r="M200" s="31">
        <v>0</v>
      </c>
      <c r="N200" s="31">
        <v>0</v>
      </c>
      <c r="O200" s="6">
        <v>0</v>
      </c>
      <c r="P200" s="6"/>
      <c r="Q200" s="31">
        <v>0</v>
      </c>
      <c r="R200" s="93">
        <v>0</v>
      </c>
      <c r="S200" s="1">
        <v>1</v>
      </c>
    </row>
    <row r="201" spans="1:21" s="3" customFormat="1" ht="16.5" customHeight="1" x14ac:dyDescent="0.3">
      <c r="A201" s="55">
        <v>12</v>
      </c>
      <c r="B201" s="58" t="s">
        <v>127</v>
      </c>
      <c r="C201" s="6">
        <v>3</v>
      </c>
      <c r="D201" s="6">
        <v>3</v>
      </c>
      <c r="E201" s="6">
        <f>D201</f>
        <v>3</v>
      </c>
      <c r="F201" s="31">
        <f t="shared" si="34"/>
        <v>0</v>
      </c>
      <c r="G201" s="31">
        <f t="shared" si="33"/>
        <v>100</v>
      </c>
      <c r="H201" s="6">
        <v>0</v>
      </c>
      <c r="I201" s="6">
        <f>'[3]1.RSP Districts '!I201</f>
        <v>0</v>
      </c>
      <c r="J201" s="6">
        <v>6118.295454545454</v>
      </c>
      <c r="K201" s="6">
        <v>1738</v>
      </c>
      <c r="L201" s="6">
        <f>'[3]1.RSP Districts '!L201</f>
        <v>1738</v>
      </c>
      <c r="M201" s="31">
        <f t="shared" si="35"/>
        <v>0</v>
      </c>
      <c r="N201" s="31">
        <f>L201/J201%</f>
        <v>28.406604632157652</v>
      </c>
      <c r="O201" s="6">
        <v>116</v>
      </c>
      <c r="P201" s="6">
        <f>'[3]1.RSP Districts '!P201</f>
        <v>116</v>
      </c>
      <c r="Q201" s="31">
        <f>(P201-O201)/O201%</f>
        <v>0</v>
      </c>
      <c r="R201" s="90" t="s">
        <v>8</v>
      </c>
      <c r="S201" s="1">
        <v>1</v>
      </c>
      <c r="T201" s="126" t="e">
        <f>I201-'[4]1.RSP Districts '!I200</f>
        <v>#REF!</v>
      </c>
      <c r="U201" s="126" t="e">
        <f>P201-'[5]1.RSP Districts '!$P$43</f>
        <v>#REF!</v>
      </c>
    </row>
    <row r="202" spans="1:21" s="3" customFormat="1" ht="14.4" thickBot="1" x14ac:dyDescent="0.3">
      <c r="A202" s="59">
        <v>13</v>
      </c>
      <c r="B202" s="19" t="s">
        <v>150</v>
      </c>
      <c r="C202" s="20">
        <v>2</v>
      </c>
      <c r="D202" s="60"/>
      <c r="E202" s="60"/>
      <c r="F202" s="31" t="e">
        <f t="shared" si="34"/>
        <v>#DIV/0!</v>
      </c>
      <c r="G202" s="21">
        <f t="shared" si="33"/>
        <v>0</v>
      </c>
      <c r="H202" s="21">
        <v>0</v>
      </c>
      <c r="I202" s="21"/>
      <c r="J202" s="60">
        <v>3581.0526315789475</v>
      </c>
      <c r="K202" s="6">
        <v>0</v>
      </c>
      <c r="L202" s="60"/>
      <c r="M202" s="31">
        <v>0</v>
      </c>
      <c r="N202" s="21">
        <v>0</v>
      </c>
      <c r="O202" s="6">
        <v>0</v>
      </c>
      <c r="P202" s="61"/>
      <c r="Q202" s="21">
        <v>0</v>
      </c>
      <c r="R202" s="94">
        <v>0</v>
      </c>
      <c r="S202" s="1">
        <v>1</v>
      </c>
    </row>
    <row r="203" spans="1:21" s="2" customFormat="1" ht="14.4" thickBot="1" x14ac:dyDescent="0.3">
      <c r="A203" s="35">
        <f>COUNTIF(R190:R202,"*")</f>
        <v>5</v>
      </c>
      <c r="B203" s="36" t="s">
        <v>15</v>
      </c>
      <c r="C203" s="22">
        <f>SUM(C190:C202)</f>
        <v>190</v>
      </c>
      <c r="D203" s="22">
        <f>SUM(D190:D202)</f>
        <v>15</v>
      </c>
      <c r="E203" s="22">
        <f>SUM(E190:E202)</f>
        <v>15</v>
      </c>
      <c r="F203" s="23">
        <f>(E203-D203)/D203%</f>
        <v>0</v>
      </c>
      <c r="G203" s="23">
        <f t="shared" si="33"/>
        <v>7.8947368421052637</v>
      </c>
      <c r="H203" s="23">
        <f>SUM(H190:H202)</f>
        <v>234</v>
      </c>
      <c r="I203" s="23">
        <f>SUM(I190:I202)</f>
        <v>234</v>
      </c>
      <c r="J203" s="22">
        <f>SUM(J190:J202)</f>
        <v>343649.6738707067</v>
      </c>
      <c r="K203" s="22">
        <f>SUM(K190:K202)</f>
        <v>13926</v>
      </c>
      <c r="L203" s="22">
        <f>SUM(L190:L202)</f>
        <v>18993</v>
      </c>
      <c r="M203" s="23">
        <f>(L203-K203)/K203%</f>
        <v>36.385178802240418</v>
      </c>
      <c r="N203" s="23">
        <f>L203/J203%</f>
        <v>5.5268494179179246</v>
      </c>
      <c r="O203" s="22">
        <f>SUM(O190:O202)</f>
        <v>476</v>
      </c>
      <c r="P203" s="22">
        <f>SUM(P190:P202)</f>
        <v>713</v>
      </c>
      <c r="Q203" s="23">
        <f>(P203-O203)/O203%</f>
        <v>49.789915966386559</v>
      </c>
      <c r="R203" s="72"/>
      <c r="S203" s="1">
        <v>1</v>
      </c>
    </row>
    <row r="204" spans="1:21" s="2" customFormat="1" ht="14.4" thickBot="1" x14ac:dyDescent="0.3">
      <c r="A204" s="45"/>
      <c r="B204" s="62"/>
      <c r="C204" s="45"/>
      <c r="D204" s="25"/>
      <c r="E204" s="25"/>
      <c r="F204" s="26"/>
      <c r="G204" s="26"/>
      <c r="H204" s="26"/>
      <c r="I204" s="26"/>
      <c r="J204" s="45"/>
      <c r="K204" s="25"/>
      <c r="L204" s="25"/>
      <c r="M204" s="25"/>
      <c r="N204" s="25"/>
      <c r="O204" s="25"/>
      <c r="P204" s="25"/>
      <c r="Q204" s="25"/>
      <c r="R204" s="63"/>
      <c r="S204" s="1">
        <v>1</v>
      </c>
    </row>
    <row r="205" spans="1:21" s="2" customFormat="1" ht="15" thickBot="1" x14ac:dyDescent="0.35">
      <c r="A205" s="64">
        <f>(A40+A77+A104+A158+A177+A187+A7+A203)</f>
        <v>120</v>
      </c>
      <c r="B205" s="65" t="s">
        <v>128</v>
      </c>
      <c r="C205" s="22">
        <f>C40+C77+C104+C158+C177+C187+C7+C203</f>
        <v>5568</v>
      </c>
      <c r="D205" s="22">
        <f>D40+D77+D104+D158+D177+D187+D7+D203</f>
        <v>3617</v>
      </c>
      <c r="E205" s="22" t="e">
        <f>E40+E77+E104+E158+E177+E187+E7+E203</f>
        <v>#REF!</v>
      </c>
      <c r="F205" s="23" t="e">
        <f>(E205-D205)/D205%</f>
        <v>#REF!</v>
      </c>
      <c r="G205" s="23" t="e">
        <f>E205/C205%</f>
        <v>#REF!</v>
      </c>
      <c r="H205" s="22">
        <f>H40+H77+H104+H158+H177+H187+H7+H203</f>
        <v>28742.184854619067</v>
      </c>
      <c r="I205" s="22" t="e">
        <f>I40+I77+I104+I158+I177+I187+I7+I203</f>
        <v>#REF!</v>
      </c>
      <c r="J205" s="22">
        <f>J40+J77+J104+J158+J177+J187+J7+J203</f>
        <v>12479974.528189642</v>
      </c>
      <c r="K205" s="22">
        <f>K40+K77+K104+K158+K177+K187+K7+K203</f>
        <v>5842276</v>
      </c>
      <c r="L205" s="22">
        <f>L40+L77+L104+L158+L177+L187+L7+L203</f>
        <v>5894320</v>
      </c>
      <c r="M205" s="23">
        <f>(L205-K205)/K205%</f>
        <v>0.8908172089096783</v>
      </c>
      <c r="N205" s="23">
        <f>L205/J205%</f>
        <v>47.230224602509956</v>
      </c>
      <c r="O205" s="22">
        <f>O40+O77+O104+O158+O177+O187+O7+O203</f>
        <v>349890</v>
      </c>
      <c r="P205" s="22">
        <f>P40+P77+P104+P158+P177+P187+P7+P203</f>
        <v>354274</v>
      </c>
      <c r="Q205" s="23">
        <f>(P205-O205)/O205%</f>
        <v>1.2529652176398296</v>
      </c>
      <c r="R205" s="95"/>
      <c r="S205" s="1">
        <v>1</v>
      </c>
    </row>
    <row r="206" spans="1:21" ht="14.4" x14ac:dyDescent="0.3">
      <c r="A206" s="12"/>
      <c r="B206" s="10"/>
      <c r="C206" s="24"/>
      <c r="D206" s="25"/>
      <c r="E206" s="25"/>
      <c r="F206" s="26"/>
      <c r="G206" s="26"/>
      <c r="H206" s="26"/>
      <c r="I206" s="26"/>
      <c r="J206" s="24"/>
      <c r="K206" s="24"/>
      <c r="L206" s="24"/>
      <c r="M206" s="24"/>
      <c r="N206" s="24"/>
      <c r="O206" s="24"/>
      <c r="P206" s="24"/>
      <c r="Q206" s="54"/>
      <c r="R206" s="11"/>
      <c r="S206" s="1">
        <v>1</v>
      </c>
    </row>
    <row r="207" spans="1:21" ht="15" thickBot="1" x14ac:dyDescent="0.35">
      <c r="A207" s="96" t="s">
        <v>129</v>
      </c>
      <c r="B207" s="10"/>
      <c r="C207" s="24"/>
      <c r="D207" s="25"/>
      <c r="E207" s="25"/>
      <c r="F207" s="26"/>
      <c r="G207" s="26"/>
      <c r="H207" s="26"/>
      <c r="I207" s="26"/>
      <c r="J207" s="24"/>
      <c r="K207" s="24"/>
      <c r="L207" s="24"/>
      <c r="M207" s="24"/>
      <c r="N207" s="24"/>
      <c r="O207" s="24"/>
      <c r="P207" s="24"/>
      <c r="Q207" s="24"/>
      <c r="R207" s="11"/>
      <c r="S207" s="1">
        <v>1</v>
      </c>
    </row>
    <row r="208" spans="1:21" x14ac:dyDescent="0.25">
      <c r="A208" s="73" t="s">
        <v>187</v>
      </c>
      <c r="B208" s="74" t="s">
        <v>188</v>
      </c>
      <c r="C208" s="75"/>
      <c r="D208" s="76"/>
      <c r="E208" s="76"/>
      <c r="F208" s="77"/>
      <c r="G208" s="77"/>
      <c r="H208" s="78"/>
      <c r="I208" s="78"/>
      <c r="J208" s="79"/>
      <c r="K208" s="80"/>
      <c r="L208" s="80"/>
      <c r="M208" s="80"/>
      <c r="N208" s="80"/>
      <c r="O208" s="80"/>
      <c r="P208" s="80"/>
      <c r="Q208" s="80"/>
      <c r="R208" s="97"/>
      <c r="S208" s="1">
        <v>1</v>
      </c>
    </row>
    <row r="209" spans="1:23" x14ac:dyDescent="0.25">
      <c r="A209" s="29">
        <f>COUNTIF($R$6:$R$203,"AJKRSP")</f>
        <v>8</v>
      </c>
      <c r="B209" s="30" t="s">
        <v>238</v>
      </c>
      <c r="C209" s="42">
        <f>SUMIF($R$6:$R$202,"AJKRSP",$C$6:$C$202)</f>
        <v>176</v>
      </c>
      <c r="D209" s="42">
        <f>SUMIF($R$6:$R$202,"AJKRSP",$D$6:$D$202)</f>
        <v>136</v>
      </c>
      <c r="E209" s="42">
        <f>SUMIF($R$6:$R$202,"AJKRSP",$E$6:$E$202)</f>
        <v>136</v>
      </c>
      <c r="F209" s="31">
        <f>(E209-D209)/D209%</f>
        <v>0</v>
      </c>
      <c r="G209" s="31">
        <f t="shared" ref="G209:G219" si="36">E209/C209%</f>
        <v>77.272727272727266</v>
      </c>
      <c r="H209" s="42">
        <f>SUMIF($R$6:$R$202,"AJKRSP",$H$6:$H$202)</f>
        <v>621.7233161575266</v>
      </c>
      <c r="I209" s="42">
        <f>SUMIF($R$6:$R$202,"AJKRSP",$I$6:$I$202)</f>
        <v>621.7233161575266</v>
      </c>
      <c r="J209" s="42">
        <f>SUMIF($R$6:$R$202,"AJKRSP",$J$6:$J$202)</f>
        <v>353469.33658932324</v>
      </c>
      <c r="K209" s="42">
        <f>SUMIF($R$6:$R$202,"AJKRSP",$K$6:$K$202)</f>
        <v>102320</v>
      </c>
      <c r="L209" s="42">
        <f>SUMIF($R$6:$R$202,"AJKRSP",$L$6:$L$202)</f>
        <v>102320</v>
      </c>
      <c r="M209" s="31">
        <f t="shared" ref="M209:M219" si="37">(L209-K209)/K209%</f>
        <v>0</v>
      </c>
      <c r="N209" s="31">
        <f t="shared" ref="N209:N219" si="38">L209/J209%</f>
        <v>28.947348301072019</v>
      </c>
      <c r="O209" s="42">
        <f>SUMIF($R$6:$R$202,"AJKRSP",$O$6:$O$202)</f>
        <v>4750</v>
      </c>
      <c r="P209" s="42">
        <f>SUMIF($R$6:$R$202,"AJKRSP",$P$6:$P$202)</f>
        <v>4750</v>
      </c>
      <c r="Q209" s="31">
        <f t="shared" ref="Q209:Q219" si="39">(P209-O209)/O209%</f>
        <v>0</v>
      </c>
      <c r="R209" s="90" t="s">
        <v>0</v>
      </c>
      <c r="S209" s="1">
        <v>1</v>
      </c>
    </row>
    <row r="210" spans="1:23" s="3" customFormat="1" x14ac:dyDescent="0.25">
      <c r="A210" s="29">
        <f>COUNTIF($R$6:$R$203,"AKRSP")</f>
        <v>7</v>
      </c>
      <c r="B210" s="44" t="s">
        <v>165</v>
      </c>
      <c r="C210" s="42">
        <f>SUMIF($R$6:$R$202,"AKRSP",$C$6:$C$202)</f>
        <v>118</v>
      </c>
      <c r="D210" s="42">
        <f>SUMIF($R$6:$R$202,"AKRSP",$D$6:$D$202)</f>
        <v>118</v>
      </c>
      <c r="E210" s="42">
        <f>SUMIF($R$6:$R$202,"AKRSP",$E$6:$E$202)</f>
        <v>118</v>
      </c>
      <c r="F210" s="31">
        <f t="shared" ref="F210:F219" si="40">(E210-D210)/D210%</f>
        <v>0</v>
      </c>
      <c r="G210" s="31">
        <f t="shared" si="36"/>
        <v>100</v>
      </c>
      <c r="H210" s="42">
        <f>SUMIF($R$6:$R$202,"AKRSP",$H$6:$H$202)</f>
        <v>864</v>
      </c>
      <c r="I210" s="42">
        <f>SUMIF($R$6:$R$202,"AKRSP",$I$6:$I$202)</f>
        <v>864</v>
      </c>
      <c r="J210" s="42">
        <f>SUMIF($R$6:$R$202,"AKRSP",$J$6:$J$202)</f>
        <v>145528.83396348439</v>
      </c>
      <c r="K210" s="42">
        <f>SUMIF($R$6:$R$202,"AKRSP",$K$6:$K$202)</f>
        <v>110695</v>
      </c>
      <c r="L210" s="42">
        <f>SUMIF($R$6:$R$202,"AKRSP",$L$6:$L$202)</f>
        <v>110695</v>
      </c>
      <c r="M210" s="31">
        <f t="shared" si="37"/>
        <v>0</v>
      </c>
      <c r="N210" s="31">
        <f t="shared" si="38"/>
        <v>76.063964085478219</v>
      </c>
      <c r="O210" s="42">
        <f>SUMIF($R$6:$R$202,"AKRSP",$O$6:$O$202)</f>
        <v>5064</v>
      </c>
      <c r="P210" s="42">
        <f>SUMIF($R$6:$R$202,"AKRSP",$P$6:$P$202)</f>
        <v>5064</v>
      </c>
      <c r="Q210" s="31">
        <f t="shared" si="39"/>
        <v>0</v>
      </c>
      <c r="R210" s="90" t="s">
        <v>1</v>
      </c>
      <c r="S210" s="1">
        <v>1</v>
      </c>
    </row>
    <row r="211" spans="1:23" s="3" customFormat="1" x14ac:dyDescent="0.25">
      <c r="A211" s="29">
        <f>COUNTIF($R$6:$R$203,"BRSP")</f>
        <v>14</v>
      </c>
      <c r="B211" s="44" t="s">
        <v>166</v>
      </c>
      <c r="C211" s="42">
        <f>SUMIF($R$6:$R$202,"BRSP",$C$6:$C$202)</f>
        <v>313</v>
      </c>
      <c r="D211" s="42">
        <f>SUMIF($R$6:$R$202,"BRSP",$D$6:$D$202)</f>
        <v>204</v>
      </c>
      <c r="E211" s="42">
        <f>SUMIF($R$6:$R$202,"BRSP",$E$6:$E$202)</f>
        <v>204</v>
      </c>
      <c r="F211" s="31">
        <f t="shared" si="40"/>
        <v>0</v>
      </c>
      <c r="G211" s="31">
        <f t="shared" si="36"/>
        <v>65.175718849840251</v>
      </c>
      <c r="H211" s="42">
        <f>SUMIF($R$6:$R$202,"BRSP",$H$6:$H$202)</f>
        <v>1338</v>
      </c>
      <c r="I211" s="42">
        <f>SUMIF($R$6:$R$202,"BRSP",$I$6:$I$202)</f>
        <v>1338</v>
      </c>
      <c r="J211" s="42">
        <f>SUMIF($R$6:$R$202,"BRSP",$J$6:$J$202)</f>
        <v>423186.125</v>
      </c>
      <c r="K211" s="42">
        <f>SUMIF($R$6:$R$202,"BRSP",$K$6:$K$202)</f>
        <v>200245</v>
      </c>
      <c r="L211" s="42">
        <f>SUMIF($R$6:$R$202,"BRSP",$L$6:$L$202)</f>
        <v>202295</v>
      </c>
      <c r="M211" s="31">
        <f t="shared" si="37"/>
        <v>1.023745911258708</v>
      </c>
      <c r="N211" s="31">
        <f t="shared" si="38"/>
        <v>47.802843252481402</v>
      </c>
      <c r="O211" s="42">
        <f>SUMIF($R$6:$R$202,"BRSP",$O$6:$O$202)</f>
        <v>12000</v>
      </c>
      <c r="P211" s="42">
        <f>SUMIF($R$6:$R$202,"BRSP",$P$6:$P$202)</f>
        <v>12099</v>
      </c>
      <c r="Q211" s="31">
        <f t="shared" si="39"/>
        <v>0.82499999999999996</v>
      </c>
      <c r="R211" s="90" t="s">
        <v>2</v>
      </c>
      <c r="S211" s="1">
        <v>1</v>
      </c>
      <c r="T211" s="5"/>
    </row>
    <row r="212" spans="1:23" s="3" customFormat="1" x14ac:dyDescent="0.25">
      <c r="A212" s="29">
        <f>COUNTIF($R$6:$R$203,"GBTI")</f>
        <v>3</v>
      </c>
      <c r="B212" s="44" t="s">
        <v>239</v>
      </c>
      <c r="C212" s="42">
        <f>SUMIF($R$6:$R$202,"GBTI",$C$6:$C$202)</f>
        <v>165</v>
      </c>
      <c r="D212" s="42">
        <f>SUMIF($R$6:$R$202,"GBTI",$D$6:$D$202)</f>
        <v>22</v>
      </c>
      <c r="E212" s="42">
        <f>SUMIF($R$6:$R$202,"GBTI",$E$6:$E$202)</f>
        <v>22</v>
      </c>
      <c r="F212" s="31">
        <f t="shared" si="40"/>
        <v>0</v>
      </c>
      <c r="G212" s="31">
        <f t="shared" si="36"/>
        <v>13.333333333333334</v>
      </c>
      <c r="H212" s="42">
        <f>SUMIF($R$6:$R$202,"GBTI",$H$6:$H$202)</f>
        <v>114</v>
      </c>
      <c r="I212" s="42">
        <f>SUMIF($R$6:$R$202,"GBTI",$I$6:$I$202)</f>
        <v>114</v>
      </c>
      <c r="J212" s="42">
        <f>SUMIF($R$6:$R$202,"GBTI",$J$6:$J$202)</f>
        <v>371315</v>
      </c>
      <c r="K212" s="42">
        <f>SUMIF($R$6:$R$202,"GBTI",$K$6:$K$202)</f>
        <v>34926</v>
      </c>
      <c r="L212" s="42">
        <f>SUMIF($R$6:$R$202,"GBTI",$L$6:$L$202)</f>
        <v>35236</v>
      </c>
      <c r="M212" s="31">
        <f t="shared" si="37"/>
        <v>0.88759090648800321</v>
      </c>
      <c r="N212" s="31">
        <f t="shared" si="38"/>
        <v>9.4895169869248477</v>
      </c>
      <c r="O212" s="42">
        <f>SUMIF($R$6:$R$202,"GBTI",$O$6:$O$202)</f>
        <v>3145</v>
      </c>
      <c r="P212" s="42">
        <f>SUMIF($R$6:$R$202,"GBTI",$P$6:$P$202)</f>
        <v>3170</v>
      </c>
      <c r="Q212" s="31">
        <f t="shared" si="39"/>
        <v>0.79491255961844198</v>
      </c>
      <c r="R212" s="90" t="s">
        <v>3</v>
      </c>
      <c r="S212" s="1">
        <v>1</v>
      </c>
    </row>
    <row r="213" spans="1:23" s="3" customFormat="1" x14ac:dyDescent="0.25">
      <c r="A213" s="29">
        <f>COUNTIF($R$6:$R$203,"NRSP")</f>
        <v>56</v>
      </c>
      <c r="B213" s="44" t="s">
        <v>167</v>
      </c>
      <c r="C213" s="42">
        <f>SUMIF($R$6:$R$202,"NRSP",$C$6:$C$202)</f>
        <v>2715</v>
      </c>
      <c r="D213" s="42">
        <f>SUMIF($R$6:$R$202,"NRSP",$D$6:$D$202)</f>
        <v>2038</v>
      </c>
      <c r="E213" s="42">
        <f>SUMIF($R$6:$R$202,"NRSP",$E$6:$E$202)</f>
        <v>2038</v>
      </c>
      <c r="F213" s="31">
        <f t="shared" si="40"/>
        <v>0</v>
      </c>
      <c r="G213" s="31">
        <f t="shared" si="36"/>
        <v>75.064456721915292</v>
      </c>
      <c r="H213" s="42">
        <f>SUMIF($R$6:$R$202,"NRSP",$H$6:$H$202)</f>
        <v>13779.461538461539</v>
      </c>
      <c r="I213" s="42">
        <f>SUMIF($R$6:$R$202,"NRSP",$I$6:$I$202)</f>
        <v>13779</v>
      </c>
      <c r="J213" s="42">
        <f>SUMIF($R$6:$R$202,"NRSP",$J$6:$J$202)</f>
        <v>6785828.1141952788</v>
      </c>
      <c r="K213" s="42">
        <f>SUMIF($R$6:$R$202,"NRSP",$K$6:$K$202)</f>
        <v>2476865</v>
      </c>
      <c r="L213" s="42">
        <f>SUMIF($R$6:$R$202,"NRSP",$L$6:$L$202)</f>
        <v>2505870</v>
      </c>
      <c r="M213" s="31">
        <f t="shared" si="37"/>
        <v>1.1710367743094596</v>
      </c>
      <c r="N213" s="31">
        <f t="shared" si="38"/>
        <v>36.927991069475645</v>
      </c>
      <c r="O213" s="42">
        <f>SUMIF($R$6:$R$202,"NRSP",$O$6:$O$202)</f>
        <v>163496</v>
      </c>
      <c r="P213" s="42">
        <f>SUMIF($R$6:$R$202,"NRSP",$P$6:$P$202)</f>
        <v>165526</v>
      </c>
      <c r="Q213" s="31">
        <f t="shared" si="39"/>
        <v>1.2416205901061799</v>
      </c>
      <c r="R213" s="90" t="s">
        <v>4</v>
      </c>
      <c r="S213" s="1">
        <v>1</v>
      </c>
      <c r="W213" s="126" t="e">
        <f>I213-'[1]1.RSP Districts '!I212</f>
        <v>#REF!</v>
      </c>
    </row>
    <row r="214" spans="1:23" s="3" customFormat="1" x14ac:dyDescent="0.25">
      <c r="A214" s="29">
        <f>COUNTIF($R$6:$R$203,"PRSP")-4</f>
        <v>21</v>
      </c>
      <c r="B214" s="44" t="s">
        <v>179</v>
      </c>
      <c r="C214" s="42">
        <f>SUMIF($R$6:$R$202,"PRSP",C6:C202)</f>
        <v>1865</v>
      </c>
      <c r="D214" s="42">
        <f>SUMIF($R$6:$R$202,"PRSP",D6:D202)</f>
        <v>714</v>
      </c>
      <c r="E214" s="42" t="e">
        <f>SUMIF($R$6:$R$202,"PRSP",E6:E202)</f>
        <v>#REF!</v>
      </c>
      <c r="F214" s="31" t="e">
        <f t="shared" si="40"/>
        <v>#REF!</v>
      </c>
      <c r="G214" s="31" t="e">
        <f t="shared" si="36"/>
        <v>#REF!</v>
      </c>
      <c r="H214" s="42">
        <f>SUMIF($R$6:$R$202,"PRSP",H6:H202)</f>
        <v>5823</v>
      </c>
      <c r="I214" s="42" t="e">
        <f>SUMIF($R$6:$R$202,"PRSP",I6:I202)</f>
        <v>#REF!</v>
      </c>
      <c r="J214" s="42">
        <f>SUMIF($R$6:$R$202,"pRSP",$J$6:$J$202)</f>
        <v>4326866.1652344316</v>
      </c>
      <c r="K214" s="42">
        <f>SUMIF($R$6:$R$202,"pRSP",$K$6:$K$202)</f>
        <v>1267536</v>
      </c>
      <c r="L214" s="42">
        <f>SUMIF($R$6:$R$202,"PRSP",$L$6:$L$202)</f>
        <v>1267536</v>
      </c>
      <c r="M214" s="31">
        <f t="shared" si="37"/>
        <v>0</v>
      </c>
      <c r="N214" s="31">
        <f t="shared" si="38"/>
        <v>29.29455064231977</v>
      </c>
      <c r="O214" s="42">
        <f>SUMIF($R$6:$R$202,"pRSP",$O$6:$O$202)</f>
        <v>75203</v>
      </c>
      <c r="P214" s="42">
        <f>SUMIF($R$6:$R$202,"PRSP",$P$6:$P$202)</f>
        <v>76508</v>
      </c>
      <c r="Q214" s="31">
        <f t="shared" si="39"/>
        <v>1.7353031129077299</v>
      </c>
      <c r="R214" s="90" t="s">
        <v>5</v>
      </c>
      <c r="S214" s="1">
        <v>1</v>
      </c>
      <c r="T214" s="47"/>
    </row>
    <row r="215" spans="1:23" s="3" customFormat="1" x14ac:dyDescent="0.25">
      <c r="A215" s="29">
        <f>COUNTIF($R$6:$R$203,"SGA")</f>
        <v>1</v>
      </c>
      <c r="B215" s="44" t="s">
        <v>168</v>
      </c>
      <c r="C215" s="42">
        <f>SUMIF($R$6:$R$202,"SGA",$C$6:$C$202)</f>
        <v>55</v>
      </c>
      <c r="D215" s="42">
        <f>SUMIF($R$6:$R$202,"SGA",$D$6:$D$202)</f>
        <v>13</v>
      </c>
      <c r="E215" s="42">
        <f>SUMIF($R$6:$R$202,"SGA",$E$6:$E$202)</f>
        <v>13</v>
      </c>
      <c r="F215" s="31">
        <f t="shared" si="40"/>
        <v>0</v>
      </c>
      <c r="G215" s="31">
        <f t="shared" si="36"/>
        <v>23.636363636363633</v>
      </c>
      <c r="H215" s="42">
        <f>SUMIF($R$6:$R$202,"SGA",$H$6:$H$202)</f>
        <v>260</v>
      </c>
      <c r="I215" s="42">
        <f>SUMIF($R$6:$R$202,"SGA",$I$6:$I$202)</f>
        <v>260</v>
      </c>
      <c r="J215" s="42">
        <f>SUMIF($R$6:$R$202,"SGA",$J$6:$J$202)</f>
        <v>209191</v>
      </c>
      <c r="K215" s="42">
        <f>SUMIF($R$6:$R$202,"SGA",$K$6:$K$202)</f>
        <v>16500</v>
      </c>
      <c r="L215" s="42">
        <f>SUMIF($R$6:$R$202,"SGA",$L$6:$L$202)</f>
        <v>16500</v>
      </c>
      <c r="M215" s="31">
        <f t="shared" si="37"/>
        <v>0</v>
      </c>
      <c r="N215" s="31">
        <f t="shared" si="38"/>
        <v>7.8875286221682579</v>
      </c>
      <c r="O215" s="42">
        <f>SUMIF($R$6:$R$202,"SGA",$O$6:$O$202)</f>
        <v>860</v>
      </c>
      <c r="P215" s="42">
        <f>SUMIF($R$6:$R$202,"SGA",$P$6:$P$202)</f>
        <v>860</v>
      </c>
      <c r="Q215" s="31">
        <f t="shared" si="39"/>
        <v>0</v>
      </c>
      <c r="R215" s="90" t="s">
        <v>6</v>
      </c>
      <c r="S215" s="1">
        <v>1</v>
      </c>
    </row>
    <row r="216" spans="1:23" s="3" customFormat="1" x14ac:dyDescent="0.25">
      <c r="A216" s="29">
        <f>COUNTIF($R$6:$R$203,"SRSO")</f>
        <v>9</v>
      </c>
      <c r="B216" s="44" t="s">
        <v>169</v>
      </c>
      <c r="C216" s="42">
        <f>SUMIF($R$6:$R$202,"SRSO",$C$6:$C$202)</f>
        <v>431</v>
      </c>
      <c r="D216" s="42">
        <f>SUMIF($R$6:$R$202,"SRSO",$D$6:$D$202)</f>
        <v>339</v>
      </c>
      <c r="E216" s="42">
        <f>SUMIF($R$6:$R$202,"SRSO",$E$6:$E$202)</f>
        <v>339</v>
      </c>
      <c r="F216" s="31">
        <f t="shared" si="40"/>
        <v>0</v>
      </c>
      <c r="G216" s="31">
        <f t="shared" si="36"/>
        <v>78.654292343387482</v>
      </c>
      <c r="H216" s="42">
        <f>SUMIF($R$6:$R$202,"SRSO",$H$6:$H$202)</f>
        <v>1875</v>
      </c>
      <c r="I216" s="42">
        <f>SUMIF($R$6:$R$202,"SRSO",$I$6:$I$202)</f>
        <v>1879</v>
      </c>
      <c r="J216" s="42">
        <f>SUMIF($R$6:$R$202,"SRSO",$J$6:$J$202)</f>
        <v>1183970.1255411254</v>
      </c>
      <c r="K216" s="42">
        <f>SUMIF($R$6:$R$202,"SRSO",$K$6:$K$202)</f>
        <v>587083</v>
      </c>
      <c r="L216" s="42">
        <f>SUMIF($R$6:$R$202,"SRSO",$L$6:$L$202)</f>
        <v>593234</v>
      </c>
      <c r="M216" s="31">
        <f t="shared" si="37"/>
        <v>1.0477223833767968</v>
      </c>
      <c r="N216" s="31">
        <f t="shared" si="38"/>
        <v>50.105487224930314</v>
      </c>
      <c r="O216" s="42">
        <f>SUMIF($R$6:$R$202,"SRSO",$O$6:$O$202)</f>
        <v>37004</v>
      </c>
      <c r="P216" s="42">
        <f>SUMIF($R$6:$R$202,"SRSO",$P$6:$P$202)</f>
        <v>37152</v>
      </c>
      <c r="Q216" s="31">
        <f t="shared" si="39"/>
        <v>0.39995676143119663</v>
      </c>
      <c r="R216" s="90" t="s">
        <v>7</v>
      </c>
      <c r="S216" s="1">
        <v>1</v>
      </c>
    </row>
    <row r="217" spans="1:23" s="3" customFormat="1" x14ac:dyDescent="0.25">
      <c r="A217" s="29">
        <f>COUNTIF($R$6:$R$203,"SRSP")</f>
        <v>25</v>
      </c>
      <c r="B217" s="44" t="s">
        <v>170</v>
      </c>
      <c r="C217" s="42">
        <f>SUMIF($R$6:$R$202,"SRSP",$C$6:$C$202)</f>
        <v>924</v>
      </c>
      <c r="D217" s="42">
        <f>SUMIF($R$6:$R$202,"SRSP",$E$6:$E$202)</f>
        <v>585</v>
      </c>
      <c r="E217" s="42">
        <f>SUMIF($R$6:$R$202,"SRSP",$E$6:$E$202)</f>
        <v>585</v>
      </c>
      <c r="F217" s="31">
        <f t="shared" si="40"/>
        <v>0</v>
      </c>
      <c r="G217" s="31">
        <f t="shared" si="36"/>
        <v>63.311688311688307</v>
      </c>
      <c r="H217" s="42">
        <f>SUMIF($R$6:$R$202,"SRSP",$H$6:$H$202)</f>
        <v>3506</v>
      </c>
      <c r="I217" s="42">
        <f>SUMIF($R$6:$R$202,"SRSP",$I$6:$I$202)</f>
        <v>3159</v>
      </c>
      <c r="J217" s="42">
        <f>SUMIF($R$6:$R$202,"SRSP",$J$6:$J$202)</f>
        <v>1843252.2259767302</v>
      </c>
      <c r="K217" s="42">
        <f>SUMIF($R$6:$R$202,"SRSP",$K$6:$K$202)</f>
        <v>776062</v>
      </c>
      <c r="L217" s="42">
        <f>SUMIF($R$6:$R$202,"SRSP",$L$6:$L$202)</f>
        <v>790275</v>
      </c>
      <c r="M217" s="31">
        <f t="shared" si="37"/>
        <v>1.8314258396880663</v>
      </c>
      <c r="N217" s="31">
        <f t="shared" si="38"/>
        <v>42.873947952578071</v>
      </c>
      <c r="O217" s="42">
        <f>SUMIF($R$6:$R$202,"SRSP",$O$6:$O$202)</f>
        <v>31922</v>
      </c>
      <c r="P217" s="42">
        <f>SUMIF($R$6:$R$202,"SRSP",$P$6:$P$202)</f>
        <v>32686</v>
      </c>
      <c r="Q217" s="31">
        <f>(P217-O217)/O217%</f>
        <v>2.3933337510181065</v>
      </c>
      <c r="R217" s="90" t="s">
        <v>8</v>
      </c>
      <c r="S217" s="1">
        <v>1</v>
      </c>
      <c r="T217" s="126" t="e">
        <f>I217-'[4]1.RSP Districts '!I216</f>
        <v>#REF!</v>
      </c>
      <c r="U217" s="126" t="e">
        <f>P217-'[5]1.RSP Districts '!$P$43</f>
        <v>#REF!</v>
      </c>
    </row>
    <row r="218" spans="1:23" s="3" customFormat="1" ht="14.4" thickBot="1" x14ac:dyDescent="0.3">
      <c r="A218" s="18">
        <f>COUNTIF($R$6:$R$203,"TRDP")</f>
        <v>4</v>
      </c>
      <c r="B218" s="66" t="s">
        <v>171</v>
      </c>
      <c r="C218" s="49">
        <f>SUMIF($R$6:$R$202,"TRDP",$C$6:$C$202)</f>
        <v>151</v>
      </c>
      <c r="D218" s="49">
        <f>SUMIF($R$6:$R$202,"TRDP",$D$6:$D$202)</f>
        <v>113</v>
      </c>
      <c r="E218" s="49">
        <f>SUMIF($R$6:$R$202,"TRDP",$E$6:$E$202)</f>
        <v>113</v>
      </c>
      <c r="F218" s="21">
        <f t="shared" si="40"/>
        <v>0</v>
      </c>
      <c r="G218" s="21">
        <f t="shared" si="36"/>
        <v>74.83443708609272</v>
      </c>
      <c r="H218" s="49">
        <f>SUMIF($R$6:$R$202,"TRDP",$H$6:$H$202)</f>
        <v>561</v>
      </c>
      <c r="I218" s="49">
        <f>SUMIF($R$6:$R$202,"TRDP",$I$6:$I$202)</f>
        <v>561</v>
      </c>
      <c r="J218" s="49">
        <f>SUMIF($R$6:$R$202,"TRDP",$J$6:$J$202)</f>
        <v>519666</v>
      </c>
      <c r="K218" s="49">
        <f>SUMIF($R$6:$R$202,"TRDP",$K$6:$K$202)</f>
        <v>270044</v>
      </c>
      <c r="L218" s="49">
        <f>SUMIF($R$6:$R$202,"TRDP",$L$6:$L$202)</f>
        <v>270359</v>
      </c>
      <c r="M218" s="21">
        <f t="shared" si="37"/>
        <v>0.116647657418791</v>
      </c>
      <c r="N218" s="21">
        <f t="shared" si="38"/>
        <v>52.025531783876566</v>
      </c>
      <c r="O218" s="49">
        <f>SUMIF($R$6:$R$202,"TRDP",$O$6:$O$202)</f>
        <v>16446</v>
      </c>
      <c r="P218" s="49">
        <f>SUMIF($R$6:$R$202,"TRDP",$P$6:$P$202)</f>
        <v>16459</v>
      </c>
      <c r="Q218" s="21">
        <f t="shared" si="39"/>
        <v>7.9046576675179378E-2</v>
      </c>
      <c r="R218" s="91" t="s">
        <v>9</v>
      </c>
      <c r="S218" s="1">
        <v>1</v>
      </c>
      <c r="U218" s="126" t="e">
        <f>C218-'[8]1.RSP Districts '!C217</f>
        <v>#REF!</v>
      </c>
    </row>
    <row r="219" spans="1:23" s="4" customFormat="1" ht="14.4" thickBot="1" x14ac:dyDescent="0.3">
      <c r="A219" s="35">
        <f>SUM(A209:A218)-28</f>
        <v>120</v>
      </c>
      <c r="B219" s="36" t="s">
        <v>128</v>
      </c>
      <c r="C219" s="67">
        <f>C231</f>
        <v>5568</v>
      </c>
      <c r="D219" s="67">
        <f>D231</f>
        <v>3617</v>
      </c>
      <c r="E219" s="67" t="e">
        <f>E231</f>
        <v>#REF!</v>
      </c>
      <c r="F219" s="23" t="e">
        <f t="shared" si="40"/>
        <v>#REF!</v>
      </c>
      <c r="G219" s="23" t="e">
        <f t="shared" si="36"/>
        <v>#REF!</v>
      </c>
      <c r="H219" s="22">
        <f>SUM(H209:H218)</f>
        <v>28742.184854619067</v>
      </c>
      <c r="I219" s="22" t="e">
        <f>SUM(I209:I218)</f>
        <v>#REF!</v>
      </c>
      <c r="J219" s="67">
        <f>J231</f>
        <v>12479974.528189642</v>
      </c>
      <c r="K219" s="22">
        <f>SUM(K209:K218)</f>
        <v>5842276</v>
      </c>
      <c r="L219" s="22">
        <f>SUM(L209:L218)</f>
        <v>5894320</v>
      </c>
      <c r="M219" s="23">
        <f t="shared" si="37"/>
        <v>0.8908172089096783</v>
      </c>
      <c r="N219" s="23">
        <f t="shared" si="38"/>
        <v>47.230224602509956</v>
      </c>
      <c r="O219" s="22">
        <f>SUM(O209:O218)</f>
        <v>349890</v>
      </c>
      <c r="P219" s="22">
        <f>SUM(P209:P218)</f>
        <v>354274</v>
      </c>
      <c r="Q219" s="23">
        <f t="shared" si="39"/>
        <v>1.2529652176398296</v>
      </c>
      <c r="R219" s="98"/>
      <c r="S219" s="1">
        <v>1</v>
      </c>
    </row>
    <row r="220" spans="1:23" s="4" customFormat="1" ht="26.25" customHeight="1" x14ac:dyDescent="0.25">
      <c r="A220" s="68" t="s">
        <v>180</v>
      </c>
      <c r="B220" s="62"/>
      <c r="C220" s="45"/>
      <c r="D220" s="45"/>
      <c r="E220" s="45"/>
      <c r="F220" s="69"/>
      <c r="G220" s="69"/>
      <c r="H220" s="69"/>
      <c r="I220" s="69"/>
      <c r="J220" s="45"/>
      <c r="K220" s="45"/>
      <c r="L220" s="45"/>
      <c r="M220" s="45"/>
      <c r="N220" s="45"/>
      <c r="O220" s="45"/>
      <c r="P220" s="45"/>
      <c r="Q220" s="45"/>
      <c r="R220" s="70"/>
      <c r="S220" s="1">
        <v>1</v>
      </c>
    </row>
    <row r="221" spans="1:23" ht="18" customHeight="1" thickBot="1" x14ac:dyDescent="0.35">
      <c r="A221" s="81" t="s">
        <v>159</v>
      </c>
      <c r="B221" s="10"/>
      <c r="C221" s="24"/>
      <c r="D221" s="25"/>
      <c r="E221" s="25"/>
      <c r="F221" s="26"/>
      <c r="G221" s="26"/>
      <c r="H221" s="26"/>
      <c r="I221" s="26"/>
      <c r="J221" s="24"/>
      <c r="K221" s="24"/>
      <c r="L221" s="24"/>
      <c r="M221" s="24"/>
      <c r="N221" s="24"/>
      <c r="O221" s="24"/>
      <c r="P221" s="24"/>
      <c r="Q221" s="24"/>
      <c r="R221" s="11"/>
      <c r="S221" s="1">
        <v>1</v>
      </c>
    </row>
    <row r="222" spans="1:23" ht="138" x14ac:dyDescent="0.25">
      <c r="A222" s="82" t="s">
        <v>186</v>
      </c>
      <c r="B222" s="83" t="s">
        <v>160</v>
      </c>
      <c r="C222" s="75"/>
      <c r="D222" s="76"/>
      <c r="E222" s="76"/>
      <c r="F222" s="77"/>
      <c r="G222" s="77"/>
      <c r="H222" s="77"/>
      <c r="I222" s="77"/>
      <c r="J222" s="75"/>
      <c r="K222" s="75"/>
      <c r="L222" s="75"/>
      <c r="M222" s="75"/>
      <c r="N222" s="75"/>
      <c r="O222" s="80"/>
      <c r="P222" s="80"/>
      <c r="Q222" s="80"/>
      <c r="R222" s="99" t="s">
        <v>174</v>
      </c>
      <c r="S222" s="1">
        <v>1</v>
      </c>
    </row>
    <row r="223" spans="1:23" x14ac:dyDescent="0.25">
      <c r="A223" s="29">
        <f>A7</f>
        <v>1</v>
      </c>
      <c r="B223" s="44" t="s">
        <v>240</v>
      </c>
      <c r="C223" s="6">
        <f>C7</f>
        <v>12</v>
      </c>
      <c r="D223" s="6">
        <f>D7</f>
        <v>12</v>
      </c>
      <c r="E223" s="6">
        <f>E7</f>
        <v>12</v>
      </c>
      <c r="F223" s="31">
        <f>(E223-D223)/D223%</f>
        <v>0</v>
      </c>
      <c r="G223" s="31">
        <f t="shared" ref="G223:G231" si="41">E223/C223%</f>
        <v>100</v>
      </c>
      <c r="H223" s="6">
        <f>H7</f>
        <v>722</v>
      </c>
      <c r="I223" s="6">
        <f>I7</f>
        <v>722</v>
      </c>
      <c r="J223" s="6">
        <f>J7</f>
        <v>43884</v>
      </c>
      <c r="K223" s="6">
        <f>K7</f>
        <v>26391</v>
      </c>
      <c r="L223" s="6">
        <f>L7</f>
        <v>26391</v>
      </c>
      <c r="M223" s="31">
        <f t="shared" ref="M223:M231" si="42">(L223-K223)/K223%</f>
        <v>0</v>
      </c>
      <c r="N223" s="31">
        <f t="shared" ref="N223:N231" si="43">L223/J223%</f>
        <v>60.13809133169265</v>
      </c>
      <c r="O223" s="6">
        <f>O7</f>
        <v>1605</v>
      </c>
      <c r="P223" s="6">
        <f>P7</f>
        <v>1605</v>
      </c>
      <c r="Q223" s="31">
        <f t="shared" ref="Q223:Q231" si="44">(P223-O223)/O223%</f>
        <v>0</v>
      </c>
      <c r="R223" s="86">
        <f>A7</f>
        <v>1</v>
      </c>
      <c r="S223" s="1">
        <v>1</v>
      </c>
    </row>
    <row r="224" spans="1:23" x14ac:dyDescent="0.25">
      <c r="A224" s="29">
        <f>A40</f>
        <v>19</v>
      </c>
      <c r="B224" s="44" t="s">
        <v>130</v>
      </c>
      <c r="C224" s="6">
        <f>C40</f>
        <v>547</v>
      </c>
      <c r="D224" s="6">
        <f>D40</f>
        <v>284</v>
      </c>
      <c r="E224" s="6">
        <f>E40</f>
        <v>284</v>
      </c>
      <c r="F224" s="31">
        <f t="shared" ref="F224:F231" si="45">(E224-D224)/D224%</f>
        <v>0</v>
      </c>
      <c r="G224" s="31">
        <f t="shared" si="41"/>
        <v>51.919561243144429</v>
      </c>
      <c r="H224" s="6">
        <f>H40</f>
        <v>2362</v>
      </c>
      <c r="I224" s="6">
        <f>I40</f>
        <v>2362</v>
      </c>
      <c r="J224" s="6">
        <f>J40</f>
        <v>814191</v>
      </c>
      <c r="K224" s="6">
        <f>K40</f>
        <v>319673</v>
      </c>
      <c r="L224" s="6">
        <f>L40</f>
        <v>322786</v>
      </c>
      <c r="M224" s="31">
        <f t="shared" si="42"/>
        <v>0.97380760965111224</v>
      </c>
      <c r="N224" s="31">
        <f t="shared" si="43"/>
        <v>39.644997304072383</v>
      </c>
      <c r="O224" s="6">
        <f>O40</f>
        <v>18248</v>
      </c>
      <c r="P224" s="6">
        <f>P40</f>
        <v>18576</v>
      </c>
      <c r="Q224" s="31">
        <f t="shared" si="44"/>
        <v>1.7974572555896537</v>
      </c>
      <c r="R224" s="100">
        <f>A39</f>
        <v>30</v>
      </c>
      <c r="S224" s="1">
        <v>1</v>
      </c>
    </row>
    <row r="225" spans="1:19" x14ac:dyDescent="0.25">
      <c r="A225" s="29">
        <f>A77</f>
        <v>21</v>
      </c>
      <c r="B225" s="44" t="s">
        <v>163</v>
      </c>
      <c r="C225" s="6">
        <f>C77</f>
        <v>964</v>
      </c>
      <c r="D225" s="6">
        <f>D77</f>
        <v>559</v>
      </c>
      <c r="E225" s="6">
        <f>E77</f>
        <v>559</v>
      </c>
      <c r="F225" s="31">
        <f t="shared" si="45"/>
        <v>0</v>
      </c>
      <c r="G225" s="31">
        <f t="shared" si="41"/>
        <v>57.987551867219914</v>
      </c>
      <c r="H225" s="6">
        <f>H77</f>
        <v>5063</v>
      </c>
      <c r="I225" s="6">
        <f>I77</f>
        <v>4716</v>
      </c>
      <c r="J225" s="6">
        <f>J77</f>
        <v>1889904</v>
      </c>
      <c r="K225" s="6">
        <f>K77</f>
        <v>953058</v>
      </c>
      <c r="L225" s="6">
        <f>L77</f>
        <v>963333</v>
      </c>
      <c r="M225" s="31">
        <f t="shared" si="42"/>
        <v>1.0781085726157276</v>
      </c>
      <c r="N225" s="31">
        <f t="shared" si="43"/>
        <v>50.972589083889972</v>
      </c>
      <c r="O225" s="6">
        <f>O77</f>
        <v>43648</v>
      </c>
      <c r="P225" s="6">
        <f>P77</f>
        <v>44254</v>
      </c>
      <c r="Q225" s="31">
        <f t="shared" si="44"/>
        <v>1.3883797653958945</v>
      </c>
      <c r="R225" s="86">
        <f>A76</f>
        <v>24</v>
      </c>
      <c r="S225" s="1">
        <v>1</v>
      </c>
    </row>
    <row r="226" spans="1:19" x14ac:dyDescent="0.25">
      <c r="A226" s="29">
        <f>A104</f>
        <v>22</v>
      </c>
      <c r="B226" s="44" t="s">
        <v>131</v>
      </c>
      <c r="C226" s="6">
        <f>C104</f>
        <v>921</v>
      </c>
      <c r="D226" s="6">
        <f>D104</f>
        <v>691</v>
      </c>
      <c r="E226" s="6">
        <f>E104</f>
        <v>691</v>
      </c>
      <c r="F226" s="31">
        <f t="shared" si="45"/>
        <v>0</v>
      </c>
      <c r="G226" s="31">
        <f t="shared" si="41"/>
        <v>75.0271444082519</v>
      </c>
      <c r="H226" s="6">
        <f>H104</f>
        <v>3958</v>
      </c>
      <c r="I226" s="6">
        <f>I104</f>
        <v>3962</v>
      </c>
      <c r="J226" s="6">
        <f>J104</f>
        <v>2816903.1255411254</v>
      </c>
      <c r="K226" s="6">
        <f>K104</f>
        <v>1183831</v>
      </c>
      <c r="L226" s="6">
        <f>L104</f>
        <v>1192574</v>
      </c>
      <c r="M226" s="31">
        <f t="shared" si="42"/>
        <v>0.73853446986943239</v>
      </c>
      <c r="N226" s="31">
        <f t="shared" si="43"/>
        <v>42.336351193153199</v>
      </c>
      <c r="O226" s="6">
        <f>O104</f>
        <v>73558</v>
      </c>
      <c r="P226" s="6">
        <f>P104</f>
        <v>73919</v>
      </c>
      <c r="Q226" s="31">
        <f t="shared" si="44"/>
        <v>0.49076918893934035</v>
      </c>
      <c r="R226" s="86">
        <f>A103</f>
        <v>23</v>
      </c>
      <c r="S226" s="1">
        <v>1</v>
      </c>
    </row>
    <row r="227" spans="1:19" x14ac:dyDescent="0.25">
      <c r="A227" s="29">
        <f>A158</f>
        <v>36</v>
      </c>
      <c r="B227" s="44" t="s">
        <v>132</v>
      </c>
      <c r="C227" s="6">
        <f>C158</f>
        <v>2635</v>
      </c>
      <c r="D227" s="6">
        <f>D158</f>
        <v>1782</v>
      </c>
      <c r="E227" s="6" t="e">
        <f>E158</f>
        <v>#REF!</v>
      </c>
      <c r="F227" s="31" t="e">
        <f t="shared" si="45"/>
        <v>#REF!</v>
      </c>
      <c r="G227" s="31" t="e">
        <f t="shared" si="41"/>
        <v>#REF!</v>
      </c>
      <c r="H227" s="6">
        <f>H158</f>
        <v>14602</v>
      </c>
      <c r="I227" s="6" t="e">
        <f>I158</f>
        <v>#REF!</v>
      </c>
      <c r="J227" s="6">
        <f>J158</f>
        <v>6063823.2431565113</v>
      </c>
      <c r="K227" s="6">
        <f>K158</f>
        <v>2980219</v>
      </c>
      <c r="L227" s="6">
        <f>L158</f>
        <v>2997497</v>
      </c>
      <c r="M227" s="31">
        <f t="shared" si="42"/>
        <v>0.57975605148480702</v>
      </c>
      <c r="N227" s="31">
        <f t="shared" si="43"/>
        <v>49.432460014115762</v>
      </c>
      <c r="O227" s="6">
        <f>O158</f>
        <v>194113</v>
      </c>
      <c r="P227" s="6">
        <f>P158</f>
        <v>196592</v>
      </c>
      <c r="Q227" s="31">
        <f t="shared" si="44"/>
        <v>1.277091178849433</v>
      </c>
      <c r="R227" s="86">
        <f>A157</f>
        <v>36</v>
      </c>
      <c r="S227" s="1">
        <v>1</v>
      </c>
    </row>
    <row r="228" spans="1:19" x14ac:dyDescent="0.25">
      <c r="A228" s="29">
        <f>A177</f>
        <v>10</v>
      </c>
      <c r="B228" s="44" t="s">
        <v>241</v>
      </c>
      <c r="C228" s="6">
        <f>C177</f>
        <v>196</v>
      </c>
      <c r="D228" s="6">
        <f>D177</f>
        <v>180</v>
      </c>
      <c r="E228" s="6">
        <f>E177</f>
        <v>180</v>
      </c>
      <c r="F228" s="31">
        <f t="shared" si="45"/>
        <v>0</v>
      </c>
      <c r="G228" s="31">
        <f t="shared" si="41"/>
        <v>91.83673469387756</v>
      </c>
      <c r="H228" s="6">
        <f>H177</f>
        <v>1315.1848546190652</v>
      </c>
      <c r="I228" s="6">
        <f>I177</f>
        <v>1314.7233161575266</v>
      </c>
      <c r="J228" s="6">
        <f>J177</f>
        <v>398969.65165781637</v>
      </c>
      <c r="K228" s="6">
        <f>K177</f>
        <v>289397</v>
      </c>
      <c r="L228" s="6">
        <f>L177</f>
        <v>296965</v>
      </c>
      <c r="M228" s="31">
        <f t="shared" si="42"/>
        <v>2.6150927618461837</v>
      </c>
      <c r="N228" s="31">
        <f t="shared" si="43"/>
        <v>74.432979743205493</v>
      </c>
      <c r="O228" s="6">
        <f>O177</f>
        <v>14858</v>
      </c>
      <c r="P228" s="6">
        <f>P177</f>
        <v>15231</v>
      </c>
      <c r="Q228" s="31">
        <f t="shared" si="44"/>
        <v>2.5104320904563195</v>
      </c>
      <c r="R228" s="86">
        <f>A176</f>
        <v>10</v>
      </c>
      <c r="S228" s="1">
        <v>1</v>
      </c>
    </row>
    <row r="229" spans="1:19" x14ac:dyDescent="0.25">
      <c r="A229" s="29">
        <f>A187</f>
        <v>6</v>
      </c>
      <c r="B229" s="44" t="s">
        <v>164</v>
      </c>
      <c r="C229" s="6">
        <f>C187</f>
        <v>103</v>
      </c>
      <c r="D229" s="6">
        <f>D187</f>
        <v>94</v>
      </c>
      <c r="E229" s="6">
        <f>E187</f>
        <v>94</v>
      </c>
      <c r="F229" s="31">
        <f t="shared" si="45"/>
        <v>0</v>
      </c>
      <c r="G229" s="31">
        <f t="shared" si="41"/>
        <v>91.262135922330089</v>
      </c>
      <c r="H229" s="6">
        <f>H187</f>
        <v>486</v>
      </c>
      <c r="I229" s="6">
        <f>I187</f>
        <v>486</v>
      </c>
      <c r="J229" s="6">
        <f>J187</f>
        <v>108649.83396348439</v>
      </c>
      <c r="K229" s="6">
        <f>K187</f>
        <v>75781</v>
      </c>
      <c r="L229" s="6">
        <f>L187</f>
        <v>75781</v>
      </c>
      <c r="M229" s="31">
        <f t="shared" si="42"/>
        <v>0</v>
      </c>
      <c r="N229" s="31">
        <f t="shared" si="43"/>
        <v>69.747920669136846</v>
      </c>
      <c r="O229" s="6">
        <f>O187</f>
        <v>3384</v>
      </c>
      <c r="P229" s="6">
        <f>P187</f>
        <v>3384</v>
      </c>
      <c r="Q229" s="31">
        <f t="shared" si="44"/>
        <v>0</v>
      </c>
      <c r="R229" s="86">
        <f>A186</f>
        <v>7</v>
      </c>
      <c r="S229" s="1">
        <v>1</v>
      </c>
    </row>
    <row r="230" spans="1:19" ht="14.4" thickBot="1" x14ac:dyDescent="0.3">
      <c r="A230" s="18">
        <f>A203</f>
        <v>5</v>
      </c>
      <c r="B230" s="66" t="s">
        <v>242</v>
      </c>
      <c r="C230" s="20">
        <f>C203</f>
        <v>190</v>
      </c>
      <c r="D230" s="20">
        <f>D203</f>
        <v>15</v>
      </c>
      <c r="E230" s="20">
        <f>E203</f>
        <v>15</v>
      </c>
      <c r="F230" s="21">
        <f t="shared" si="45"/>
        <v>0</v>
      </c>
      <c r="G230" s="21">
        <f t="shared" si="41"/>
        <v>7.8947368421052637</v>
      </c>
      <c r="H230" s="20">
        <f>H203</f>
        <v>234</v>
      </c>
      <c r="I230" s="20">
        <f>I203</f>
        <v>234</v>
      </c>
      <c r="J230" s="20">
        <f>J203</f>
        <v>343649.6738707067</v>
      </c>
      <c r="K230" s="20">
        <f>K203</f>
        <v>13926</v>
      </c>
      <c r="L230" s="20">
        <f>L203</f>
        <v>18993</v>
      </c>
      <c r="M230" s="21">
        <f t="shared" si="42"/>
        <v>36.385178802240418</v>
      </c>
      <c r="N230" s="21">
        <f t="shared" si="43"/>
        <v>5.5268494179179246</v>
      </c>
      <c r="O230" s="20">
        <f>O203</f>
        <v>476</v>
      </c>
      <c r="P230" s="20">
        <f>P203</f>
        <v>713</v>
      </c>
      <c r="Q230" s="21">
        <f t="shared" si="44"/>
        <v>49.789915966386559</v>
      </c>
      <c r="R230" s="87">
        <f>A202</f>
        <v>13</v>
      </c>
      <c r="S230" s="1">
        <v>1</v>
      </c>
    </row>
    <row r="231" spans="1:19" s="2" customFormat="1" ht="14.4" thickBot="1" x14ac:dyDescent="0.3">
      <c r="A231" s="35">
        <f>SUM(A223:A230)</f>
        <v>120</v>
      </c>
      <c r="B231" s="71" t="s">
        <v>161</v>
      </c>
      <c r="C231" s="22">
        <f>SUM(C223:C230)</f>
        <v>5568</v>
      </c>
      <c r="D231" s="22">
        <f>SUM(D223:D230)</f>
        <v>3617</v>
      </c>
      <c r="E231" s="22" t="e">
        <f>SUM(E223:E230)</f>
        <v>#REF!</v>
      </c>
      <c r="F231" s="23" t="e">
        <f t="shared" si="45"/>
        <v>#REF!</v>
      </c>
      <c r="G231" s="23" t="e">
        <f t="shared" si="41"/>
        <v>#REF!</v>
      </c>
      <c r="H231" s="22">
        <f>SUM(H223:H230)</f>
        <v>28742.184854619067</v>
      </c>
      <c r="I231" s="22" t="e">
        <f>SUM(I223:I230)</f>
        <v>#REF!</v>
      </c>
      <c r="J231" s="22">
        <f>SUM(J223:J230)</f>
        <v>12479974.528189642</v>
      </c>
      <c r="K231" s="22">
        <f>SUM(K223:K230)</f>
        <v>5842276</v>
      </c>
      <c r="L231" s="22">
        <f>SUM(L223:L230)</f>
        <v>5894320</v>
      </c>
      <c r="M231" s="23">
        <f t="shared" si="42"/>
        <v>0.8908172089096783</v>
      </c>
      <c r="N231" s="23">
        <f t="shared" si="43"/>
        <v>47.230224602509956</v>
      </c>
      <c r="O231" s="22">
        <f>SUM(O223:O230)</f>
        <v>349890</v>
      </c>
      <c r="P231" s="22">
        <f>SUM(P223:P230)</f>
        <v>354274</v>
      </c>
      <c r="Q231" s="23">
        <f t="shared" si="44"/>
        <v>1.2529652176398296</v>
      </c>
      <c r="R231" s="95">
        <f>SUM(R223:R230)</f>
        <v>144</v>
      </c>
      <c r="S231" s="1">
        <v>1</v>
      </c>
    </row>
    <row r="232" spans="1:19" x14ac:dyDescent="0.25">
      <c r="C232" s="102"/>
      <c r="D232" s="102"/>
      <c r="E232" s="102"/>
      <c r="F232" s="102"/>
      <c r="G232" s="102"/>
      <c r="H232" s="102"/>
      <c r="I232" s="102"/>
      <c r="J232" s="102"/>
      <c r="K232" s="102"/>
      <c r="L232" s="102"/>
      <c r="M232" s="102"/>
      <c r="N232" s="102"/>
      <c r="O232" s="102"/>
      <c r="P232" s="102"/>
      <c r="Q232" s="102"/>
      <c r="R232" s="102"/>
    </row>
    <row r="233" spans="1:19" x14ac:dyDescent="0.25">
      <c r="C233" s="102"/>
      <c r="D233" s="102"/>
      <c r="E233" s="102"/>
      <c r="F233" s="102"/>
      <c r="G233" s="102"/>
      <c r="H233" s="102"/>
      <c r="I233" s="102"/>
      <c r="J233" s="102"/>
      <c r="K233" s="102"/>
      <c r="L233" s="102"/>
      <c r="M233" s="102"/>
      <c r="N233" s="102"/>
      <c r="O233" s="102"/>
      <c r="P233" s="102"/>
      <c r="Q233" s="102"/>
      <c r="R233" s="102"/>
    </row>
    <row r="234" spans="1:19" x14ac:dyDescent="0.25">
      <c r="C234" s="102"/>
      <c r="D234" s="102"/>
      <c r="E234" s="102"/>
      <c r="F234" s="102"/>
      <c r="G234" s="102"/>
      <c r="H234" s="102"/>
      <c r="I234" s="102"/>
      <c r="J234" s="102"/>
      <c r="K234" s="102"/>
      <c r="L234" s="102"/>
      <c r="M234" s="102"/>
      <c r="N234" s="102"/>
      <c r="O234" s="102"/>
      <c r="P234" s="102"/>
      <c r="Q234" s="102"/>
    </row>
    <row r="235" spans="1:19" x14ac:dyDescent="0.25">
      <c r="B235" s="104"/>
      <c r="C235" s="102"/>
      <c r="D235" s="102"/>
      <c r="E235" s="102"/>
      <c r="F235" s="102"/>
      <c r="G235" s="102"/>
      <c r="H235" s="102"/>
      <c r="I235" s="102"/>
      <c r="J235" s="102"/>
      <c r="K235" s="102"/>
      <c r="L235" s="102"/>
      <c r="M235" s="102"/>
      <c r="N235" s="102"/>
      <c r="O235" s="102"/>
      <c r="P235" s="102"/>
      <c r="Q235" s="102"/>
    </row>
    <row r="236" spans="1:19" x14ac:dyDescent="0.25">
      <c r="H236" s="103"/>
      <c r="I236" s="103"/>
    </row>
    <row r="237" spans="1:19" x14ac:dyDescent="0.25">
      <c r="H237" s="103"/>
      <c r="I237" s="103"/>
    </row>
    <row r="238" spans="1:19" x14ac:dyDescent="0.25">
      <c r="H238" s="103"/>
      <c r="I238" s="103"/>
    </row>
    <row r="239" spans="1:19" x14ac:dyDescent="0.25">
      <c r="H239" s="103"/>
      <c r="I239" s="103"/>
    </row>
    <row r="240" spans="1:19" x14ac:dyDescent="0.25">
      <c r="H240" s="103"/>
      <c r="I240" s="103"/>
    </row>
    <row r="241" spans="8:13" s="1" customFormat="1" x14ac:dyDescent="0.25">
      <c r="H241" s="103"/>
      <c r="I241" s="103"/>
      <c r="J241" s="105"/>
      <c r="K241" s="106"/>
      <c r="L241" s="106"/>
      <c r="M241" s="106"/>
    </row>
    <row r="242" spans="8:13" s="1" customFormat="1" x14ac:dyDescent="0.25">
      <c r="H242" s="103"/>
      <c r="I242" s="103"/>
      <c r="J242" s="105"/>
      <c r="K242" s="106"/>
      <c r="L242" s="106"/>
      <c r="M242" s="106"/>
    </row>
    <row r="243" spans="8:13" s="1" customFormat="1" x14ac:dyDescent="0.25">
      <c r="H243" s="103"/>
      <c r="I243" s="103"/>
      <c r="J243" s="105"/>
      <c r="K243" s="106"/>
      <c r="L243" s="106"/>
      <c r="M243" s="106"/>
    </row>
    <row r="244" spans="8:13" s="1" customFormat="1" x14ac:dyDescent="0.25">
      <c r="H244" s="103"/>
      <c r="I244" s="103"/>
      <c r="J244" s="105"/>
      <c r="K244" s="106"/>
      <c r="L244" s="106"/>
      <c r="M244" s="106"/>
    </row>
    <row r="245" spans="8:13" s="1" customFormat="1" x14ac:dyDescent="0.25">
      <c r="H245" s="103"/>
      <c r="I245" s="103"/>
      <c r="J245" s="105"/>
      <c r="K245" s="106"/>
      <c r="L245" s="106"/>
      <c r="M245" s="106"/>
    </row>
    <row r="246" spans="8:13" s="1" customFormat="1" x14ac:dyDescent="0.25">
      <c r="H246" s="103"/>
      <c r="I246" s="103"/>
      <c r="J246" s="105"/>
      <c r="K246" s="106"/>
      <c r="L246" s="106"/>
      <c r="M246" s="106"/>
    </row>
    <row r="247" spans="8:13" s="1" customFormat="1" x14ac:dyDescent="0.25">
      <c r="H247" s="103"/>
      <c r="I247" s="103"/>
      <c r="J247" s="105"/>
      <c r="K247" s="106"/>
      <c r="L247" s="106"/>
      <c r="M247" s="106"/>
    </row>
    <row r="248" spans="8:13" s="1" customFormat="1" x14ac:dyDescent="0.25">
      <c r="H248" s="103"/>
      <c r="I248" s="103"/>
      <c r="J248" s="105"/>
      <c r="K248" s="106"/>
      <c r="L248" s="106"/>
      <c r="M248" s="106"/>
    </row>
    <row r="249" spans="8:13" s="1" customFormat="1" x14ac:dyDescent="0.25">
      <c r="H249" s="103"/>
      <c r="I249" s="103"/>
      <c r="J249" s="105"/>
      <c r="K249" s="106"/>
      <c r="L249" s="106"/>
      <c r="M249" s="106"/>
    </row>
    <row r="250" spans="8:13" s="1" customFormat="1" x14ac:dyDescent="0.25">
      <c r="H250" s="103"/>
      <c r="I250" s="103"/>
      <c r="J250" s="105"/>
      <c r="K250" s="106"/>
      <c r="L250" s="106"/>
      <c r="M250" s="106"/>
    </row>
    <row r="251" spans="8:13" s="1" customFormat="1" x14ac:dyDescent="0.25">
      <c r="H251" s="107"/>
      <c r="I251" s="107"/>
      <c r="J251" s="105"/>
      <c r="K251" s="106"/>
      <c r="L251" s="106"/>
      <c r="M251" s="106"/>
    </row>
    <row r="252" spans="8:13" s="1" customFormat="1" x14ac:dyDescent="0.25">
      <c r="H252" s="107"/>
      <c r="I252" s="107"/>
      <c r="J252" s="105"/>
      <c r="K252" s="106"/>
      <c r="L252" s="106"/>
      <c r="M252" s="106"/>
    </row>
    <row r="253" spans="8:13" s="1" customFormat="1" x14ac:dyDescent="0.25">
      <c r="H253" s="107"/>
      <c r="I253" s="107"/>
      <c r="J253" s="105"/>
      <c r="K253" s="106"/>
      <c r="L253" s="106"/>
      <c r="M253" s="106"/>
    </row>
    <row r="254" spans="8:13" s="1" customFormat="1" x14ac:dyDescent="0.25">
      <c r="H254" s="107"/>
      <c r="I254" s="107"/>
      <c r="J254" s="105"/>
      <c r="K254" s="106"/>
      <c r="L254" s="106"/>
      <c r="M254" s="25"/>
    </row>
    <row r="255" spans="8:13" s="1" customFormat="1" x14ac:dyDescent="0.25">
      <c r="H255" s="107"/>
      <c r="I255" s="107"/>
      <c r="J255" s="105"/>
      <c r="K255" s="106"/>
      <c r="L255" s="106"/>
      <c r="M255" s="25"/>
    </row>
    <row r="256" spans="8:13" s="1" customFormat="1" x14ac:dyDescent="0.25">
      <c r="H256" s="107"/>
      <c r="I256" s="107"/>
      <c r="J256" s="105"/>
      <c r="K256" s="106"/>
      <c r="L256" s="106"/>
      <c r="M256" s="25"/>
    </row>
    <row r="257" spans="13:13" s="1" customFormat="1" x14ac:dyDescent="0.25">
      <c r="M257" s="25"/>
    </row>
    <row r="258" spans="13:13" s="1" customFormat="1" x14ac:dyDescent="0.25">
      <c r="M258" s="25"/>
    </row>
    <row r="259" spans="13:13" s="1" customFormat="1" x14ac:dyDescent="0.25">
      <c r="M259" s="25"/>
    </row>
    <row r="260" spans="13:13" s="1" customFormat="1" x14ac:dyDescent="0.25">
      <c r="M260" s="25"/>
    </row>
    <row r="261" spans="13:13" s="1" customFormat="1" x14ac:dyDescent="0.25">
      <c r="M261" s="25"/>
    </row>
    <row r="262" spans="13:13" s="1" customFormat="1" x14ac:dyDescent="0.25">
      <c r="M262" s="25"/>
    </row>
  </sheetData>
  <mergeCells count="11">
    <mergeCell ref="A1:R1"/>
    <mergeCell ref="I2:I3"/>
    <mergeCell ref="J2:J3"/>
    <mergeCell ref="K2:N2"/>
    <mergeCell ref="O2:Q2"/>
    <mergeCell ref="R2:R3"/>
    <mergeCell ref="A2:A3"/>
    <mergeCell ref="B2:B3"/>
    <mergeCell ref="C2:C3"/>
    <mergeCell ref="D2:G2"/>
    <mergeCell ref="H2:H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Muhammad Abdullah</cp:lastModifiedBy>
  <cp:lastPrinted>2012-03-22T14:15:03Z</cp:lastPrinted>
  <dcterms:created xsi:type="dcterms:W3CDTF">2011-06-02T11:20:26Z</dcterms:created>
  <dcterms:modified xsi:type="dcterms:W3CDTF">2015-12-17T06:39:21Z</dcterms:modified>
</cp:coreProperties>
</file>