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6" windowWidth="11916" windowHeight="5496"/>
  </bookViews>
  <sheets>
    <sheet name="Sheet1" sheetId="1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4525"/>
</workbook>
</file>

<file path=xl/calcChain.xml><?xml version="1.0" encoding="utf-8"?>
<calcChain xmlns="http://schemas.openxmlformats.org/spreadsheetml/2006/main">
  <c r="R233" i="11" l="1"/>
  <c r="R232" i="11"/>
  <c r="R231" i="11"/>
  <c r="R230" i="11"/>
  <c r="R229" i="11"/>
  <c r="R228" i="11"/>
  <c r="R227" i="11"/>
  <c r="P225" i="11"/>
  <c r="O225" i="11"/>
  <c r="N225" i="11"/>
  <c r="L225" i="11"/>
  <c r="K225" i="11"/>
  <c r="G225" i="11"/>
  <c r="E225" i="11"/>
  <c r="D225" i="11"/>
  <c r="I224" i="11"/>
  <c r="H224" i="11"/>
  <c r="A224" i="11"/>
  <c r="O220" i="11"/>
  <c r="K220" i="11"/>
  <c r="J220" i="11"/>
  <c r="H220" i="11"/>
  <c r="D220" i="11"/>
  <c r="C220" i="11"/>
  <c r="W220" i="11" s="1"/>
  <c r="A220" i="11"/>
  <c r="O219" i="11"/>
  <c r="K219" i="11"/>
  <c r="J219" i="11"/>
  <c r="H219" i="11"/>
  <c r="C219" i="11"/>
  <c r="A219" i="11"/>
  <c r="O218" i="11"/>
  <c r="K218" i="11"/>
  <c r="J218" i="11"/>
  <c r="H218" i="11"/>
  <c r="D218" i="11"/>
  <c r="C218" i="11"/>
  <c r="A218" i="11"/>
  <c r="T217" i="11"/>
  <c r="S217" i="11"/>
  <c r="P217" i="11"/>
  <c r="Q217" i="11" s="1"/>
  <c r="O217" i="11"/>
  <c r="L217" i="11"/>
  <c r="M217" i="11" s="1"/>
  <c r="K217" i="11"/>
  <c r="J217" i="11"/>
  <c r="N217" i="11" s="1"/>
  <c r="I217" i="11"/>
  <c r="H217" i="11"/>
  <c r="D217" i="11"/>
  <c r="C217" i="11"/>
  <c r="A217" i="11"/>
  <c r="O216" i="11"/>
  <c r="K216" i="11"/>
  <c r="J216" i="11"/>
  <c r="H216" i="11"/>
  <c r="D216" i="11"/>
  <c r="C216" i="11"/>
  <c r="A216" i="11"/>
  <c r="T215" i="11"/>
  <c r="S215" i="11"/>
  <c r="P215" i="11"/>
  <c r="Q215" i="11" s="1"/>
  <c r="O215" i="11"/>
  <c r="K215" i="11"/>
  <c r="I215" i="11"/>
  <c r="H215" i="11"/>
  <c r="D215" i="11"/>
  <c r="C215" i="11"/>
  <c r="A215" i="11"/>
  <c r="Q214" i="11"/>
  <c r="O214" i="11"/>
  <c r="K214" i="11"/>
  <c r="J214" i="11"/>
  <c r="H214" i="11"/>
  <c r="D214" i="11"/>
  <c r="C214" i="11"/>
  <c r="A214" i="11"/>
  <c r="O213" i="11"/>
  <c r="K213" i="11"/>
  <c r="J213" i="11"/>
  <c r="H213" i="11"/>
  <c r="D213" i="11"/>
  <c r="C213" i="11"/>
  <c r="A213" i="11"/>
  <c r="T212" i="11"/>
  <c r="S212" i="11"/>
  <c r="P212" i="11"/>
  <c r="O212" i="11"/>
  <c r="Q212" i="11" s="1"/>
  <c r="L212" i="11"/>
  <c r="N212" i="11" s="1"/>
  <c r="K212" i="11"/>
  <c r="M212" i="11" s="1"/>
  <c r="J212" i="11"/>
  <c r="I212" i="11"/>
  <c r="H212" i="11"/>
  <c r="E212" i="11"/>
  <c r="D212" i="11"/>
  <c r="C212" i="11"/>
  <c r="A212" i="11"/>
  <c r="T211" i="11"/>
  <c r="S211" i="11"/>
  <c r="P211" i="11"/>
  <c r="O211" i="11"/>
  <c r="L211" i="11"/>
  <c r="K211" i="11"/>
  <c r="K221" i="11" s="1"/>
  <c r="J211" i="11"/>
  <c r="I211" i="11"/>
  <c r="H211" i="11"/>
  <c r="H221" i="11" s="1"/>
  <c r="E211" i="11"/>
  <c r="D211" i="11"/>
  <c r="C211" i="11"/>
  <c r="A211" i="11"/>
  <c r="A221" i="11" s="1"/>
  <c r="Q210" i="11"/>
  <c r="P210" i="11"/>
  <c r="O210" i="11"/>
  <c r="N210" i="11"/>
  <c r="M210" i="11"/>
  <c r="L210" i="11"/>
  <c r="K210" i="11"/>
  <c r="G210" i="11"/>
  <c r="F210" i="11"/>
  <c r="E210" i="11"/>
  <c r="D210" i="11"/>
  <c r="R209" i="11"/>
  <c r="J209" i="11"/>
  <c r="I209" i="11"/>
  <c r="H209" i="11"/>
  <c r="C209" i="11"/>
  <c r="O204" i="11"/>
  <c r="O233" i="11" s="1"/>
  <c r="K204" i="11"/>
  <c r="K233" i="11" s="1"/>
  <c r="J204" i="11"/>
  <c r="J233" i="11" s="1"/>
  <c r="H204" i="11"/>
  <c r="H233" i="11" s="1"/>
  <c r="D204" i="11"/>
  <c r="D233" i="11" s="1"/>
  <c r="C204" i="11"/>
  <c r="C233" i="11" s="1"/>
  <c r="A204" i="11"/>
  <c r="A233" i="11" s="1"/>
  <c r="G203" i="11"/>
  <c r="T202" i="11"/>
  <c r="S202" i="11"/>
  <c r="P202" i="11"/>
  <c r="M202" i="11"/>
  <c r="L202" i="11"/>
  <c r="N202" i="11" s="1"/>
  <c r="I202" i="11"/>
  <c r="V202" i="11" s="1"/>
  <c r="F202" i="11"/>
  <c r="E202" i="11"/>
  <c r="G202" i="11" s="1"/>
  <c r="G201" i="11"/>
  <c r="G199" i="11"/>
  <c r="W197" i="11"/>
  <c r="T197" i="11"/>
  <c r="S197" i="11"/>
  <c r="Q197" i="11"/>
  <c r="P197" i="11"/>
  <c r="L197" i="11"/>
  <c r="I197" i="11"/>
  <c r="V197" i="11" s="1"/>
  <c r="E197" i="11"/>
  <c r="F197" i="11" s="1"/>
  <c r="G195" i="11"/>
  <c r="W194" i="11"/>
  <c r="T194" i="11"/>
  <c r="S194" i="11"/>
  <c r="Q194" i="11"/>
  <c r="P194" i="11"/>
  <c r="L194" i="11"/>
  <c r="I194" i="11"/>
  <c r="V194" i="11" s="1"/>
  <c r="E194" i="11"/>
  <c r="T193" i="11"/>
  <c r="T204" i="11" s="1"/>
  <c r="T233" i="11" s="1"/>
  <c r="S193" i="11"/>
  <c r="P193" i="11"/>
  <c r="N193" i="11"/>
  <c r="M193" i="11"/>
  <c r="L193" i="11"/>
  <c r="I193" i="11"/>
  <c r="V193" i="11" s="1"/>
  <c r="G193" i="11"/>
  <c r="F193" i="11"/>
  <c r="E193" i="11"/>
  <c r="G192" i="11"/>
  <c r="W191" i="11"/>
  <c r="T191" i="11"/>
  <c r="S191" i="11"/>
  <c r="S204" i="11" s="1"/>
  <c r="S233" i="11" s="1"/>
  <c r="Q191" i="11"/>
  <c r="P191" i="11"/>
  <c r="L191" i="11"/>
  <c r="I191" i="11"/>
  <c r="V191" i="11" s="1"/>
  <c r="F191" i="11"/>
  <c r="E191" i="11"/>
  <c r="G191" i="11" s="1"/>
  <c r="T188" i="11"/>
  <c r="T232" i="11" s="1"/>
  <c r="S188" i="11"/>
  <c r="S232" i="11" s="1"/>
  <c r="P188" i="11"/>
  <c r="P232" i="11" s="1"/>
  <c r="O188" i="11"/>
  <c r="L188" i="11"/>
  <c r="L232" i="11" s="1"/>
  <c r="K188" i="11"/>
  <c r="K232" i="11" s="1"/>
  <c r="J188" i="11"/>
  <c r="J232" i="11" s="1"/>
  <c r="I188" i="11"/>
  <c r="I232" i="11" s="1"/>
  <c r="H188" i="11"/>
  <c r="H232" i="11" s="1"/>
  <c r="F188" i="11"/>
  <c r="E188" i="11"/>
  <c r="E232" i="11" s="1"/>
  <c r="D188" i="11"/>
  <c r="D232" i="11" s="1"/>
  <c r="C188" i="11"/>
  <c r="C232" i="11" s="1"/>
  <c r="A188" i="11"/>
  <c r="A232" i="11" s="1"/>
  <c r="Q187" i="11"/>
  <c r="N187" i="11"/>
  <c r="M187" i="11"/>
  <c r="G187" i="11"/>
  <c r="F187" i="11"/>
  <c r="Q186" i="11"/>
  <c r="N186" i="11"/>
  <c r="M186" i="11"/>
  <c r="G186" i="11"/>
  <c r="F186" i="11"/>
  <c r="Q185" i="11"/>
  <c r="N185" i="11"/>
  <c r="M185" i="11"/>
  <c r="G185" i="11"/>
  <c r="F185" i="11"/>
  <c r="Q184" i="11"/>
  <c r="N184" i="11"/>
  <c r="M184" i="11"/>
  <c r="G184" i="11"/>
  <c r="F184" i="11"/>
  <c r="Q183" i="11"/>
  <c r="N183" i="11"/>
  <c r="M183" i="11"/>
  <c r="G183" i="11"/>
  <c r="F183" i="11"/>
  <c r="G182" i="11"/>
  <c r="Q181" i="11"/>
  <c r="N181" i="11"/>
  <c r="M181" i="11"/>
  <c r="G181" i="11"/>
  <c r="F181" i="11"/>
  <c r="P178" i="11"/>
  <c r="O178" i="11"/>
  <c r="O231" i="11" s="1"/>
  <c r="L178" i="11"/>
  <c r="K178" i="11"/>
  <c r="K231" i="11" s="1"/>
  <c r="J178" i="11"/>
  <c r="J231" i="11" s="1"/>
  <c r="H178" i="11"/>
  <c r="H231" i="11" s="1"/>
  <c r="D178" i="11"/>
  <c r="D231" i="11" s="1"/>
  <c r="C178" i="11"/>
  <c r="C231" i="11" s="1"/>
  <c r="A178" i="11"/>
  <c r="A231" i="11" s="1"/>
  <c r="T177" i="11"/>
  <c r="S177" i="11"/>
  <c r="P177" i="11"/>
  <c r="Q177" i="11" s="1"/>
  <c r="M177" i="11"/>
  <c r="L177" i="11"/>
  <c r="N177" i="11" s="1"/>
  <c r="I177" i="11"/>
  <c r="F177" i="11"/>
  <c r="E177" i="11"/>
  <c r="G177" i="11" s="1"/>
  <c r="Q176" i="11"/>
  <c r="N176" i="11"/>
  <c r="M176" i="11"/>
  <c r="G176" i="11"/>
  <c r="F176" i="11"/>
  <c r="T175" i="11"/>
  <c r="S175" i="11"/>
  <c r="P175" i="11"/>
  <c r="Q175" i="11" s="1"/>
  <c r="M175" i="11"/>
  <c r="L175" i="11"/>
  <c r="N175" i="11" s="1"/>
  <c r="I175" i="11"/>
  <c r="F175" i="11"/>
  <c r="E175" i="11"/>
  <c r="G175" i="11" s="1"/>
  <c r="Q174" i="11"/>
  <c r="N174" i="11"/>
  <c r="M174" i="11"/>
  <c r="G174" i="11"/>
  <c r="F174" i="11"/>
  <c r="Q173" i="11"/>
  <c r="N173" i="11"/>
  <c r="M173" i="11"/>
  <c r="G173" i="11"/>
  <c r="F173" i="11"/>
  <c r="T172" i="11"/>
  <c r="S172" i="11"/>
  <c r="Q172" i="11"/>
  <c r="P172" i="11"/>
  <c r="N172" i="11"/>
  <c r="L172" i="11"/>
  <c r="M172" i="11" s="1"/>
  <c r="I172" i="11"/>
  <c r="G172" i="11"/>
  <c r="E172" i="11"/>
  <c r="F172" i="11" s="1"/>
  <c r="Q171" i="11"/>
  <c r="N171" i="11"/>
  <c r="M171" i="11"/>
  <c r="G171" i="11"/>
  <c r="F171" i="11"/>
  <c r="T170" i="11"/>
  <c r="S170" i="11"/>
  <c r="Q170" i="11"/>
  <c r="P170" i="11"/>
  <c r="N170" i="11"/>
  <c r="L170" i="11"/>
  <c r="M170" i="11" s="1"/>
  <c r="I170" i="11"/>
  <c r="G170" i="11"/>
  <c r="E170" i="11"/>
  <c r="F170" i="11" s="1"/>
  <c r="Q169" i="11"/>
  <c r="N169" i="11"/>
  <c r="M169" i="11"/>
  <c r="G169" i="11"/>
  <c r="F169" i="11"/>
  <c r="T168" i="11"/>
  <c r="S168" i="11"/>
  <c r="Q168" i="11"/>
  <c r="P168" i="11"/>
  <c r="N168" i="11"/>
  <c r="L168" i="11"/>
  <c r="M168" i="11" s="1"/>
  <c r="I168" i="11"/>
  <c r="G168" i="11"/>
  <c r="E168" i="11"/>
  <c r="F168" i="11" s="1"/>
  <c r="Q167" i="11"/>
  <c r="N167" i="11"/>
  <c r="M167" i="11"/>
  <c r="G167" i="11"/>
  <c r="F167" i="11"/>
  <c r="T166" i="11"/>
  <c r="P166" i="11"/>
  <c r="Q166" i="11" s="1"/>
  <c r="M166" i="11"/>
  <c r="L166" i="11"/>
  <c r="N166" i="11" s="1"/>
  <c r="I166" i="11"/>
  <c r="F166" i="11"/>
  <c r="E166" i="11"/>
  <c r="G166" i="11" s="1"/>
  <c r="Q165" i="11"/>
  <c r="N165" i="11"/>
  <c r="M165" i="11"/>
  <c r="G165" i="11"/>
  <c r="F165" i="11"/>
  <c r="T164" i="11"/>
  <c r="Q164" i="11"/>
  <c r="P164" i="11"/>
  <c r="L164" i="11"/>
  <c r="I164" i="11"/>
  <c r="E164" i="11"/>
  <c r="Q163" i="11"/>
  <c r="N163" i="11"/>
  <c r="M163" i="11"/>
  <c r="G163" i="11"/>
  <c r="F163" i="11"/>
  <c r="T162" i="11"/>
  <c r="P162" i="11"/>
  <c r="Q162" i="11" s="1"/>
  <c r="N162" i="11"/>
  <c r="M162" i="11"/>
  <c r="L162" i="11"/>
  <c r="I162" i="11"/>
  <c r="I178" i="11" s="1"/>
  <c r="I231" i="11" s="1"/>
  <c r="G162" i="11"/>
  <c r="F162" i="11"/>
  <c r="E162" i="11"/>
  <c r="E178" i="11" s="1"/>
  <c r="O159" i="11"/>
  <c r="O230" i="11" s="1"/>
  <c r="K159" i="11"/>
  <c r="K230" i="11" s="1"/>
  <c r="H159" i="11"/>
  <c r="H230" i="11" s="1"/>
  <c r="D159" i="11"/>
  <c r="D230" i="11" s="1"/>
  <c r="C159" i="11"/>
  <c r="C230" i="11" s="1"/>
  <c r="A159" i="11"/>
  <c r="A230" i="11" s="1"/>
  <c r="T158" i="11"/>
  <c r="P158" i="11"/>
  <c r="Q158" i="11" s="1"/>
  <c r="N158" i="11"/>
  <c r="M158" i="11"/>
  <c r="L158" i="11"/>
  <c r="I158" i="11"/>
  <c r="G158" i="11"/>
  <c r="F158" i="11"/>
  <c r="E158" i="11"/>
  <c r="T157" i="11"/>
  <c r="Q157" i="11"/>
  <c r="P157" i="11"/>
  <c r="M157" i="11"/>
  <c r="L157" i="11"/>
  <c r="N157" i="11" s="1"/>
  <c r="I157" i="11"/>
  <c r="F157" i="11"/>
  <c r="E157" i="11"/>
  <c r="G157" i="11" s="1"/>
  <c r="T156" i="11"/>
  <c r="S156" i="11"/>
  <c r="Q156" i="11"/>
  <c r="P156" i="11"/>
  <c r="L156" i="11"/>
  <c r="I156" i="11"/>
  <c r="E156" i="11"/>
  <c r="T155" i="11"/>
  <c r="S155" i="11"/>
  <c r="P155" i="11"/>
  <c r="Q155" i="11" s="1"/>
  <c r="N155" i="11"/>
  <c r="M155" i="11"/>
  <c r="L155" i="11"/>
  <c r="I155" i="11"/>
  <c r="G155" i="11"/>
  <c r="F155" i="11"/>
  <c r="E155" i="11"/>
  <c r="T154" i="11"/>
  <c r="S154" i="11"/>
  <c r="Q154" i="11"/>
  <c r="P154" i="11"/>
  <c r="N154" i="11"/>
  <c r="M154" i="11"/>
  <c r="L154" i="11"/>
  <c r="I154" i="11"/>
  <c r="G154" i="11"/>
  <c r="F154" i="11"/>
  <c r="E154" i="11"/>
  <c r="T153" i="11"/>
  <c r="Q153" i="11"/>
  <c r="P153" i="11"/>
  <c r="L153" i="11"/>
  <c r="I153" i="11"/>
  <c r="E153" i="11"/>
  <c r="T152" i="11"/>
  <c r="S152" i="11"/>
  <c r="P152" i="11"/>
  <c r="Q152" i="11" s="1"/>
  <c r="N152" i="11"/>
  <c r="M152" i="11"/>
  <c r="L152" i="11"/>
  <c r="I152" i="11"/>
  <c r="G152" i="11"/>
  <c r="F152" i="11"/>
  <c r="E152" i="11"/>
  <c r="T151" i="11"/>
  <c r="Q151" i="11"/>
  <c r="P151" i="11"/>
  <c r="M151" i="11"/>
  <c r="L151" i="11"/>
  <c r="N151" i="11" s="1"/>
  <c r="I151" i="11"/>
  <c r="F151" i="11"/>
  <c r="E151" i="11"/>
  <c r="G151" i="11" s="1"/>
  <c r="T150" i="11"/>
  <c r="S150" i="11"/>
  <c r="Q150" i="11"/>
  <c r="P150" i="11"/>
  <c r="L150" i="11"/>
  <c r="I150" i="11"/>
  <c r="E150" i="11"/>
  <c r="T149" i="11"/>
  <c r="P149" i="11"/>
  <c r="Q149" i="11" s="1"/>
  <c r="N149" i="11"/>
  <c r="M149" i="11"/>
  <c r="L149" i="11"/>
  <c r="I149" i="11"/>
  <c r="G149" i="11"/>
  <c r="F149" i="11"/>
  <c r="E149" i="11"/>
  <c r="T148" i="11"/>
  <c r="S148" i="11"/>
  <c r="Q148" i="11"/>
  <c r="P148" i="11"/>
  <c r="M148" i="11"/>
  <c r="L148" i="11"/>
  <c r="N148" i="11" s="1"/>
  <c r="I148" i="11"/>
  <c r="E148" i="11"/>
  <c r="G148" i="11" s="1"/>
  <c r="T147" i="11"/>
  <c r="P147" i="11"/>
  <c r="Q147" i="11" s="1"/>
  <c r="N147" i="11"/>
  <c r="M147" i="11"/>
  <c r="L147" i="11"/>
  <c r="I147" i="11"/>
  <c r="G147" i="11"/>
  <c r="F147" i="11"/>
  <c r="E147" i="11"/>
  <c r="T146" i="11"/>
  <c r="Q146" i="11"/>
  <c r="P146" i="11"/>
  <c r="L146" i="11"/>
  <c r="I146" i="11"/>
  <c r="E146" i="11"/>
  <c r="T145" i="11"/>
  <c r="P145" i="11"/>
  <c r="Q145" i="11" s="1"/>
  <c r="N145" i="11"/>
  <c r="M145" i="11"/>
  <c r="L145" i="11"/>
  <c r="I145" i="11"/>
  <c r="G145" i="11"/>
  <c r="F145" i="11"/>
  <c r="E145" i="11"/>
  <c r="S144" i="11"/>
  <c r="Q144" i="11"/>
  <c r="P144" i="11"/>
  <c r="L144" i="11"/>
  <c r="I144" i="11"/>
  <c r="E144" i="11"/>
  <c r="T143" i="11"/>
  <c r="S143" i="11"/>
  <c r="P143" i="11"/>
  <c r="Q143" i="11" s="1"/>
  <c r="N143" i="11"/>
  <c r="L143" i="11"/>
  <c r="M143" i="11" s="1"/>
  <c r="I143" i="11"/>
  <c r="G143" i="11"/>
  <c r="E143" i="11"/>
  <c r="F143" i="11" s="1"/>
  <c r="T142" i="11"/>
  <c r="S142" i="11"/>
  <c r="P142" i="11"/>
  <c r="Q142" i="11" s="1"/>
  <c r="N142" i="11"/>
  <c r="M142" i="11"/>
  <c r="L142" i="11"/>
  <c r="I142" i="11"/>
  <c r="G142" i="11"/>
  <c r="F142" i="11"/>
  <c r="E142" i="11"/>
  <c r="T141" i="11"/>
  <c r="S141" i="11"/>
  <c r="Q141" i="11"/>
  <c r="P141" i="11"/>
  <c r="M141" i="11"/>
  <c r="L141" i="11"/>
  <c r="N141" i="11" s="1"/>
  <c r="I141" i="11"/>
  <c r="E141" i="11"/>
  <c r="G141" i="11" s="1"/>
  <c r="T140" i="11"/>
  <c r="P140" i="11"/>
  <c r="L140" i="11"/>
  <c r="N140" i="11" s="1"/>
  <c r="I140" i="11"/>
  <c r="E140" i="11"/>
  <c r="T139" i="11"/>
  <c r="S139" i="11"/>
  <c r="P139" i="11"/>
  <c r="Q139" i="11" s="1"/>
  <c r="N139" i="11"/>
  <c r="L139" i="11"/>
  <c r="M139" i="11" s="1"/>
  <c r="I139" i="11"/>
  <c r="G139" i="11"/>
  <c r="E139" i="11"/>
  <c r="F139" i="11" s="1"/>
  <c r="T138" i="11"/>
  <c r="Q138" i="11"/>
  <c r="P138" i="11"/>
  <c r="M138" i="11"/>
  <c r="L138" i="11"/>
  <c r="N138" i="11" s="1"/>
  <c r="I138" i="11"/>
  <c r="F138" i="11"/>
  <c r="E138" i="11"/>
  <c r="G138" i="11" s="1"/>
  <c r="T137" i="11"/>
  <c r="S137" i="11"/>
  <c r="Q137" i="11"/>
  <c r="P137" i="11"/>
  <c r="L137" i="11"/>
  <c r="I137" i="11"/>
  <c r="E137" i="11"/>
  <c r="T136" i="11"/>
  <c r="S136" i="11"/>
  <c r="P136" i="11"/>
  <c r="Q136" i="11" s="1"/>
  <c r="N136" i="11"/>
  <c r="L136" i="11"/>
  <c r="M136" i="11" s="1"/>
  <c r="I136" i="11"/>
  <c r="G136" i="11"/>
  <c r="E136" i="11"/>
  <c r="F136" i="11" s="1"/>
  <c r="T135" i="11"/>
  <c r="S135" i="11"/>
  <c r="P135" i="11"/>
  <c r="Q135" i="11" s="1"/>
  <c r="N135" i="11"/>
  <c r="M135" i="11"/>
  <c r="L135" i="11"/>
  <c r="I135" i="11"/>
  <c r="G135" i="11"/>
  <c r="F135" i="11"/>
  <c r="E135" i="11"/>
  <c r="T134" i="11"/>
  <c r="S134" i="11"/>
  <c r="Q134" i="11"/>
  <c r="P134" i="11"/>
  <c r="M134" i="11"/>
  <c r="L134" i="11"/>
  <c r="N134" i="11" s="1"/>
  <c r="I134" i="11"/>
  <c r="F134" i="11"/>
  <c r="E134" i="11"/>
  <c r="G134" i="11" s="1"/>
  <c r="T133" i="11"/>
  <c r="S133" i="11"/>
  <c r="Q133" i="11"/>
  <c r="P133" i="11"/>
  <c r="L133" i="11"/>
  <c r="I133" i="11"/>
  <c r="E133" i="11"/>
  <c r="S132" i="11"/>
  <c r="P132" i="11"/>
  <c r="Q132" i="11" s="1"/>
  <c r="N132" i="11"/>
  <c r="M132" i="11"/>
  <c r="L132" i="11"/>
  <c r="I132" i="11"/>
  <c r="G132" i="11"/>
  <c r="F132" i="11"/>
  <c r="E132" i="11"/>
  <c r="T131" i="11"/>
  <c r="S131" i="11"/>
  <c r="Q131" i="11"/>
  <c r="P131" i="11"/>
  <c r="M131" i="11"/>
  <c r="L131" i="11"/>
  <c r="N131" i="11" s="1"/>
  <c r="I131" i="11"/>
  <c r="E131" i="11"/>
  <c r="G131" i="11" s="1"/>
  <c r="T130" i="11"/>
  <c r="S130" i="11"/>
  <c r="P130" i="11"/>
  <c r="Q130" i="11" s="1"/>
  <c r="N130" i="11"/>
  <c r="M130" i="11"/>
  <c r="L130" i="11"/>
  <c r="I130" i="11"/>
  <c r="G130" i="11"/>
  <c r="F130" i="11"/>
  <c r="E130" i="11"/>
  <c r="T129" i="11"/>
  <c r="S129" i="11"/>
  <c r="Q129" i="11"/>
  <c r="P129" i="11"/>
  <c r="N129" i="11"/>
  <c r="M129" i="11"/>
  <c r="L129" i="11"/>
  <c r="I129" i="11"/>
  <c r="G129" i="11"/>
  <c r="F129" i="11"/>
  <c r="E129" i="11"/>
  <c r="T128" i="11"/>
  <c r="S128" i="11"/>
  <c r="Q128" i="11"/>
  <c r="P128" i="11"/>
  <c r="M128" i="11"/>
  <c r="L128" i="11"/>
  <c r="N128" i="11" s="1"/>
  <c r="I128" i="11"/>
  <c r="F128" i="11"/>
  <c r="E128" i="11"/>
  <c r="G128" i="11" s="1"/>
  <c r="T127" i="11"/>
  <c r="S127" i="11"/>
  <c r="Q127" i="11"/>
  <c r="P127" i="11"/>
  <c r="L127" i="11"/>
  <c r="I127" i="11"/>
  <c r="E127" i="11"/>
  <c r="T126" i="11"/>
  <c r="S126" i="11"/>
  <c r="P126" i="11"/>
  <c r="Q126" i="11" s="1"/>
  <c r="N126" i="11"/>
  <c r="M126" i="11"/>
  <c r="L126" i="11"/>
  <c r="I126" i="11"/>
  <c r="G126" i="11"/>
  <c r="F126" i="11"/>
  <c r="E126" i="11"/>
  <c r="T125" i="11"/>
  <c r="S125" i="11"/>
  <c r="Q125" i="11"/>
  <c r="P125" i="11"/>
  <c r="N125" i="11"/>
  <c r="M125" i="11"/>
  <c r="L125" i="11"/>
  <c r="I125" i="11"/>
  <c r="G125" i="11"/>
  <c r="F125" i="11"/>
  <c r="E125" i="11"/>
  <c r="T124" i="11"/>
  <c r="S124" i="11"/>
  <c r="Q124" i="11"/>
  <c r="P124" i="11"/>
  <c r="M124" i="11"/>
  <c r="L124" i="11"/>
  <c r="N124" i="11" s="1"/>
  <c r="I124" i="11"/>
  <c r="F124" i="11"/>
  <c r="E124" i="11"/>
  <c r="G124" i="11" s="1"/>
  <c r="T123" i="11"/>
  <c r="S123" i="11"/>
  <c r="Q123" i="11"/>
  <c r="P123" i="11"/>
  <c r="L123" i="11"/>
  <c r="I123" i="11"/>
  <c r="E123" i="11"/>
  <c r="T122" i="11"/>
  <c r="S122" i="11"/>
  <c r="P122" i="11"/>
  <c r="Q122" i="11" s="1"/>
  <c r="N122" i="11"/>
  <c r="M122" i="11"/>
  <c r="L122" i="11"/>
  <c r="I122" i="11"/>
  <c r="G122" i="11"/>
  <c r="F122" i="11"/>
  <c r="E122" i="11"/>
  <c r="T121" i="11"/>
  <c r="S121" i="11"/>
  <c r="Q121" i="11"/>
  <c r="P121" i="11"/>
  <c r="N121" i="11"/>
  <c r="M121" i="11"/>
  <c r="L121" i="11"/>
  <c r="I121" i="11"/>
  <c r="G121" i="11"/>
  <c r="F121" i="11"/>
  <c r="E121" i="11"/>
  <c r="T120" i="11"/>
  <c r="S120" i="11"/>
  <c r="Q120" i="11"/>
  <c r="P120" i="11"/>
  <c r="M120" i="11"/>
  <c r="L120" i="11"/>
  <c r="N120" i="11" s="1"/>
  <c r="I120" i="11"/>
  <c r="F120" i="11"/>
  <c r="E120" i="11"/>
  <c r="G120" i="11" s="1"/>
  <c r="T119" i="11"/>
  <c r="S119" i="11"/>
  <c r="Q119" i="11"/>
  <c r="P119" i="11"/>
  <c r="L119" i="11"/>
  <c r="J119" i="11"/>
  <c r="J159" i="11" s="1"/>
  <c r="J230" i="11" s="1"/>
  <c r="I119" i="11"/>
  <c r="E119" i="11"/>
  <c r="G119" i="11" s="1"/>
  <c r="T118" i="11"/>
  <c r="S118" i="11"/>
  <c r="P118" i="11"/>
  <c r="Q118" i="11" s="1"/>
  <c r="N118" i="11"/>
  <c r="M118" i="11"/>
  <c r="L118" i="11"/>
  <c r="I118" i="11"/>
  <c r="G118" i="11"/>
  <c r="F118" i="11"/>
  <c r="E118" i="11"/>
  <c r="T117" i="11"/>
  <c r="S117" i="11"/>
  <c r="Q117" i="11"/>
  <c r="P117" i="11"/>
  <c r="N117" i="11"/>
  <c r="M117" i="11"/>
  <c r="L117" i="11"/>
  <c r="I117" i="11"/>
  <c r="G117" i="11"/>
  <c r="F117" i="11"/>
  <c r="E117" i="11"/>
  <c r="T116" i="11"/>
  <c r="S116" i="11"/>
  <c r="Q116" i="11"/>
  <c r="P116" i="11"/>
  <c r="M116" i="11"/>
  <c r="L116" i="11"/>
  <c r="N116" i="11" s="1"/>
  <c r="I116" i="11"/>
  <c r="E116" i="11"/>
  <c r="G116" i="11" s="1"/>
  <c r="T115" i="11"/>
  <c r="S115" i="11"/>
  <c r="P115" i="11"/>
  <c r="Q115" i="11" s="1"/>
  <c r="N115" i="11"/>
  <c r="M115" i="11"/>
  <c r="L115" i="11"/>
  <c r="I115" i="11"/>
  <c r="G115" i="11"/>
  <c r="F115" i="11"/>
  <c r="E115" i="11"/>
  <c r="T114" i="11"/>
  <c r="S114" i="11"/>
  <c r="Q114" i="11"/>
  <c r="P114" i="11"/>
  <c r="N114" i="11"/>
  <c r="M114" i="11"/>
  <c r="L114" i="11"/>
  <c r="J114" i="11"/>
  <c r="J215" i="11" s="1"/>
  <c r="I114" i="11"/>
  <c r="E114" i="11"/>
  <c r="G114" i="11" s="1"/>
  <c r="T113" i="11"/>
  <c r="S113" i="11"/>
  <c r="P113" i="11"/>
  <c r="N113" i="11"/>
  <c r="M113" i="11"/>
  <c r="L113" i="11"/>
  <c r="I113" i="11"/>
  <c r="G113" i="11"/>
  <c r="E113" i="11"/>
  <c r="T112" i="11"/>
  <c r="S112" i="11"/>
  <c r="Q112" i="11"/>
  <c r="P112" i="11"/>
  <c r="M112" i="11"/>
  <c r="L112" i="11"/>
  <c r="N112" i="11" s="1"/>
  <c r="I112" i="11"/>
  <c r="E112" i="11"/>
  <c r="T111" i="11"/>
  <c r="S111" i="11"/>
  <c r="P111" i="11"/>
  <c r="Q111" i="11" s="1"/>
  <c r="L111" i="11"/>
  <c r="I111" i="11"/>
  <c r="E111" i="11"/>
  <c r="T110" i="11"/>
  <c r="S110" i="11"/>
  <c r="P110" i="11"/>
  <c r="Q110" i="11" s="1"/>
  <c r="N110" i="11"/>
  <c r="M110" i="11"/>
  <c r="L110" i="11"/>
  <c r="I110" i="11"/>
  <c r="G110" i="11"/>
  <c r="F110" i="11"/>
  <c r="E110" i="11"/>
  <c r="T109" i="11"/>
  <c r="T159" i="11" s="1"/>
  <c r="T230" i="11" s="1"/>
  <c r="S109" i="11"/>
  <c r="Q109" i="11"/>
  <c r="P109" i="11"/>
  <c r="N109" i="11"/>
  <c r="M109" i="11"/>
  <c r="L109" i="11"/>
  <c r="I109" i="11"/>
  <c r="G109" i="11"/>
  <c r="F109" i="11"/>
  <c r="E109" i="11"/>
  <c r="T108" i="11"/>
  <c r="S108" i="11"/>
  <c r="Q108" i="11"/>
  <c r="P108" i="11"/>
  <c r="L108" i="11"/>
  <c r="N108" i="11" s="1"/>
  <c r="I108" i="11"/>
  <c r="F108" i="11"/>
  <c r="E108" i="11"/>
  <c r="G108" i="11" s="1"/>
  <c r="T107" i="11"/>
  <c r="S107" i="11"/>
  <c r="Q107" i="11"/>
  <c r="P107" i="11"/>
  <c r="L107" i="11"/>
  <c r="I107" i="11"/>
  <c r="E107" i="11"/>
  <c r="O104" i="11"/>
  <c r="O229" i="11" s="1"/>
  <c r="K104" i="11"/>
  <c r="K229" i="11" s="1"/>
  <c r="J104" i="11"/>
  <c r="J229" i="11" s="1"/>
  <c r="H104" i="11"/>
  <c r="H229" i="11" s="1"/>
  <c r="D104" i="11"/>
  <c r="D229" i="11" s="1"/>
  <c r="C104" i="11"/>
  <c r="C229" i="11" s="1"/>
  <c r="A104" i="11"/>
  <c r="A229" i="11" s="1"/>
  <c r="W103" i="11"/>
  <c r="T103" i="11"/>
  <c r="S103" i="11"/>
  <c r="Q103" i="11"/>
  <c r="P103" i="11"/>
  <c r="L103" i="11"/>
  <c r="I103" i="11"/>
  <c r="E103" i="11"/>
  <c r="T102" i="11"/>
  <c r="S102" i="11"/>
  <c r="P102" i="11"/>
  <c r="Q102" i="11" s="1"/>
  <c r="L102" i="11"/>
  <c r="N102" i="11" s="1"/>
  <c r="I102" i="11"/>
  <c r="F102" i="11"/>
  <c r="E102" i="11"/>
  <c r="T101" i="11"/>
  <c r="S101" i="11"/>
  <c r="Q101" i="11"/>
  <c r="P101" i="11"/>
  <c r="N101" i="11"/>
  <c r="L101" i="11"/>
  <c r="M101" i="11" s="1"/>
  <c r="I101" i="11"/>
  <c r="E101" i="11"/>
  <c r="F101" i="11" s="1"/>
  <c r="W100" i="11"/>
  <c r="V100" i="11"/>
  <c r="T100" i="11"/>
  <c r="S100" i="11"/>
  <c r="P100" i="11"/>
  <c r="Q100" i="11" s="1"/>
  <c r="L100" i="11"/>
  <c r="N100" i="11" s="1"/>
  <c r="I100" i="11"/>
  <c r="F100" i="11"/>
  <c r="E100" i="11"/>
  <c r="G100" i="11" s="1"/>
  <c r="T99" i="11"/>
  <c r="S99" i="11"/>
  <c r="Q99" i="11"/>
  <c r="P99" i="11"/>
  <c r="N99" i="11"/>
  <c r="L99" i="11"/>
  <c r="M99" i="11" s="1"/>
  <c r="I99" i="11"/>
  <c r="E99" i="11"/>
  <c r="F99" i="11" s="1"/>
  <c r="T98" i="11"/>
  <c r="S98" i="11"/>
  <c r="P98" i="11"/>
  <c r="Q98" i="11" s="1"/>
  <c r="N98" i="11"/>
  <c r="M98" i="11"/>
  <c r="L98" i="11"/>
  <c r="I98" i="11"/>
  <c r="G98" i="11"/>
  <c r="F98" i="11"/>
  <c r="E98" i="11"/>
  <c r="T97" i="11"/>
  <c r="S97" i="11"/>
  <c r="Q97" i="11"/>
  <c r="P97" i="11"/>
  <c r="M97" i="11"/>
  <c r="L97" i="11"/>
  <c r="N97" i="11" s="1"/>
  <c r="I97" i="11"/>
  <c r="F97" i="11"/>
  <c r="E97" i="11"/>
  <c r="G97" i="11" s="1"/>
  <c r="T96" i="11"/>
  <c r="S96" i="11"/>
  <c r="Q96" i="11"/>
  <c r="P96" i="11"/>
  <c r="M96" i="11"/>
  <c r="L96" i="11"/>
  <c r="N96" i="11" s="1"/>
  <c r="I96" i="11"/>
  <c r="E96" i="11"/>
  <c r="Q95" i="11"/>
  <c r="N95" i="11"/>
  <c r="M95" i="11"/>
  <c r="G95" i="11"/>
  <c r="E95" i="11"/>
  <c r="E217" i="11" s="1"/>
  <c r="T94" i="11"/>
  <c r="S94" i="11"/>
  <c r="P94" i="11"/>
  <c r="Q94" i="11" s="1"/>
  <c r="N94" i="11"/>
  <c r="M94" i="11"/>
  <c r="L94" i="11"/>
  <c r="I94" i="11"/>
  <c r="G94" i="11"/>
  <c r="F94" i="11"/>
  <c r="E94" i="11"/>
  <c r="T93" i="11"/>
  <c r="S93" i="11"/>
  <c r="Q93" i="11"/>
  <c r="P93" i="11"/>
  <c r="L93" i="11"/>
  <c r="I93" i="11"/>
  <c r="E93" i="11"/>
  <c r="S92" i="11"/>
  <c r="Q92" i="11"/>
  <c r="P92" i="11"/>
  <c r="N92" i="11"/>
  <c r="L92" i="11"/>
  <c r="M92" i="11" s="1"/>
  <c r="I92" i="11"/>
  <c r="G92" i="11"/>
  <c r="E92" i="11"/>
  <c r="F92" i="11" s="1"/>
  <c r="T91" i="11"/>
  <c r="S91" i="11"/>
  <c r="P91" i="11"/>
  <c r="Q91" i="11" s="1"/>
  <c r="N91" i="11"/>
  <c r="M91" i="11"/>
  <c r="L91" i="11"/>
  <c r="I91" i="11"/>
  <c r="G91" i="11"/>
  <c r="F91" i="11"/>
  <c r="E91" i="11"/>
  <c r="T90" i="11"/>
  <c r="S90" i="11"/>
  <c r="Q90" i="11"/>
  <c r="P90" i="11"/>
  <c r="L90" i="11"/>
  <c r="I90" i="11"/>
  <c r="E90" i="11"/>
  <c r="T89" i="11"/>
  <c r="S89" i="11"/>
  <c r="P89" i="11"/>
  <c r="Q89" i="11" s="1"/>
  <c r="M89" i="11"/>
  <c r="L89" i="11"/>
  <c r="N89" i="11" s="1"/>
  <c r="I89" i="11"/>
  <c r="F89" i="11"/>
  <c r="E89" i="11"/>
  <c r="G89" i="11" s="1"/>
  <c r="T88" i="11"/>
  <c r="S88" i="11"/>
  <c r="Q88" i="11"/>
  <c r="P88" i="11"/>
  <c r="N88" i="11"/>
  <c r="L88" i="11"/>
  <c r="M88" i="11" s="1"/>
  <c r="I88" i="11"/>
  <c r="G88" i="11"/>
  <c r="E88" i="11"/>
  <c r="F88" i="11" s="1"/>
  <c r="T87" i="11"/>
  <c r="S87" i="11"/>
  <c r="P87" i="11"/>
  <c r="Q87" i="11" s="1"/>
  <c r="N87" i="11"/>
  <c r="M87" i="11"/>
  <c r="L87" i="11"/>
  <c r="I87" i="11"/>
  <c r="G87" i="11"/>
  <c r="F87" i="11"/>
  <c r="E87" i="11"/>
  <c r="W85" i="11"/>
  <c r="T85" i="11"/>
  <c r="S85" i="11"/>
  <c r="P85" i="11"/>
  <c r="Q85" i="11" s="1"/>
  <c r="N85" i="11"/>
  <c r="M85" i="11"/>
  <c r="L85" i="11"/>
  <c r="I85" i="11"/>
  <c r="G85" i="11"/>
  <c r="F85" i="11"/>
  <c r="E85" i="11"/>
  <c r="T84" i="11"/>
  <c r="S84" i="11"/>
  <c r="Q84" i="11"/>
  <c r="P84" i="11"/>
  <c r="L84" i="11"/>
  <c r="I84" i="11"/>
  <c r="E84" i="11"/>
  <c r="T83" i="11"/>
  <c r="S83" i="11"/>
  <c r="P83" i="11"/>
  <c r="Q83" i="11" s="1"/>
  <c r="M83" i="11"/>
  <c r="L83" i="11"/>
  <c r="N83" i="11" s="1"/>
  <c r="I83" i="11"/>
  <c r="F83" i="11"/>
  <c r="E83" i="11"/>
  <c r="G83" i="11" s="1"/>
  <c r="T82" i="11"/>
  <c r="T218" i="11" s="1"/>
  <c r="S82" i="11"/>
  <c r="Q82" i="11"/>
  <c r="P82" i="11"/>
  <c r="N82" i="11"/>
  <c r="L82" i="11"/>
  <c r="I82" i="11"/>
  <c r="E82" i="11"/>
  <c r="W81" i="11"/>
  <c r="T81" i="11"/>
  <c r="T220" i="11" s="1"/>
  <c r="S81" i="11"/>
  <c r="Q81" i="11"/>
  <c r="P81" i="11"/>
  <c r="N81" i="11"/>
  <c r="L81" i="11"/>
  <c r="I81" i="11"/>
  <c r="G81" i="11"/>
  <c r="E81" i="11"/>
  <c r="T80" i="11"/>
  <c r="S80" i="11"/>
  <c r="P80" i="11"/>
  <c r="N80" i="11"/>
  <c r="M80" i="11"/>
  <c r="L80" i="11"/>
  <c r="I80" i="11"/>
  <c r="I104" i="11" s="1"/>
  <c r="I229" i="11" s="1"/>
  <c r="G80" i="11"/>
  <c r="F80" i="11"/>
  <c r="E80" i="11"/>
  <c r="O77" i="11"/>
  <c r="O228" i="11" s="1"/>
  <c r="K77" i="11"/>
  <c r="K228" i="11" s="1"/>
  <c r="J77" i="11"/>
  <c r="J228" i="11" s="1"/>
  <c r="H77" i="11"/>
  <c r="H228" i="11" s="1"/>
  <c r="D77" i="11"/>
  <c r="D228" i="11" s="1"/>
  <c r="C77" i="11"/>
  <c r="C228" i="11" s="1"/>
  <c r="A77" i="11"/>
  <c r="A228" i="11" s="1"/>
  <c r="G76" i="11"/>
  <c r="T75" i="11"/>
  <c r="S75" i="11"/>
  <c r="P75" i="11"/>
  <c r="N75" i="11"/>
  <c r="M75" i="11"/>
  <c r="L75" i="11"/>
  <c r="I75" i="11"/>
  <c r="V75" i="11" s="1"/>
  <c r="G75" i="11"/>
  <c r="F75" i="11"/>
  <c r="E75" i="11"/>
  <c r="T74" i="11"/>
  <c r="S74" i="11"/>
  <c r="Q74" i="11"/>
  <c r="P74" i="11"/>
  <c r="N74" i="11"/>
  <c r="L74" i="11"/>
  <c r="M74" i="11" s="1"/>
  <c r="I74" i="11"/>
  <c r="G74" i="11"/>
  <c r="E74" i="11"/>
  <c r="F74" i="11" s="1"/>
  <c r="T73" i="11"/>
  <c r="S73" i="11"/>
  <c r="P73" i="11"/>
  <c r="Q73" i="11" s="1"/>
  <c r="M73" i="11"/>
  <c r="L73" i="11"/>
  <c r="N73" i="11" s="1"/>
  <c r="I73" i="11"/>
  <c r="F73" i="11"/>
  <c r="E73" i="11"/>
  <c r="G73" i="11" s="1"/>
  <c r="T72" i="11"/>
  <c r="S72" i="11"/>
  <c r="Q72" i="11"/>
  <c r="P72" i="11"/>
  <c r="L72" i="11"/>
  <c r="M72" i="11" s="1"/>
  <c r="I72" i="11"/>
  <c r="G72" i="11"/>
  <c r="E72" i="11"/>
  <c r="F72" i="11" s="1"/>
  <c r="V71" i="11"/>
  <c r="T71" i="11"/>
  <c r="S71" i="11"/>
  <c r="P71" i="11"/>
  <c r="M71" i="11"/>
  <c r="L71" i="11"/>
  <c r="N71" i="11" s="1"/>
  <c r="I71" i="11"/>
  <c r="F71" i="11"/>
  <c r="E71" i="11"/>
  <c r="G71" i="11" s="1"/>
  <c r="W70" i="11"/>
  <c r="T70" i="11"/>
  <c r="S70" i="11"/>
  <c r="Q70" i="11"/>
  <c r="P70" i="11"/>
  <c r="N70" i="11"/>
  <c r="L70" i="11"/>
  <c r="M70" i="11" s="1"/>
  <c r="I70" i="11"/>
  <c r="V70" i="11" s="1"/>
  <c r="G70" i="11"/>
  <c r="E70" i="11"/>
  <c r="F70" i="11" s="1"/>
  <c r="T69" i="11"/>
  <c r="S69" i="11"/>
  <c r="P69" i="11"/>
  <c r="Q69" i="11" s="1"/>
  <c r="M69" i="11"/>
  <c r="L69" i="11"/>
  <c r="N69" i="11" s="1"/>
  <c r="I69" i="11"/>
  <c r="F69" i="11"/>
  <c r="E69" i="11"/>
  <c r="G69" i="11" s="1"/>
  <c r="W68" i="11"/>
  <c r="T68" i="11"/>
  <c r="S68" i="11"/>
  <c r="Q68" i="11"/>
  <c r="P68" i="11"/>
  <c r="L68" i="11"/>
  <c r="M68" i="11" s="1"/>
  <c r="I68" i="11"/>
  <c r="V68" i="11" s="1"/>
  <c r="E68" i="11"/>
  <c r="F68" i="11" s="1"/>
  <c r="V67" i="11"/>
  <c r="T67" i="11"/>
  <c r="S67" i="11"/>
  <c r="P67" i="11"/>
  <c r="N67" i="11"/>
  <c r="M67" i="11"/>
  <c r="L67" i="11"/>
  <c r="I67" i="11"/>
  <c r="G67" i="11"/>
  <c r="F67" i="11"/>
  <c r="E67" i="11"/>
  <c r="T66" i="11"/>
  <c r="S66" i="11"/>
  <c r="Q66" i="11"/>
  <c r="P66" i="11"/>
  <c r="L66" i="11"/>
  <c r="M66" i="11" s="1"/>
  <c r="I66" i="11"/>
  <c r="E66" i="11"/>
  <c r="F66" i="11" s="1"/>
  <c r="V65" i="11"/>
  <c r="T65" i="11"/>
  <c r="S65" i="11"/>
  <c r="P65" i="11"/>
  <c r="N65" i="11"/>
  <c r="M65" i="11"/>
  <c r="L65" i="11"/>
  <c r="I65" i="11"/>
  <c r="G65" i="11"/>
  <c r="F65" i="11"/>
  <c r="E65" i="11"/>
  <c r="W64" i="11"/>
  <c r="T64" i="11"/>
  <c r="S64" i="11"/>
  <c r="Q64" i="11"/>
  <c r="P64" i="11"/>
  <c r="N64" i="11"/>
  <c r="L64" i="11"/>
  <c r="M64" i="11" s="1"/>
  <c r="I64" i="11"/>
  <c r="V64" i="11" s="1"/>
  <c r="E64" i="11"/>
  <c r="F64" i="11" s="1"/>
  <c r="T63" i="11"/>
  <c r="S63" i="11"/>
  <c r="P63" i="11"/>
  <c r="Q63" i="11" s="1"/>
  <c r="N63" i="11"/>
  <c r="M63" i="11"/>
  <c r="L63" i="11"/>
  <c r="I63" i="11"/>
  <c r="G63" i="11"/>
  <c r="F63" i="11"/>
  <c r="E63" i="11"/>
  <c r="T62" i="11"/>
  <c r="S62" i="11"/>
  <c r="P62" i="11"/>
  <c r="L62" i="11"/>
  <c r="I62" i="11"/>
  <c r="E62" i="11"/>
  <c r="G62" i="11" s="1"/>
  <c r="T61" i="11"/>
  <c r="S61" i="11"/>
  <c r="P61" i="11"/>
  <c r="N61" i="11"/>
  <c r="M61" i="11"/>
  <c r="L61" i="11"/>
  <c r="I61" i="11"/>
  <c r="V61" i="11" s="1"/>
  <c r="G61" i="11"/>
  <c r="F61" i="11"/>
  <c r="E61" i="11"/>
  <c r="W60" i="11"/>
  <c r="T60" i="11"/>
  <c r="S60" i="11"/>
  <c r="Q60" i="11"/>
  <c r="P60" i="11"/>
  <c r="N60" i="11"/>
  <c r="L60" i="11"/>
  <c r="M60" i="11" s="1"/>
  <c r="I60" i="11"/>
  <c r="V60" i="11" s="1"/>
  <c r="G60" i="11"/>
  <c r="E60" i="11"/>
  <c r="F60" i="11" s="1"/>
  <c r="T59" i="11"/>
  <c r="S59" i="11"/>
  <c r="P59" i="11"/>
  <c r="M59" i="11"/>
  <c r="L59" i="11"/>
  <c r="N59" i="11" s="1"/>
  <c r="I59" i="11"/>
  <c r="V59" i="11" s="1"/>
  <c r="F59" i="11"/>
  <c r="E59" i="11"/>
  <c r="G59" i="11" s="1"/>
  <c r="T58" i="11"/>
  <c r="S58" i="11"/>
  <c r="Q58" i="11"/>
  <c r="P58" i="11"/>
  <c r="L58" i="11"/>
  <c r="M58" i="11" s="1"/>
  <c r="I58" i="11"/>
  <c r="E58" i="11"/>
  <c r="F58" i="11" s="1"/>
  <c r="V57" i="11"/>
  <c r="T57" i="11"/>
  <c r="S57" i="11"/>
  <c r="P57" i="11"/>
  <c r="M57" i="11"/>
  <c r="L57" i="11"/>
  <c r="N57" i="11" s="1"/>
  <c r="I57" i="11"/>
  <c r="F57" i="11"/>
  <c r="E57" i="11"/>
  <c r="G57" i="11" s="1"/>
  <c r="T56" i="11"/>
  <c r="T214" i="11" s="1"/>
  <c r="S56" i="11"/>
  <c r="S214" i="11" s="1"/>
  <c r="Q56" i="11"/>
  <c r="P56" i="11"/>
  <c r="P214" i="11" s="1"/>
  <c r="N56" i="11"/>
  <c r="L56" i="11"/>
  <c r="I56" i="11"/>
  <c r="I214" i="11" s="1"/>
  <c r="G56" i="11"/>
  <c r="E56" i="11"/>
  <c r="V55" i="11"/>
  <c r="T55" i="11"/>
  <c r="S55" i="11"/>
  <c r="P55" i="11"/>
  <c r="W55" i="11" s="1"/>
  <c r="M55" i="11"/>
  <c r="L55" i="11"/>
  <c r="N55" i="11" s="1"/>
  <c r="I55" i="11"/>
  <c r="E55" i="11"/>
  <c r="G55" i="11" s="1"/>
  <c r="T54" i="11"/>
  <c r="S54" i="11"/>
  <c r="P54" i="11"/>
  <c r="W54" i="11" s="1"/>
  <c r="L54" i="11"/>
  <c r="I54" i="11"/>
  <c r="V54" i="11" s="1"/>
  <c r="E54" i="11"/>
  <c r="G54" i="11" s="1"/>
  <c r="V53" i="11"/>
  <c r="T53" i="11"/>
  <c r="S53" i="11"/>
  <c r="P53" i="11"/>
  <c r="L53" i="11"/>
  <c r="I53" i="11"/>
  <c r="E53" i="11"/>
  <c r="G53" i="11" s="1"/>
  <c r="W52" i="11"/>
  <c r="T52" i="11"/>
  <c r="S52" i="11"/>
  <c r="Q52" i="11"/>
  <c r="P52" i="11"/>
  <c r="L52" i="11"/>
  <c r="N52" i="11" s="1"/>
  <c r="I52" i="11"/>
  <c r="V52" i="11" s="1"/>
  <c r="E52" i="11"/>
  <c r="G52" i="11" s="1"/>
  <c r="T51" i="11"/>
  <c r="S51" i="11"/>
  <c r="P51" i="11"/>
  <c r="N51" i="11"/>
  <c r="M51" i="11"/>
  <c r="L51" i="11"/>
  <c r="I51" i="11"/>
  <c r="V51" i="11" s="1"/>
  <c r="G51" i="11"/>
  <c r="F51" i="11"/>
  <c r="E51" i="11"/>
  <c r="Q50" i="11"/>
  <c r="N50" i="11"/>
  <c r="M50" i="11"/>
  <c r="G50" i="11"/>
  <c r="F50" i="11"/>
  <c r="W49" i="11"/>
  <c r="T49" i="11"/>
  <c r="S49" i="11"/>
  <c r="Q49" i="11"/>
  <c r="P49" i="11"/>
  <c r="L49" i="11"/>
  <c r="N49" i="11" s="1"/>
  <c r="I49" i="11"/>
  <c r="V49" i="11" s="1"/>
  <c r="E49" i="11"/>
  <c r="G49" i="11" s="1"/>
  <c r="T48" i="11"/>
  <c r="T77" i="11" s="1"/>
  <c r="T228" i="11" s="1"/>
  <c r="S48" i="11"/>
  <c r="P48" i="11"/>
  <c r="Q48" i="11" s="1"/>
  <c r="N48" i="11"/>
  <c r="L48" i="11"/>
  <c r="M48" i="11" s="1"/>
  <c r="I48" i="11"/>
  <c r="E48" i="11"/>
  <c r="F48" i="11" s="1"/>
  <c r="W47" i="11"/>
  <c r="T47" i="11"/>
  <c r="S47" i="11"/>
  <c r="Q47" i="11"/>
  <c r="P47" i="11"/>
  <c r="L47" i="11"/>
  <c r="N47" i="11" s="1"/>
  <c r="I47" i="11"/>
  <c r="V47" i="11" s="1"/>
  <c r="E47" i="11"/>
  <c r="E77" i="11" s="1"/>
  <c r="T46" i="11"/>
  <c r="S46" i="11"/>
  <c r="P46" i="11"/>
  <c r="Q46" i="11" s="1"/>
  <c r="L46" i="11"/>
  <c r="N46" i="11" s="1"/>
  <c r="I46" i="11"/>
  <c r="E46" i="11"/>
  <c r="G46" i="11" s="1"/>
  <c r="W45" i="11"/>
  <c r="T45" i="11"/>
  <c r="S45" i="11"/>
  <c r="Q45" i="11"/>
  <c r="P45" i="11"/>
  <c r="L45" i="11"/>
  <c r="N45" i="11" s="1"/>
  <c r="I45" i="11"/>
  <c r="V45" i="11" s="1"/>
  <c r="E45" i="11"/>
  <c r="G45" i="11" s="1"/>
  <c r="T44" i="11"/>
  <c r="S44" i="11"/>
  <c r="P44" i="11"/>
  <c r="L44" i="11"/>
  <c r="I44" i="11"/>
  <c r="E44" i="11"/>
  <c r="G44" i="11" s="1"/>
  <c r="W43" i="11"/>
  <c r="T43" i="11"/>
  <c r="S43" i="11"/>
  <c r="Q43" i="11"/>
  <c r="P43" i="11"/>
  <c r="L43" i="11"/>
  <c r="N43" i="11" s="1"/>
  <c r="I43" i="11"/>
  <c r="I77" i="11" s="1"/>
  <c r="I228" i="11" s="1"/>
  <c r="E43" i="11"/>
  <c r="O40" i="11"/>
  <c r="K40" i="11"/>
  <c r="K227" i="11" s="1"/>
  <c r="J40" i="11"/>
  <c r="H40" i="11"/>
  <c r="D40" i="11"/>
  <c r="C40" i="11"/>
  <c r="A40" i="11"/>
  <c r="G39" i="11"/>
  <c r="T38" i="11"/>
  <c r="S38" i="11"/>
  <c r="P38" i="11"/>
  <c r="Q38" i="11" s="1"/>
  <c r="N38" i="11"/>
  <c r="M38" i="11"/>
  <c r="L38" i="11"/>
  <c r="I38" i="11"/>
  <c r="G38" i="11"/>
  <c r="F38" i="11"/>
  <c r="E38" i="11"/>
  <c r="G37" i="11"/>
  <c r="G36" i="11"/>
  <c r="T35" i="11"/>
  <c r="S35" i="11"/>
  <c r="P35" i="11"/>
  <c r="Q35" i="11" s="1"/>
  <c r="L35" i="11"/>
  <c r="N35" i="11" s="1"/>
  <c r="I35" i="11"/>
  <c r="E35" i="11"/>
  <c r="G35" i="11" s="1"/>
  <c r="T34" i="11"/>
  <c r="S34" i="11"/>
  <c r="P34" i="11"/>
  <c r="Q34" i="11" s="1"/>
  <c r="N34" i="11"/>
  <c r="M34" i="11"/>
  <c r="L34" i="11"/>
  <c r="I34" i="11"/>
  <c r="G34" i="11"/>
  <c r="F34" i="11"/>
  <c r="E34" i="11"/>
  <c r="T33" i="11"/>
  <c r="S33" i="11"/>
  <c r="Q33" i="11"/>
  <c r="P33" i="11"/>
  <c r="N33" i="11"/>
  <c r="M33" i="11"/>
  <c r="L33" i="11"/>
  <c r="I33" i="11"/>
  <c r="G33" i="11"/>
  <c r="F33" i="11"/>
  <c r="E33" i="11"/>
  <c r="T32" i="11"/>
  <c r="S32" i="11"/>
  <c r="Q32" i="11"/>
  <c r="P32" i="11"/>
  <c r="L32" i="11"/>
  <c r="N32" i="11" s="1"/>
  <c r="I32" i="11"/>
  <c r="E32" i="11"/>
  <c r="G32" i="11" s="1"/>
  <c r="T31" i="11"/>
  <c r="S31" i="11"/>
  <c r="P31" i="11"/>
  <c r="Q31" i="11" s="1"/>
  <c r="M31" i="11"/>
  <c r="L31" i="11"/>
  <c r="I31" i="11"/>
  <c r="G31" i="11"/>
  <c r="F31" i="11"/>
  <c r="E31" i="11"/>
  <c r="G30" i="11"/>
  <c r="G29" i="11"/>
  <c r="T28" i="11"/>
  <c r="S28" i="11"/>
  <c r="P28" i="11"/>
  <c r="Q28" i="11" s="1"/>
  <c r="L28" i="11"/>
  <c r="N28" i="11" s="1"/>
  <c r="I28" i="11"/>
  <c r="E28" i="11"/>
  <c r="G28" i="11" s="1"/>
  <c r="T27" i="11"/>
  <c r="S27" i="11"/>
  <c r="P27" i="11"/>
  <c r="Q27" i="11" s="1"/>
  <c r="N27" i="11"/>
  <c r="M27" i="11"/>
  <c r="L27" i="11"/>
  <c r="I27" i="11"/>
  <c r="G27" i="11"/>
  <c r="F27" i="11"/>
  <c r="E27" i="11"/>
  <c r="T26" i="11"/>
  <c r="S26" i="11"/>
  <c r="Q26" i="11"/>
  <c r="P26" i="11"/>
  <c r="M26" i="11"/>
  <c r="L26" i="11"/>
  <c r="N26" i="11" s="1"/>
  <c r="I26" i="11"/>
  <c r="F26" i="11"/>
  <c r="E26" i="11"/>
  <c r="G26" i="11" s="1"/>
  <c r="G25" i="11"/>
  <c r="T24" i="11"/>
  <c r="S24" i="11"/>
  <c r="Q24" i="11"/>
  <c r="P24" i="11"/>
  <c r="M24" i="11"/>
  <c r="L24" i="11"/>
  <c r="N24" i="11" s="1"/>
  <c r="I24" i="11"/>
  <c r="F24" i="11"/>
  <c r="E24" i="11"/>
  <c r="G24" i="11" s="1"/>
  <c r="T23" i="11"/>
  <c r="S23" i="11"/>
  <c r="Q23" i="11"/>
  <c r="P23" i="11"/>
  <c r="L23" i="11"/>
  <c r="I23" i="11"/>
  <c r="G23" i="11"/>
  <c r="F23" i="11"/>
  <c r="E23" i="11"/>
  <c r="T22" i="11"/>
  <c r="S22" i="11"/>
  <c r="Q22" i="11"/>
  <c r="P22" i="11"/>
  <c r="M22" i="11"/>
  <c r="L22" i="11"/>
  <c r="N22" i="11" s="1"/>
  <c r="I22" i="11"/>
  <c r="F22" i="11"/>
  <c r="E22" i="11"/>
  <c r="G22" i="11" s="1"/>
  <c r="T21" i="11"/>
  <c r="S21" i="11"/>
  <c r="Q21" i="11"/>
  <c r="P21" i="11"/>
  <c r="L21" i="11"/>
  <c r="N21" i="11" s="1"/>
  <c r="I21" i="11"/>
  <c r="E21" i="11"/>
  <c r="G21" i="11" s="1"/>
  <c r="T20" i="11"/>
  <c r="S20" i="11"/>
  <c r="P20" i="11"/>
  <c r="P40" i="11" s="1"/>
  <c r="N20" i="11"/>
  <c r="L20" i="11"/>
  <c r="M20" i="11" s="1"/>
  <c r="I20" i="11"/>
  <c r="G20" i="11"/>
  <c r="E20" i="11"/>
  <c r="F20" i="11" s="1"/>
  <c r="T19" i="11"/>
  <c r="S19" i="11"/>
  <c r="P19" i="11"/>
  <c r="Q19" i="11" s="1"/>
  <c r="N19" i="11"/>
  <c r="M19" i="11"/>
  <c r="L19" i="11"/>
  <c r="I19" i="11"/>
  <c r="G19" i="11"/>
  <c r="F19" i="11"/>
  <c r="E19" i="11"/>
  <c r="T18" i="11"/>
  <c r="S18" i="11"/>
  <c r="Q18" i="11"/>
  <c r="P18" i="11"/>
  <c r="M18" i="11"/>
  <c r="L18" i="11"/>
  <c r="N18" i="11" s="1"/>
  <c r="I18" i="11"/>
  <c r="F18" i="11"/>
  <c r="E18" i="11"/>
  <c r="G18" i="11" s="1"/>
  <c r="T17" i="11"/>
  <c r="S17" i="11"/>
  <c r="Q17" i="11"/>
  <c r="P17" i="11"/>
  <c r="L17" i="11"/>
  <c r="N17" i="11" s="1"/>
  <c r="I17" i="11"/>
  <c r="E17" i="11"/>
  <c r="G17" i="11" s="1"/>
  <c r="G16" i="11"/>
  <c r="T15" i="11"/>
  <c r="S15" i="11"/>
  <c r="Q15" i="11"/>
  <c r="P15" i="11"/>
  <c r="L15" i="11"/>
  <c r="L40" i="11" s="1"/>
  <c r="I15" i="11"/>
  <c r="I40" i="11" s="1"/>
  <c r="E15" i="11"/>
  <c r="G15" i="11" s="1"/>
  <c r="G14" i="11"/>
  <c r="G13" i="11"/>
  <c r="T12" i="11"/>
  <c r="S12" i="11"/>
  <c r="S213" i="11" s="1"/>
  <c r="Q12" i="11"/>
  <c r="P12" i="11"/>
  <c r="M12" i="11"/>
  <c r="L12" i="11"/>
  <c r="N12" i="11" s="1"/>
  <c r="I12" i="11"/>
  <c r="F12" i="11"/>
  <c r="E12" i="11"/>
  <c r="G12" i="11" s="1"/>
  <c r="G11" i="11"/>
  <c r="T10" i="11"/>
  <c r="T40" i="11" s="1"/>
  <c r="S10" i="11"/>
  <c r="S40" i="11" s="1"/>
  <c r="Q10" i="11"/>
  <c r="P10" i="11"/>
  <c r="M10" i="11"/>
  <c r="L10" i="11"/>
  <c r="N10" i="11" s="1"/>
  <c r="I10" i="11"/>
  <c r="F10" i="11"/>
  <c r="E10" i="11"/>
  <c r="E40" i="11" s="1"/>
  <c r="Q7" i="11"/>
  <c r="P7" i="11"/>
  <c r="P226" i="11" s="1"/>
  <c r="O7" i="11"/>
  <c r="O226" i="11" s="1"/>
  <c r="M7" i="11"/>
  <c r="L7" i="11"/>
  <c r="L226" i="11" s="1"/>
  <c r="K7" i="11"/>
  <c r="K226" i="11" s="1"/>
  <c r="J7" i="11"/>
  <c r="J226" i="11" s="1"/>
  <c r="I7" i="11"/>
  <c r="I226" i="11" s="1"/>
  <c r="H7" i="11"/>
  <c r="H226" i="11" s="1"/>
  <c r="E7" i="11"/>
  <c r="E226" i="11" s="1"/>
  <c r="D7" i="11"/>
  <c r="D226" i="11" s="1"/>
  <c r="C7" i="11"/>
  <c r="C226" i="11" s="1"/>
  <c r="A7" i="11"/>
  <c r="T6" i="11"/>
  <c r="T7" i="11" s="1"/>
  <c r="T226" i="11" s="1"/>
  <c r="S6" i="11"/>
  <c r="S7" i="11" s="1"/>
  <c r="S226" i="11" s="1"/>
  <c r="P6" i="11"/>
  <c r="Q6" i="11" s="1"/>
  <c r="N6" i="11"/>
  <c r="M6" i="11"/>
  <c r="L6" i="11"/>
  <c r="I6" i="11"/>
  <c r="G6" i="11"/>
  <c r="F6" i="11"/>
  <c r="E6" i="11"/>
  <c r="T4" i="11"/>
  <c r="S4" i="11"/>
  <c r="I227" i="11" l="1"/>
  <c r="S227" i="11"/>
  <c r="L227" i="11"/>
  <c r="N40" i="11"/>
  <c r="M40" i="11"/>
  <c r="E227" i="11"/>
  <c r="G40" i="11"/>
  <c r="F40" i="11"/>
  <c r="T227" i="11"/>
  <c r="T234" i="11" s="1"/>
  <c r="P227" i="11"/>
  <c r="Q40" i="11"/>
  <c r="E228" i="11"/>
  <c r="F77" i="11"/>
  <c r="G77" i="11"/>
  <c r="H227" i="11"/>
  <c r="H206" i="11"/>
  <c r="D219" i="11"/>
  <c r="E219" i="11"/>
  <c r="W51" i="11"/>
  <c r="Q51" i="11"/>
  <c r="W53" i="11"/>
  <c r="Q53" i="11"/>
  <c r="Q80" i="11"/>
  <c r="P104" i="11"/>
  <c r="G112" i="11"/>
  <c r="F112" i="11"/>
  <c r="R226" i="11"/>
  <c r="R234" i="11" s="1"/>
  <c r="A226" i="11"/>
  <c r="F7" i="11"/>
  <c r="N7" i="11"/>
  <c r="G10" i="11"/>
  <c r="T213" i="11"/>
  <c r="F15" i="11"/>
  <c r="M15" i="11"/>
  <c r="F17" i="11"/>
  <c r="M17" i="11"/>
  <c r="Q20" i="11"/>
  <c r="F21" i="11"/>
  <c r="M21" i="11"/>
  <c r="F32" i="11"/>
  <c r="M32" i="11"/>
  <c r="F43" i="11"/>
  <c r="M43" i="11"/>
  <c r="S219" i="11"/>
  <c r="S77" i="11"/>
  <c r="S228" i="11" s="1"/>
  <c r="S234" i="11" s="1"/>
  <c r="F45" i="11"/>
  <c r="M45" i="11"/>
  <c r="F47" i="11"/>
  <c r="M47" i="11"/>
  <c r="G48" i="11"/>
  <c r="M49" i="11"/>
  <c r="F52" i="11"/>
  <c r="M52" i="11"/>
  <c r="F53" i="11"/>
  <c r="F55" i="11"/>
  <c r="W57" i="11"/>
  <c r="Q57" i="11"/>
  <c r="N58" i="11"/>
  <c r="G64" i="11"/>
  <c r="W65" i="11"/>
  <c r="Q65" i="11"/>
  <c r="N66" i="11"/>
  <c r="W67" i="11"/>
  <c r="Q67" i="11"/>
  <c r="N68" i="11"/>
  <c r="S104" i="11"/>
  <c r="S229" i="11" s="1"/>
  <c r="E218" i="11"/>
  <c r="F82" i="11"/>
  <c r="N90" i="11"/>
  <c r="M90" i="11"/>
  <c r="G103" i="11"/>
  <c r="F103" i="11"/>
  <c r="P231" i="11"/>
  <c r="Q231" i="11" s="1"/>
  <c r="Q178" i="11"/>
  <c r="E215" i="11"/>
  <c r="L215" i="11"/>
  <c r="G7" i="11"/>
  <c r="K234" i="11"/>
  <c r="I213" i="11"/>
  <c r="P213" i="11"/>
  <c r="Q213" i="11" s="1"/>
  <c r="N15" i="11"/>
  <c r="F28" i="11"/>
  <c r="M28" i="11"/>
  <c r="F35" i="11"/>
  <c r="M35" i="11"/>
  <c r="A206" i="11"/>
  <c r="A227" i="11"/>
  <c r="J206" i="11"/>
  <c r="J227" i="11"/>
  <c r="J234" i="11" s="1"/>
  <c r="J221" i="11" s="1"/>
  <c r="G43" i="11"/>
  <c r="T219" i="11"/>
  <c r="F46" i="11"/>
  <c r="M46" i="11"/>
  <c r="G47" i="11"/>
  <c r="F49" i="11"/>
  <c r="Q55" i="11"/>
  <c r="L214" i="11"/>
  <c r="M56" i="11"/>
  <c r="G58" i="11"/>
  <c r="G66" i="11"/>
  <c r="G68" i="11"/>
  <c r="W71" i="11"/>
  <c r="Q71" i="11"/>
  <c r="N72" i="11"/>
  <c r="T104" i="11"/>
  <c r="T229" i="11" s="1"/>
  <c r="L220" i="11"/>
  <c r="M81" i="11"/>
  <c r="G82" i="11"/>
  <c r="G84" i="11"/>
  <c r="F84" i="11"/>
  <c r="N93" i="11"/>
  <c r="M93" i="11"/>
  <c r="G96" i="11"/>
  <c r="F96" i="11"/>
  <c r="G107" i="11"/>
  <c r="E159" i="11"/>
  <c r="F107" i="11"/>
  <c r="K206" i="11"/>
  <c r="G226" i="11"/>
  <c r="F226" i="11"/>
  <c r="D227" i="11"/>
  <c r="D234" i="11" s="1"/>
  <c r="D221" i="11" s="1"/>
  <c r="D206" i="11"/>
  <c r="L219" i="11"/>
  <c r="L77" i="11"/>
  <c r="L206" i="11" s="1"/>
  <c r="W61" i="11"/>
  <c r="Q61" i="11"/>
  <c r="N84" i="11"/>
  <c r="M84" i="11"/>
  <c r="G93" i="11"/>
  <c r="F93" i="11"/>
  <c r="L104" i="11"/>
  <c r="W193" i="11"/>
  <c r="Q193" i="11"/>
  <c r="H234" i="11"/>
  <c r="N226" i="11"/>
  <c r="M226" i="11"/>
  <c r="Q226" i="11"/>
  <c r="E213" i="11"/>
  <c r="L213" i="11"/>
  <c r="C227" i="11"/>
  <c r="C234" i="11" s="1"/>
  <c r="C221" i="11" s="1"/>
  <c r="C206" i="11"/>
  <c r="O227" i="11"/>
  <c r="O234" i="11" s="1"/>
  <c r="O206" i="11"/>
  <c r="I219" i="11"/>
  <c r="V219" i="11" s="1"/>
  <c r="P219" i="11"/>
  <c r="P77" i="11"/>
  <c r="V43" i="11"/>
  <c r="E214" i="11"/>
  <c r="F56" i="11"/>
  <c r="W59" i="11"/>
  <c r="Q59" i="11"/>
  <c r="W75" i="11"/>
  <c r="Q75" i="11"/>
  <c r="E220" i="11"/>
  <c r="F81" i="11"/>
  <c r="G90" i="11"/>
  <c r="F90" i="11"/>
  <c r="N103" i="11"/>
  <c r="M103" i="11"/>
  <c r="N127" i="11"/>
  <c r="M127" i="11"/>
  <c r="G133" i="11"/>
  <c r="F133" i="11"/>
  <c r="N137" i="11"/>
  <c r="M137" i="11"/>
  <c r="G144" i="11"/>
  <c r="F144" i="11"/>
  <c r="G153" i="11"/>
  <c r="F153" i="11"/>
  <c r="I220" i="11"/>
  <c r="P220" i="11"/>
  <c r="Q220" i="11" s="1"/>
  <c r="I218" i="11"/>
  <c r="P218" i="11"/>
  <c r="Q218" i="11" s="1"/>
  <c r="I159" i="11"/>
  <c r="I230" i="11" s="1"/>
  <c r="I234" i="11" s="1"/>
  <c r="S159" i="11"/>
  <c r="S230" i="11" s="1"/>
  <c r="G111" i="11"/>
  <c r="F111" i="11"/>
  <c r="T216" i="11"/>
  <c r="G123" i="11"/>
  <c r="F123" i="11"/>
  <c r="G140" i="11"/>
  <c r="F140" i="11"/>
  <c r="N146" i="11"/>
  <c r="M146" i="11"/>
  <c r="N150" i="11"/>
  <c r="M150" i="11"/>
  <c r="N156" i="11"/>
  <c r="M156" i="11"/>
  <c r="G164" i="11"/>
  <c r="F164" i="11"/>
  <c r="G188" i="11"/>
  <c r="N194" i="11"/>
  <c r="M194" i="11"/>
  <c r="F211" i="11"/>
  <c r="G211" i="11"/>
  <c r="L218" i="11"/>
  <c r="G217" i="11"/>
  <c r="F217" i="11"/>
  <c r="N107" i="11"/>
  <c r="M107" i="11"/>
  <c r="L159" i="11"/>
  <c r="N119" i="11"/>
  <c r="M119" i="11"/>
  <c r="G127" i="11"/>
  <c r="F127" i="11"/>
  <c r="N133" i="11"/>
  <c r="M133" i="11"/>
  <c r="G137" i="11"/>
  <c r="F137" i="11"/>
  <c r="N144" i="11"/>
  <c r="M144" i="11"/>
  <c r="N153" i="11"/>
  <c r="M153" i="11"/>
  <c r="L231" i="11"/>
  <c r="N178" i="11"/>
  <c r="M178" i="11"/>
  <c r="L204" i="11"/>
  <c r="N191" i="11"/>
  <c r="M191" i="11"/>
  <c r="M197" i="11"/>
  <c r="N197" i="11"/>
  <c r="T221" i="11"/>
  <c r="F212" i="11"/>
  <c r="G212" i="11"/>
  <c r="S220" i="11"/>
  <c r="M82" i="11"/>
  <c r="S218" i="11"/>
  <c r="F95" i="11"/>
  <c r="G99" i="11"/>
  <c r="M100" i="11"/>
  <c r="G101" i="11"/>
  <c r="E104" i="11"/>
  <c r="G102" i="11"/>
  <c r="M102" i="11"/>
  <c r="P159" i="11"/>
  <c r="M108" i="11"/>
  <c r="N111" i="11"/>
  <c r="M111" i="11"/>
  <c r="N123" i="11"/>
  <c r="M123" i="11"/>
  <c r="G146" i="11"/>
  <c r="F146" i="11"/>
  <c r="G150" i="11"/>
  <c r="F150" i="11"/>
  <c r="G156" i="11"/>
  <c r="F156" i="11"/>
  <c r="E231" i="11"/>
  <c r="G178" i="11"/>
  <c r="F178" i="11"/>
  <c r="T178" i="11"/>
  <c r="T231" i="11" s="1"/>
  <c r="N164" i="11"/>
  <c r="M164" i="11"/>
  <c r="S178" i="11"/>
  <c r="S231" i="11" s="1"/>
  <c r="O232" i="11"/>
  <c r="Q232" i="11" s="1"/>
  <c r="Q188" i="11"/>
  <c r="G194" i="11"/>
  <c r="F194" i="11"/>
  <c r="O221" i="11"/>
  <c r="Q211" i="11"/>
  <c r="I216" i="11"/>
  <c r="P216" i="11"/>
  <c r="Q216" i="11" s="1"/>
  <c r="N232" i="11"/>
  <c r="M232" i="11"/>
  <c r="I204" i="11"/>
  <c r="I233" i="11" s="1"/>
  <c r="L216" i="11"/>
  <c r="Q113" i="11"/>
  <c r="F114" i="11"/>
  <c r="F232" i="11"/>
  <c r="G232" i="11"/>
  <c r="M188" i="11"/>
  <c r="P204" i="11"/>
  <c r="G197" i="11"/>
  <c r="W202" i="11"/>
  <c r="Q202" i="11"/>
  <c r="E204" i="11"/>
  <c r="L221" i="11"/>
  <c r="E216" i="11"/>
  <c r="S216" i="11"/>
  <c r="S221" i="11" s="1"/>
  <c r="N188" i="11"/>
  <c r="I221" i="11"/>
  <c r="M211" i="11"/>
  <c r="N211" i="11"/>
  <c r="N206" i="11" l="1"/>
  <c r="M206" i="11"/>
  <c r="E229" i="11"/>
  <c r="F104" i="11"/>
  <c r="G104" i="11"/>
  <c r="N218" i="11"/>
  <c r="M218" i="11"/>
  <c r="F214" i="11"/>
  <c r="G214" i="11"/>
  <c r="L229" i="11"/>
  <c r="N104" i="11"/>
  <c r="M104" i="11"/>
  <c r="N219" i="11"/>
  <c r="M219" i="11"/>
  <c r="E230" i="11"/>
  <c r="F159" i="11"/>
  <c r="G159" i="11"/>
  <c r="F218" i="11"/>
  <c r="G218" i="11"/>
  <c r="A234" i="11"/>
  <c r="P229" i="11"/>
  <c r="Q229" i="11" s="1"/>
  <c r="Q104" i="11"/>
  <c r="Q227" i="11"/>
  <c r="S206" i="11"/>
  <c r="P233" i="11"/>
  <c r="Q233" i="11" s="1"/>
  <c r="Q204" i="11"/>
  <c r="F216" i="11"/>
  <c r="G216" i="11"/>
  <c r="N216" i="11"/>
  <c r="M216" i="11"/>
  <c r="G231" i="11"/>
  <c r="F231" i="11"/>
  <c r="P230" i="11"/>
  <c r="Q230" i="11" s="1"/>
  <c r="Q159" i="11"/>
  <c r="N213" i="11"/>
  <c r="M213" i="11"/>
  <c r="F228" i="11"/>
  <c r="G228" i="11"/>
  <c r="T206" i="11"/>
  <c r="E206" i="11"/>
  <c r="I206" i="11"/>
  <c r="M221" i="11"/>
  <c r="N221" i="11"/>
  <c r="P221" i="11"/>
  <c r="Q221" i="11" s="1"/>
  <c r="M231" i="11"/>
  <c r="N231" i="11"/>
  <c r="G220" i="11"/>
  <c r="F220" i="11"/>
  <c r="P228" i="11"/>
  <c r="Q77" i="11"/>
  <c r="F213" i="11"/>
  <c r="G213" i="11"/>
  <c r="N220" i="11"/>
  <c r="M220" i="11"/>
  <c r="N215" i="11"/>
  <c r="M215" i="11"/>
  <c r="G219" i="11"/>
  <c r="F219" i="11"/>
  <c r="G227" i="11"/>
  <c r="F227" i="11"/>
  <c r="M227" i="11"/>
  <c r="N227" i="11"/>
  <c r="E233" i="11"/>
  <c r="F204" i="11"/>
  <c r="G204" i="11"/>
  <c r="N204" i="11"/>
  <c r="L233" i="11"/>
  <c r="M204" i="11"/>
  <c r="L230" i="11"/>
  <c r="N159" i="11"/>
  <c r="M159" i="11"/>
  <c r="W219" i="11"/>
  <c r="Q219" i="11"/>
  <c r="L228" i="11"/>
  <c r="N77" i="11"/>
  <c r="M77" i="11"/>
  <c r="N214" i="11"/>
  <c r="M214" i="11"/>
  <c r="G215" i="11"/>
  <c r="F215" i="11"/>
  <c r="P206" i="11"/>
  <c r="Q206" i="11" s="1"/>
  <c r="F206" i="11" l="1"/>
  <c r="G206" i="11"/>
  <c r="N233" i="11"/>
  <c r="M233" i="11"/>
  <c r="G233" i="11"/>
  <c r="F233" i="11"/>
  <c r="G230" i="11"/>
  <c r="F230" i="11"/>
  <c r="G229" i="11"/>
  <c r="F229" i="11"/>
  <c r="E234" i="11"/>
  <c r="N228" i="11"/>
  <c r="M228" i="11"/>
  <c r="L234" i="11"/>
  <c r="N229" i="11"/>
  <c r="M229" i="11"/>
  <c r="N230" i="11"/>
  <c r="M230" i="11"/>
  <c r="Q228" i="11"/>
  <c r="P234" i="11"/>
  <c r="Q234" i="11" s="1"/>
  <c r="E221" i="11" l="1"/>
  <c r="G234" i="11"/>
  <c r="F234" i="11"/>
  <c r="N234" i="11"/>
  <c r="M234" i="11"/>
  <c r="G221" i="11" l="1"/>
  <c r="F221" i="11"/>
</calcChain>
</file>

<file path=xl/sharedStrings.xml><?xml version="1.0" encoding="utf-8"?>
<sst xmlns="http://schemas.openxmlformats.org/spreadsheetml/2006/main" count="455" uniqueCount="250">
  <si>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</si>
  <si>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</si>
  <si>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</si>
  <si>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</si>
  <si>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</si>
  <si>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</si>
  <si>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</si>
  <si>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</si>
  <si>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</si>
  <si>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</si>
  <si>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</si>
  <si>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</si>
  <si>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</si>
  <si>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</si>
  <si>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</si>
  <si>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</si>
  <si>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</si>
  <si>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</si>
  <si>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</si>
  <si>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</si>
  <si>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Jhal Magsi </t>
  </si>
  <si>
    <t>Jaffarabad</t>
  </si>
  <si>
    <t>Kharan</t>
  </si>
  <si>
    <t xml:space="preserve">Khuzdar </t>
  </si>
  <si>
    <t>Killa Saifullah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</si>
  <si>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</si>
  <si>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</si>
  <si>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</si>
  <si>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</si>
  <si>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</si>
  <si>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</si>
  <si>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</si>
  <si>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</si>
  <si>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</si>
  <si>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</si>
  <si>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</si>
  <si>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</si>
  <si>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</si>
  <si>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</si>
  <si>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</si>
  <si>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</si>
  <si>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</si>
  <si>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</si>
  <si>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</si>
  <si>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</si>
  <si>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</si>
  <si>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</si>
  <si>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</si>
  <si>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</si>
  <si>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</si>
  <si>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</si>
  <si>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</si>
  <si>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</si>
  <si>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</si>
  <si>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</si>
  <si>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</si>
  <si>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</si>
  <si>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</si>
  <si>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</si>
  <si>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</si>
  <si>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</si>
  <si>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</si>
  <si>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</si>
  <si>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</si>
  <si>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</si>
  <si>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</si>
  <si>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</si>
  <si>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</si>
  <si>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Nawabshah</t>
  </si>
  <si>
    <t xml:space="preserve">Shahdad Kot </t>
  </si>
  <si>
    <t>Sanghar</t>
  </si>
  <si>
    <t>Shikarpur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</si>
  <si>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</si>
  <si>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</si>
  <si>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</si>
  <si>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</si>
  <si>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</si>
  <si>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</si>
  <si>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</si>
  <si>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</si>
  <si>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</si>
  <si>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</si>
  <si>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</si>
  <si>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</si>
  <si>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</si>
  <si>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</si>
  <si>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</si>
  <si>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</si>
  <si>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</si>
  <si>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</si>
  <si>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</si>
  <si>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</si>
  <si>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</si>
  <si>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</si>
  <si>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</si>
  <si>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</si>
  <si>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</si>
  <si>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</si>
  <si>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</si>
  <si>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</si>
  <si>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</si>
  <si>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</si>
  <si>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</si>
  <si>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</si>
  <si>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</si>
  <si>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</si>
  <si>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</si>
  <si>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</si>
  <si>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</si>
  <si>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</si>
  <si>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</si>
  <si>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</si>
  <si>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</si>
  <si>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</si>
  <si>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</si>
  <si>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</si>
  <si>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</si>
  <si>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</si>
  <si>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</si>
  <si>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</si>
  <si>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</si>
  <si>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</si>
  <si>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</si>
  <si>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</si>
  <si>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</si>
  <si>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</si>
  <si>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</si>
  <si>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</si>
  <si>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</si>
  <si>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</si>
  <si>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</si>
  <si>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</si>
  <si>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</si>
  <si>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</si>
  <si>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</si>
  <si>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</si>
  <si>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</si>
  <si>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</si>
  <si>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</si>
  <si>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</si>
  <si>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</si>
  <si>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</si>
  <si>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</si>
  <si>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</si>
  <si>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</si>
  <si>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</si>
  <si>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</si>
  <si>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</si>
  <si>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Dera Bugti</t>
  </si>
  <si>
    <t>Harnai</t>
  </si>
  <si>
    <t>Killa Abdullah</t>
  </si>
  <si>
    <t>Kohlu</t>
  </si>
  <si>
    <t>Loralai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</si>
  <si>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</si>
  <si>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</si>
  <si>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</si>
  <si>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</si>
  <si>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</si>
  <si>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</si>
  <si>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</si>
  <si>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</si>
  <si>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</si>
  <si>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</si>
  <si>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</si>
  <si>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</si>
  <si>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</si>
  <si>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</si>
  <si>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</si>
  <si>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</si>
  <si>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Dir Lower</t>
  </si>
  <si>
    <t>D.I.Khan</t>
  </si>
  <si>
    <t>Tank</t>
  </si>
  <si>
    <t>Lakki Marwat</t>
  </si>
  <si>
    <t>Karachi</t>
  </si>
  <si>
    <t>Total rural and Peri-Urban UCs in the District</t>
  </si>
  <si>
    <t>Province-wise Summary of RSPs Coverage/Outreach</t>
  </si>
  <si>
    <t>Name of Province/Area</t>
  </si>
  <si>
    <t xml:space="preserve">Grand Total </t>
  </si>
  <si>
    <t>FEDERALLY ADMINISTERED TRIBAL AREA (FATA)/Frontier Regions (FRs)</t>
  </si>
  <si>
    <t>Khyber Pakhtunkhwa (KPK)</t>
  </si>
  <si>
    <t>Gilgit-Baltistan (GB)</t>
  </si>
  <si>
    <t>Aga Khan RSP</t>
  </si>
  <si>
    <t>Balochistan RSP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</si>
  <si>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</si>
  <si>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</si>
  <si>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</si>
  <si>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</si>
  <si>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</si>
  <si>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</si>
  <si>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% increase during Qtr</t>
  </si>
  <si>
    <t>Number of total districts/areas in the province/area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</si>
  <si>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</si>
  <si>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</si>
  <si>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</si>
  <si>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</si>
  <si>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</si>
  <si>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</si>
  <si>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Nowshera (overlapping)</t>
  </si>
  <si>
    <t>Malakand P.A (overlapping)</t>
  </si>
  <si>
    <t>Sargodha (overlapping)</t>
  </si>
  <si>
    <t>Union Councils Having RSPs Presence</t>
  </si>
  <si>
    <t>Households Organised</t>
  </si>
  <si>
    <r>
      <t xml:space="preserve">Rural Support Programmes (RSPs) in Pakistan, District-wise RSPs Coverage/Outreach as of June </t>
    </r>
    <r>
      <rPr>
        <b/>
        <sz val="10"/>
        <color indexed="10"/>
        <rFont val="Calibri"/>
        <family val="2"/>
      </rPr>
      <t>2015</t>
    </r>
  </si>
  <si>
    <t>Number of Revenue Villages Having RSPs Presence (as of March 2015)</t>
  </si>
  <si>
    <t>Number of Revenue Villages Having RSPs Presence (as of June 2015)</t>
  </si>
  <si>
    <t>Community Organisations Formed</t>
  </si>
  <si>
    <t>Distrct office (Yes/NO)</t>
  </si>
  <si>
    <t>Number of Sub distirct or Field Units</t>
  </si>
  <si>
    <t># as of March 2015</t>
  </si>
  <si>
    <t># as of June 2015</t>
  </si>
  <si>
    <t>% coverage as of June 2015</t>
  </si>
  <si>
    <t>Chaqhi</t>
  </si>
  <si>
    <t xml:space="preserve">Gawadar </t>
  </si>
  <si>
    <t xml:space="preserve">Kallat </t>
  </si>
  <si>
    <t>Kech / Turbat</t>
  </si>
  <si>
    <t>Lasbella</t>
  </si>
  <si>
    <t>Musa Khel</t>
  </si>
  <si>
    <t>Naseerabad</t>
  </si>
  <si>
    <t>Noshki</t>
  </si>
  <si>
    <t>KHYBER PAKHTUNKHWA (KPK)</t>
  </si>
  <si>
    <t>Bannu</t>
  </si>
  <si>
    <t>New added in March 2015</t>
  </si>
  <si>
    <t>Yes</t>
  </si>
  <si>
    <t>Mardan (overlapping)</t>
  </si>
  <si>
    <t>Naushero Feroz</t>
  </si>
  <si>
    <t xml:space="preserve">Sukkur </t>
  </si>
  <si>
    <t>Umer Kot (Overlapping)</t>
  </si>
  <si>
    <t>Added in March 2014</t>
  </si>
  <si>
    <t>Chiniot (Overlapping)</t>
  </si>
  <si>
    <t>New added in March 2014</t>
  </si>
  <si>
    <t>Gujranwala (overlapping)</t>
  </si>
  <si>
    <t>New added in Dec 2014</t>
  </si>
  <si>
    <t>Hafiz Abad (overlapping)*</t>
  </si>
  <si>
    <t>New Added in Dec 2013</t>
  </si>
  <si>
    <t>Layyah (Overlapping)</t>
  </si>
  <si>
    <t>New Added in June 2014</t>
  </si>
  <si>
    <t>Mandi Bahauddin (Overlapping)</t>
  </si>
  <si>
    <t>New Added in June 2013</t>
  </si>
  <si>
    <t>No</t>
  </si>
  <si>
    <t>Muzaffarabad</t>
  </si>
  <si>
    <t>Muzaffarabad (overlapping)</t>
  </si>
  <si>
    <t>Poonch (Rawalakot) (overlapping)</t>
  </si>
  <si>
    <t xml:space="preserve">Number of districts/areas  </t>
  </si>
  <si>
    <t>Name of RSPs</t>
  </si>
  <si>
    <t>Number of District Offices</t>
  </si>
  <si>
    <t>Azad Jammu and Kashmir RSP</t>
  </si>
  <si>
    <t>Ghazi Barotha Tarqiati Idara</t>
  </si>
  <si>
    <t>Islamabad Capital Territory (ICT)</t>
  </si>
  <si>
    <t>Azad Jammu and Kashmir (AJK)</t>
  </si>
  <si>
    <t>Federal Administered Tribal Areas (FATA)/Frontier Regions (FRs)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</si>
</sst>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3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10"/>
      <name val="Calibri"/>
      <family val="2"/>
    </font>
    <font>
      <b/>
      <sz val="10"/>
      <color rgb="FFFF0000"/>
      <name val="Calibri"/>
      <family val="2"/>
    </font>
    <font>
      <sz val="11"/>
      <color rgb="FFFF0000"/>
      <name val="Arial"/>
      <family val="2"/>
    </font>
    <font>
      <sz val="10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36">
    <xf numFmtId="0" fontId="0" fillId="0" borderId="0"/>
    <xf numFmtId="43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5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8">
    <xf numFmtId="0" fontId="0" fillId="0" borderId="0" xfId="0"/>
    <xf numFmtId="0" fontId="24" fillId="0" borderId="0" xfId="0" applyFont="1" applyFill="1"/>
    <xf numFmtId="0" fontId="25" fillId="0" borderId="0" xfId="0" applyFont="1" applyFill="1"/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43" fontId="24" fillId="0" borderId="0" xfId="0" applyNumberFormat="1" applyFont="1" applyFill="1" applyAlignment="1">
      <alignment vertical="center"/>
    </xf>
    <xf numFmtId="164" fontId="26" fillId="0" borderId="7" xfId="1" applyNumberFormat="1" applyFont="1" applyFill="1" applyBorder="1" applyAlignment="1">
      <alignment horizontal="center" vertical="center"/>
    </xf>
    <xf numFmtId="0" fontId="27" fillId="0" borderId="31" xfId="0" applyFont="1" applyFill="1" applyBorder="1" applyAlignment="1">
      <alignment horizontal="left" vertical="center"/>
    </xf>
    <xf numFmtId="37" fontId="27" fillId="0" borderId="31" xfId="1" applyNumberFormat="1" applyFont="1" applyFill="1" applyBorder="1" applyAlignment="1">
      <alignment horizontal="right" vertical="center"/>
    </xf>
    <xf numFmtId="0" fontId="27" fillId="0" borderId="0" xfId="0" applyFont="1" applyFill="1" applyBorder="1" applyAlignment="1">
      <alignment horizontal="left" vertical="center"/>
    </xf>
    <xf numFmtId="164" fontId="27" fillId="25" borderId="1" xfId="1" applyNumberFormat="1" applyFont="1" applyFill="1" applyBorder="1" applyAlignment="1">
      <alignment horizontal="center" vertical="center" wrapText="1"/>
    </xf>
    <xf numFmtId="164" fontId="27" fillId="25" borderId="2" xfId="1" applyNumberFormat="1" applyFont="1" applyFill="1" applyBorder="1" applyAlignment="1">
      <alignment horizontal="center" vertical="center" wrapText="1"/>
    </xf>
    <xf numFmtId="0" fontId="27" fillId="25" borderId="18" xfId="0" applyFont="1" applyFill="1" applyBorder="1" applyAlignment="1">
      <alignment horizontal="center" vertical="center"/>
    </xf>
    <xf numFmtId="0" fontId="27" fillId="25" borderId="24" xfId="0" applyFont="1" applyFill="1" applyBorder="1" applyAlignment="1">
      <alignment horizontal="center" vertical="center"/>
    </xf>
    <xf numFmtId="37" fontId="27" fillId="25" borderId="36" xfId="1" applyNumberFormat="1" applyFont="1" applyFill="1" applyBorder="1" applyAlignment="1">
      <alignment horizontal="center" vertical="center" wrapText="1"/>
    </xf>
    <xf numFmtId="37" fontId="29" fillId="25" borderId="36" xfId="1" applyNumberFormat="1" applyFont="1" applyFill="1" applyBorder="1" applyAlignment="1">
      <alignment horizontal="center" vertical="center" wrapText="1"/>
    </xf>
    <xf numFmtId="43" fontId="27" fillId="25" borderId="25" xfId="1" applyNumberFormat="1" applyFont="1" applyFill="1" applyBorder="1" applyAlignment="1">
      <alignment horizontal="center" vertical="center" wrapText="1"/>
    </xf>
    <xf numFmtId="43" fontId="29" fillId="25" borderId="1" xfId="1" applyNumberFormat="1" applyFont="1" applyFill="1" applyBorder="1" applyAlignment="1">
      <alignment horizontal="center" vertical="center" wrapText="1"/>
    </xf>
    <xf numFmtId="43" fontId="29" fillId="25" borderId="3" xfId="1" applyNumberFormat="1" applyFont="1" applyFill="1" applyBorder="1" applyAlignment="1">
      <alignment horizontal="center" vertical="center" wrapText="1"/>
    </xf>
    <xf numFmtId="164" fontId="27" fillId="25" borderId="4" xfId="1" applyNumberFormat="1" applyFont="1" applyFill="1" applyBorder="1" applyAlignment="1">
      <alignment horizontal="center" vertical="center" wrapText="1"/>
    </xf>
    <xf numFmtId="164" fontId="27" fillId="25" borderId="5" xfId="1" applyNumberFormat="1" applyFont="1" applyFill="1" applyBorder="1" applyAlignment="1">
      <alignment horizontal="center" vertical="center" wrapText="1"/>
    </xf>
    <xf numFmtId="9" fontId="27" fillId="25" borderId="5" xfId="1" applyNumberFormat="1" applyFont="1" applyFill="1" applyBorder="1" applyAlignment="1">
      <alignment horizontal="center" vertical="center" wrapText="1"/>
    </xf>
    <xf numFmtId="9" fontId="28" fillId="25" borderId="5" xfId="1" applyNumberFormat="1" applyFont="1" applyFill="1" applyBorder="1" applyAlignment="1">
      <alignment horizontal="center" vertical="center" wrapText="1"/>
    </xf>
    <xf numFmtId="0" fontId="27" fillId="25" borderId="37" xfId="0" applyFont="1" applyFill="1" applyBorder="1" applyAlignment="1">
      <alignment horizontal="center" vertical="center" wrapText="1"/>
    </xf>
    <xf numFmtId="0" fontId="29" fillId="25" borderId="37" xfId="0" applyFont="1" applyFill="1" applyBorder="1" applyAlignment="1">
      <alignment horizontal="center" vertical="center" wrapText="1"/>
    </xf>
    <xf numFmtId="43" fontId="27" fillId="25" borderId="38" xfId="1" applyNumberFormat="1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 wrapText="1"/>
    </xf>
    <xf numFmtId="43" fontId="29" fillId="25" borderId="20" xfId="1" applyNumberFormat="1" applyFont="1" applyFill="1" applyBorder="1" applyAlignment="1">
      <alignment horizontal="center" vertical="center" wrapText="1"/>
    </xf>
    <xf numFmtId="164" fontId="27" fillId="0" borderId="0" xfId="1" applyNumberFormat="1" applyFont="1" applyFill="1" applyAlignment="1">
      <alignment horizontal="center"/>
    </xf>
    <xf numFmtId="0" fontId="26" fillId="0" borderId="0" xfId="0" applyFont="1" applyFill="1"/>
    <xf numFmtId="0" fontId="26" fillId="0" borderId="0" xfId="0" applyFont="1" applyFill="1" applyAlignment="1">
      <alignment horizontal="center"/>
    </xf>
    <xf numFmtId="164" fontId="26" fillId="0" borderId="0" xfId="1" applyNumberFormat="1" applyFont="1" applyFill="1" applyAlignment="1">
      <alignment horizontal="center"/>
    </xf>
    <xf numFmtId="165" fontId="26" fillId="0" borderId="0" xfId="1" applyNumberFormat="1" applyFont="1" applyFill="1" applyAlignment="1">
      <alignment horizontal="center"/>
    </xf>
    <xf numFmtId="164" fontId="27" fillId="25" borderId="17" xfId="1" applyNumberFormat="1" applyFont="1" applyFill="1" applyBorder="1" applyAlignment="1">
      <alignment horizontal="left" vertical="center"/>
    </xf>
    <xf numFmtId="0" fontId="27" fillId="25" borderId="18" xfId="0" applyFont="1" applyFill="1" applyBorder="1" applyAlignment="1">
      <alignment vertical="center"/>
    </xf>
    <xf numFmtId="164" fontId="27" fillId="25" borderId="18" xfId="1" applyNumberFormat="1" applyFont="1" applyFill="1" applyBorder="1" applyAlignment="1">
      <alignment horizontal="center" vertical="center"/>
    </xf>
    <xf numFmtId="165" fontId="27" fillId="25" borderId="18" xfId="1" applyNumberFormat="1" applyFont="1" applyFill="1" applyBorder="1" applyAlignment="1">
      <alignment horizontal="center" vertical="center"/>
    </xf>
    <xf numFmtId="164" fontId="27" fillId="25" borderId="1" xfId="1" applyNumberFormat="1" applyFont="1" applyFill="1" applyBorder="1" applyAlignment="1">
      <alignment horizontal="center" vertical="center"/>
    </xf>
    <xf numFmtId="164" fontId="27" fillId="25" borderId="3" xfId="1" applyNumberFormat="1" applyFont="1" applyFill="1" applyBorder="1" applyAlignment="1">
      <alignment horizontal="center" vertical="center"/>
    </xf>
    <xf numFmtId="164" fontId="26" fillId="0" borderId="26" xfId="1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164" fontId="26" fillId="0" borderId="27" xfId="1" applyNumberFormat="1" applyFont="1" applyFill="1" applyBorder="1" applyAlignment="1">
      <alignment horizontal="center" vertical="center"/>
    </xf>
    <xf numFmtId="166" fontId="26" fillId="0" borderId="27" xfId="1" applyNumberFormat="1" applyFont="1" applyFill="1" applyBorder="1" applyAlignment="1">
      <alignment horizontal="center" vertical="center"/>
    </xf>
    <xf numFmtId="10" fontId="26" fillId="0" borderId="29" xfId="1" applyNumberFormat="1" applyFont="1" applyFill="1" applyBorder="1" applyAlignment="1">
      <alignment horizontal="center" vertical="center"/>
    </xf>
    <xf numFmtId="164" fontId="27" fillId="0" borderId="34" xfId="1" applyNumberFormat="1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164" fontId="27" fillId="0" borderId="23" xfId="1" applyNumberFormat="1" applyFont="1" applyFill="1" applyBorder="1" applyAlignment="1">
      <alignment horizontal="center" vertical="center"/>
    </xf>
    <xf numFmtId="166" fontId="27" fillId="0" borderId="23" xfId="1" applyNumberFormat="1" applyFont="1" applyFill="1" applyBorder="1" applyAlignment="1">
      <alignment horizontal="center" vertical="center"/>
    </xf>
    <xf numFmtId="10" fontId="27" fillId="0" borderId="39" xfId="1" applyNumberFormat="1" applyFont="1" applyFill="1" applyBorder="1" applyAlignment="1">
      <alignment horizontal="center" vertical="center"/>
    </xf>
    <xf numFmtId="0" fontId="27" fillId="0" borderId="22" xfId="1" applyNumberFormat="1" applyFont="1" applyFill="1" applyBorder="1" applyAlignment="1">
      <alignment horizontal="center" vertical="center"/>
    </xf>
    <xf numFmtId="164" fontId="27" fillId="0" borderId="33" xfId="1" applyNumberFormat="1" applyFont="1" applyFill="1" applyBorder="1" applyAlignment="1">
      <alignment horizontal="center" vertical="center"/>
    </xf>
    <xf numFmtId="164" fontId="26" fillId="0" borderId="0" xfId="1" applyNumberFormat="1" applyFont="1" applyFill="1" applyAlignment="1">
      <alignment horizontal="center" vertical="center"/>
    </xf>
    <xf numFmtId="164" fontId="26" fillId="0" borderId="0" xfId="1" applyNumberFormat="1" applyFont="1" applyFill="1" applyBorder="1" applyAlignment="1">
      <alignment horizontal="center" vertical="center"/>
    </xf>
    <xf numFmtId="166" fontId="26" fillId="0" borderId="0" xfId="1" applyNumberFormat="1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/>
    </xf>
    <xf numFmtId="164" fontId="26" fillId="25" borderId="18" xfId="1" applyNumberFormat="1" applyFont="1" applyFill="1" applyBorder="1" applyAlignment="1">
      <alignment horizontal="center" vertical="center"/>
    </xf>
    <xf numFmtId="166" fontId="26" fillId="25" borderId="18" xfId="1" applyNumberFormat="1" applyFont="1" applyFill="1" applyBorder="1" applyAlignment="1">
      <alignment horizontal="center" vertical="center"/>
    </xf>
    <xf numFmtId="164" fontId="27" fillId="25" borderId="7" xfId="1" applyNumberFormat="1" applyFont="1" applyFill="1" applyBorder="1" applyAlignment="1">
      <alignment horizontal="center" vertical="center"/>
    </xf>
    <xf numFmtId="164" fontId="26" fillId="0" borderId="6" xfId="1" applyNumberFormat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vertical="center"/>
    </xf>
    <xf numFmtId="166" fontId="26" fillId="0" borderId="7" xfId="1" applyNumberFormat="1" applyFont="1" applyFill="1" applyBorder="1" applyAlignment="1">
      <alignment horizontal="center" vertical="center"/>
    </xf>
    <xf numFmtId="10" fontId="26" fillId="0" borderId="19" xfId="1" applyNumberFormat="1" applyFont="1" applyFill="1" applyBorder="1" applyAlignment="1">
      <alignment horizontal="center" vertical="center"/>
    </xf>
    <xf numFmtId="43" fontId="26" fillId="0" borderId="7" xfId="1" applyFont="1" applyFill="1" applyBorder="1" applyAlignment="1">
      <alignment horizontal="center" vertical="center"/>
    </xf>
    <xf numFmtId="164" fontId="26" fillId="0" borderId="19" xfId="1" applyNumberFormat="1" applyFont="1" applyFill="1" applyBorder="1" applyAlignment="1">
      <alignment horizontal="center" vertical="center"/>
    </xf>
    <xf numFmtId="164" fontId="6" fillId="0" borderId="7" xfId="1" applyNumberFormat="1" applyFont="1" applyFill="1" applyBorder="1" applyAlignment="1">
      <alignment vertical="center"/>
    </xf>
    <xf numFmtId="164" fontId="6" fillId="0" borderId="7" xfId="1" applyNumberFormat="1" applyFont="1" applyFill="1" applyBorder="1" applyAlignment="1">
      <alignment horizontal="center" vertical="center"/>
    </xf>
    <xf numFmtId="43" fontId="26" fillId="0" borderId="27" xfId="1" applyFont="1" applyFill="1" applyBorder="1" applyAlignment="1">
      <alignment horizontal="center" vertical="center"/>
    </xf>
    <xf numFmtId="164" fontId="26" fillId="0" borderId="29" xfId="1" applyNumberFormat="1" applyFont="1" applyFill="1" applyBorder="1" applyAlignment="1">
      <alignment horizontal="center" vertical="center"/>
    </xf>
    <xf numFmtId="164" fontId="27" fillId="0" borderId="22" xfId="1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164" fontId="27" fillId="0" borderId="30" xfId="1" applyNumberFormat="1" applyFont="1" applyFill="1" applyBorder="1" applyAlignment="1">
      <alignment horizontal="center"/>
    </xf>
    <xf numFmtId="0" fontId="26" fillId="0" borderId="31" xfId="0" applyFont="1" applyFill="1" applyBorder="1"/>
    <xf numFmtId="164" fontId="26" fillId="0" borderId="31" xfId="1" applyNumberFormat="1" applyFont="1" applyFill="1" applyBorder="1" applyAlignment="1">
      <alignment horizontal="center" vertical="center"/>
    </xf>
    <xf numFmtId="166" fontId="26" fillId="0" borderId="31" xfId="1" applyNumberFormat="1" applyFont="1" applyFill="1" applyBorder="1" applyAlignment="1">
      <alignment horizontal="center" vertical="center"/>
    </xf>
    <xf numFmtId="0" fontId="26" fillId="0" borderId="3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4" fillId="25" borderId="0" xfId="0" applyFont="1" applyFill="1"/>
    <xf numFmtId="164" fontId="24" fillId="0" borderId="0" xfId="0" applyNumberFormat="1" applyFont="1" applyFill="1"/>
    <xf numFmtId="164" fontId="26" fillId="0" borderId="21" xfId="1" applyNumberFormat="1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/>
    </xf>
    <xf numFmtId="0" fontId="26" fillId="0" borderId="19" xfId="0" applyFont="1" applyFill="1" applyBorder="1" applyAlignment="1">
      <alignment horizontal="center" vertical="center"/>
    </xf>
    <xf numFmtId="164" fontId="26" fillId="26" borderId="7" xfId="1" applyNumberFormat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left" vertical="center"/>
    </xf>
    <xf numFmtId="0" fontId="26" fillId="0" borderId="29" xfId="0" applyFont="1" applyFill="1" applyBorder="1" applyAlignment="1">
      <alignment horizontal="center"/>
    </xf>
    <xf numFmtId="43" fontId="26" fillId="0" borderId="7" xfId="1" applyFont="1" applyFill="1" applyBorder="1" applyAlignment="1">
      <alignment horizontal="center"/>
    </xf>
    <xf numFmtId="0" fontId="26" fillId="0" borderId="29" xfId="0" applyFont="1" applyFill="1" applyBorder="1" applyAlignment="1">
      <alignment horizontal="center" vertical="center"/>
    </xf>
    <xf numFmtId="164" fontId="27" fillId="0" borderId="0" xfId="1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164" fontId="24" fillId="0" borderId="0" xfId="0" applyNumberFormat="1" applyFont="1" applyFill="1" applyAlignment="1">
      <alignment vertical="center"/>
    </xf>
    <xf numFmtId="164" fontId="31" fillId="0" borderId="7" xfId="1" applyNumberFormat="1" applyFont="1" applyBorder="1"/>
    <xf numFmtId="164" fontId="26" fillId="0" borderId="28" xfId="1" applyNumberFormat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4" fillId="27" borderId="0" xfId="0" applyFont="1" applyFill="1" applyAlignment="1">
      <alignment vertical="center"/>
    </xf>
    <xf numFmtId="164" fontId="27" fillId="0" borderId="30" xfId="1" applyNumberFormat="1" applyFont="1" applyFill="1" applyBorder="1" applyAlignment="1">
      <alignment horizontal="center" vertical="center"/>
    </xf>
    <xf numFmtId="0" fontId="27" fillId="0" borderId="31" xfId="0" applyFont="1" applyFill="1" applyBorder="1" applyAlignment="1">
      <alignment horizontal="center" vertical="center"/>
    </xf>
    <xf numFmtId="164" fontId="27" fillId="0" borderId="31" xfId="1" applyNumberFormat="1" applyFont="1" applyFill="1" applyBorder="1" applyAlignment="1">
      <alignment horizontal="center" vertical="center"/>
    </xf>
    <xf numFmtId="166" fontId="26" fillId="0" borderId="32" xfId="1" applyNumberFormat="1" applyFont="1" applyFill="1" applyBorder="1" applyAlignment="1">
      <alignment horizontal="center" vertical="center"/>
    </xf>
    <xf numFmtId="10" fontId="27" fillId="0" borderId="31" xfId="1" applyNumberFormat="1" applyFont="1" applyFill="1" applyBorder="1" applyAlignment="1">
      <alignment horizontal="center" vertical="center"/>
    </xf>
    <xf numFmtId="10" fontId="27" fillId="0" borderId="7" xfId="1" applyNumberFormat="1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vertical="center"/>
    </xf>
    <xf numFmtId="164" fontId="26" fillId="0" borderId="7" xfId="1" applyNumberFormat="1" applyFont="1" applyFill="1" applyBorder="1" applyAlignment="1">
      <alignment vertical="center"/>
    </xf>
    <xf numFmtId="164" fontId="26" fillId="0" borderId="19" xfId="1" applyNumberFormat="1" applyFont="1" applyFill="1" applyBorder="1" applyAlignment="1">
      <alignment vertical="center"/>
    </xf>
    <xf numFmtId="0" fontId="26" fillId="0" borderId="7" xfId="0" applyFont="1" applyBorder="1"/>
    <xf numFmtId="0" fontId="26" fillId="0" borderId="26" xfId="0" applyFont="1" applyFill="1" applyBorder="1" applyAlignment="1">
      <alignment vertical="center"/>
    </xf>
    <xf numFmtId="164" fontId="26" fillId="0" borderId="27" xfId="1" applyNumberFormat="1" applyFont="1" applyFill="1" applyBorder="1" applyAlignment="1">
      <alignment vertical="center"/>
    </xf>
    <xf numFmtId="164" fontId="26" fillId="0" borderId="29" xfId="1" applyNumberFormat="1" applyFont="1" applyFill="1" applyBorder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10" fontId="27" fillId="0" borderId="0" xfId="1" applyNumberFormat="1" applyFont="1" applyFill="1" applyBorder="1" applyAlignment="1">
      <alignment horizontal="center" vertical="center"/>
    </xf>
    <xf numFmtId="164" fontId="27" fillId="0" borderId="22" xfId="1" applyNumberFormat="1" applyFont="1" applyFill="1" applyBorder="1"/>
    <xf numFmtId="0" fontId="27" fillId="0" borderId="23" xfId="0" applyFont="1" applyFill="1" applyBorder="1"/>
    <xf numFmtId="164" fontId="27" fillId="0" borderId="39" xfId="1" applyNumberFormat="1" applyFont="1" applyFill="1" applyBorder="1" applyAlignment="1">
      <alignment horizontal="center" vertical="center"/>
    </xf>
    <xf numFmtId="164" fontId="27" fillId="2" borderId="0" xfId="1" applyNumberFormat="1" applyFont="1" applyFill="1" applyAlignment="1">
      <alignment horizontal="left"/>
    </xf>
    <xf numFmtId="0" fontId="26" fillId="2" borderId="0" xfId="0" applyFont="1" applyFill="1"/>
    <xf numFmtId="164" fontId="26" fillId="2" borderId="0" xfId="1" applyNumberFormat="1" applyFont="1" applyFill="1" applyAlignment="1">
      <alignment horizontal="center" vertical="center"/>
    </xf>
    <xf numFmtId="164" fontId="26" fillId="2" borderId="0" xfId="1" applyNumberFormat="1" applyFont="1" applyFill="1" applyBorder="1" applyAlignment="1">
      <alignment horizontal="center" vertical="center"/>
    </xf>
    <xf numFmtId="166" fontId="26" fillId="2" borderId="0" xfId="1" applyNumberFormat="1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/>
    </xf>
    <xf numFmtId="0" fontId="26" fillId="2" borderId="27" xfId="0" applyFont="1" applyFill="1" applyBorder="1" applyAlignment="1">
      <alignment horizontal="center"/>
    </xf>
    <xf numFmtId="0" fontId="24" fillId="2" borderId="0" xfId="0" applyFont="1" applyFill="1"/>
    <xf numFmtId="164" fontId="26" fillId="28" borderId="7" xfId="1" applyNumberFormat="1" applyFont="1" applyFill="1" applyBorder="1" applyAlignment="1">
      <alignment horizontal="center" vertical="center" wrapText="1"/>
    </xf>
    <xf numFmtId="164" fontId="26" fillId="28" borderId="7" xfId="1" applyNumberFormat="1" applyFont="1" applyFill="1" applyBorder="1" applyAlignment="1">
      <alignment horizontal="center" vertical="center"/>
    </xf>
    <xf numFmtId="164" fontId="27" fillId="28" borderId="2" xfId="1" applyNumberFormat="1" applyFont="1" applyFill="1" applyBorder="1" applyAlignment="1">
      <alignment horizontal="center" vertical="center" wrapText="1"/>
    </xf>
    <xf numFmtId="0" fontId="27" fillId="28" borderId="18" xfId="0" applyFont="1" applyFill="1" applyBorder="1" applyAlignment="1">
      <alignment horizontal="center" vertical="center"/>
    </xf>
    <xf numFmtId="0" fontId="27" fillId="28" borderId="24" xfId="0" applyFont="1" applyFill="1" applyBorder="1" applyAlignment="1">
      <alignment horizontal="center" vertical="center"/>
    </xf>
    <xf numFmtId="43" fontId="27" fillId="28" borderId="40" xfId="0" applyNumberFormat="1" applyFont="1" applyFill="1" applyBorder="1" applyAlignment="1">
      <alignment horizontal="center"/>
    </xf>
    <xf numFmtId="164" fontId="26" fillId="28" borderId="27" xfId="1" applyNumberFormat="1" applyFont="1" applyFill="1" applyBorder="1" applyAlignment="1">
      <alignment horizontal="center" vertical="center" wrapText="1"/>
    </xf>
    <xf numFmtId="164" fontId="27" fillId="28" borderId="5" xfId="1" applyNumberFormat="1" applyFont="1" applyFill="1" applyBorder="1" applyAlignment="1">
      <alignment horizontal="center" vertical="center" wrapText="1"/>
    </xf>
    <xf numFmtId="0" fontId="27" fillId="28" borderId="32" xfId="0" applyFont="1" applyFill="1" applyBorder="1" applyAlignment="1">
      <alignment horizontal="center"/>
    </xf>
    <xf numFmtId="164" fontId="26" fillId="28" borderId="32" xfId="1" applyNumberFormat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left" vertical="center"/>
    </xf>
    <xf numFmtId="164" fontId="27" fillId="0" borderId="35" xfId="1" applyNumberFormat="1" applyFont="1" applyFill="1" applyBorder="1" applyAlignment="1">
      <alignment horizontal="center" vertical="center"/>
    </xf>
    <xf numFmtId="9" fontId="27" fillId="0" borderId="41" xfId="1" applyNumberFormat="1" applyFont="1" applyFill="1" applyBorder="1" applyAlignment="1">
      <alignment horizontal="center" vertical="center"/>
    </xf>
    <xf numFmtId="164" fontId="27" fillId="0" borderId="32" xfId="1" applyNumberFormat="1" applyFont="1" applyFill="1" applyBorder="1" applyAlignment="1">
      <alignment horizontal="center" vertical="center"/>
    </xf>
    <xf numFmtId="164" fontId="27" fillId="0" borderId="0" xfId="1" applyNumberFormat="1" applyFont="1" applyFill="1" applyBorder="1" applyAlignment="1">
      <alignment horizontal="left" vertical="center"/>
    </xf>
    <xf numFmtId="166" fontId="27" fillId="0" borderId="0" xfId="1" applyNumberFormat="1" applyFont="1" applyFill="1" applyBorder="1" applyAlignment="1">
      <alignment horizontal="center" vertical="center"/>
    </xf>
    <xf numFmtId="9" fontId="27" fillId="0" borderId="0" xfId="1" applyNumberFormat="1" applyFont="1" applyFill="1" applyBorder="1" applyAlignment="1">
      <alignment horizontal="center" vertical="center"/>
    </xf>
    <xf numFmtId="9" fontId="27" fillId="0" borderId="7" xfId="1" applyNumberFormat="1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/>
    </xf>
    <xf numFmtId="164" fontId="26" fillId="28" borderId="0" xfId="1" applyNumberFormat="1" applyFont="1" applyFill="1" applyBorder="1" applyAlignment="1">
      <alignment horizontal="center" vertical="center" wrapText="1"/>
    </xf>
    <xf numFmtId="164" fontId="26" fillId="28" borderId="42" xfId="1" applyNumberFormat="1" applyFont="1" applyFill="1" applyBorder="1" applyAlignment="1">
      <alignment horizontal="center" vertical="center"/>
    </xf>
    <xf numFmtId="37" fontId="27" fillId="28" borderId="36" xfId="1" applyNumberFormat="1" applyFont="1" applyFill="1" applyBorder="1" applyAlignment="1">
      <alignment horizontal="center" vertical="center" wrapText="1"/>
    </xf>
    <xf numFmtId="164" fontId="26" fillId="28" borderId="40" xfId="1" applyNumberFormat="1" applyFont="1" applyFill="1" applyBorder="1" applyAlignment="1">
      <alignment horizontal="center" vertical="center" wrapText="1"/>
    </xf>
    <xf numFmtId="164" fontId="26" fillId="28" borderId="43" xfId="1" applyNumberFormat="1" applyFont="1" applyFill="1" applyBorder="1" applyAlignment="1">
      <alignment horizontal="center" vertical="center" wrapText="1"/>
    </xf>
    <xf numFmtId="164" fontId="26" fillId="28" borderId="44" xfId="1" applyNumberFormat="1" applyFont="1" applyFill="1" applyBorder="1" applyAlignment="1">
      <alignment horizontal="center" vertical="center"/>
    </xf>
    <xf numFmtId="9" fontId="27" fillId="28" borderId="5" xfId="1" applyNumberFormat="1" applyFont="1" applyFill="1" applyBorder="1" applyAlignment="1">
      <alignment horizontal="center" vertical="center" wrapText="1"/>
    </xf>
    <xf numFmtId="0" fontId="27" fillId="28" borderId="37" xfId="0" applyFont="1" applyFill="1" applyBorder="1" applyAlignment="1">
      <alignment horizontal="center" vertical="center" wrapText="1"/>
    </xf>
    <xf numFmtId="164" fontId="26" fillId="0" borderId="19" xfId="1" applyNumberFormat="1" applyFont="1" applyFill="1" applyBorder="1" applyAlignment="1">
      <alignment horizontal="left" vertical="center"/>
    </xf>
    <xf numFmtId="0" fontId="27" fillId="0" borderId="23" xfId="0" applyFont="1" applyFill="1" applyBorder="1" applyAlignment="1">
      <alignment horizontal="left" vertical="center"/>
    </xf>
  </cellXfs>
  <cellStyles count="636">
    <cellStyle name="20% - Accent1 10" xfId="2"/>
    <cellStyle name="20% - Accent1 11" xfId="3"/>
    <cellStyle name="20% - Accent1 12" xfId="4"/>
    <cellStyle name="20% - Accent1 13" xfId="5"/>
    <cellStyle name="20% - Accent1 2" xfId="6"/>
    <cellStyle name="20% - Accent1 2 2" xfId="7"/>
    <cellStyle name="20% - Accent1 3" xfId="8"/>
    <cellStyle name="20% - Accent1 4" xfId="9"/>
    <cellStyle name="20% - Accent1 5" xfId="10"/>
    <cellStyle name="20% - Accent1 6" xfId="11"/>
    <cellStyle name="20% - Accent1 7" xfId="12"/>
    <cellStyle name="20% - Accent1 8" xfId="13"/>
    <cellStyle name="20% - Accent1 9" xfId="14"/>
    <cellStyle name="20% - Accent2 10" xfId="15"/>
    <cellStyle name="20% - Accent2 11" xfId="16"/>
    <cellStyle name="20% - Accent2 12" xfId="17"/>
    <cellStyle name="20% - Accent2 13" xfId="18"/>
    <cellStyle name="20% - Accent2 2" xfId="19"/>
    <cellStyle name="20% - Accent2 2 2" xfId="20"/>
    <cellStyle name="20% - Accent2 3" xfId="21"/>
    <cellStyle name="20% - Accent2 4" xfId="22"/>
    <cellStyle name="20% - Accent2 5" xfId="23"/>
    <cellStyle name="20% - Accent2 6" xfId="24"/>
    <cellStyle name="20% - Accent2 7" xfId="25"/>
    <cellStyle name="20% - Accent2 8" xfId="26"/>
    <cellStyle name="20% - Accent2 9" xfId="27"/>
    <cellStyle name="20% - Accent3 10" xfId="28"/>
    <cellStyle name="20% - Accent3 11" xfId="29"/>
    <cellStyle name="20% - Accent3 12" xfId="30"/>
    <cellStyle name="20% - Accent3 13" xfId="31"/>
    <cellStyle name="20% - Accent3 2" xfId="32"/>
    <cellStyle name="20% - Accent3 2 2" xfId="33"/>
    <cellStyle name="20% - Accent3 3" xfId="34"/>
    <cellStyle name="20% - Accent3 4" xfId="35"/>
    <cellStyle name="20% - Accent3 5" xfId="36"/>
    <cellStyle name="20% - Accent3 6" xfId="37"/>
    <cellStyle name="20% - Accent3 7" xfId="38"/>
    <cellStyle name="20% - Accent3 8" xfId="39"/>
    <cellStyle name="20% - Accent3 9" xfId="40"/>
    <cellStyle name="20% - Accent4 10" xfId="41"/>
    <cellStyle name="20% - Accent4 11" xfId="42"/>
    <cellStyle name="20% - Accent4 12" xfId="43"/>
    <cellStyle name="20% - Accent4 13" xfId="44"/>
    <cellStyle name="20% - Accent4 2" xfId="45"/>
    <cellStyle name="20% - Accent4 2 2" xfId="46"/>
    <cellStyle name="20% - Accent4 3" xfId="47"/>
    <cellStyle name="20% - Accent4 4" xfId="48"/>
    <cellStyle name="20% - Accent4 5" xfId="49"/>
    <cellStyle name="20% - Accent4 6" xfId="50"/>
    <cellStyle name="20% - Accent4 7" xfId="51"/>
    <cellStyle name="20% - Accent4 8" xfId="52"/>
    <cellStyle name="20% - Accent4 9" xfId="53"/>
    <cellStyle name="20% - Accent5 10" xfId="54"/>
    <cellStyle name="20% - Accent5 11" xfId="55"/>
    <cellStyle name="20% - Accent5 12" xfId="56"/>
    <cellStyle name="20% - Accent5 13" xfId="57"/>
    <cellStyle name="20% - Accent5 2" xfId="58"/>
    <cellStyle name="20% - Accent5 2 2" xfId="59"/>
    <cellStyle name="20% - Accent5 3" xfId="60"/>
    <cellStyle name="20% - Accent5 4" xfId="61"/>
    <cellStyle name="20% - Accent5 5" xfId="62"/>
    <cellStyle name="20% - Accent5 6" xfId="63"/>
    <cellStyle name="20% - Accent5 7" xfId="64"/>
    <cellStyle name="20% - Accent5 8" xfId="65"/>
    <cellStyle name="20% - Accent5 9" xfId="66"/>
    <cellStyle name="20% - Accent6 10" xfId="67"/>
    <cellStyle name="20% - Accent6 11" xfId="68"/>
    <cellStyle name="20% - Accent6 12" xfId="69"/>
    <cellStyle name="20% - Accent6 13" xfId="70"/>
    <cellStyle name="20% - Accent6 2" xfId="71"/>
    <cellStyle name="20% - Accent6 2 2" xfId="72"/>
    <cellStyle name="20% - Accent6 3" xfId="73"/>
    <cellStyle name="20% - Accent6 4" xfId="74"/>
    <cellStyle name="20% - Accent6 5" xfId="75"/>
    <cellStyle name="20% - Accent6 6" xfId="76"/>
    <cellStyle name="20% - Accent6 7" xfId="77"/>
    <cellStyle name="20% - Accent6 8" xfId="78"/>
    <cellStyle name="20% - Accent6 9" xfId="79"/>
    <cellStyle name="40% - Accent1 10" xfId="80"/>
    <cellStyle name="40% - Accent1 11" xfId="81"/>
    <cellStyle name="40% - Accent1 12" xfId="82"/>
    <cellStyle name="40% - Accent1 13" xfId="83"/>
    <cellStyle name="40% - Accent1 2" xfId="84"/>
    <cellStyle name="40% - Accent1 2 2" xfId="85"/>
    <cellStyle name="40% - Accent1 3" xfId="86"/>
    <cellStyle name="40% - Accent1 4" xfId="87"/>
    <cellStyle name="40% - Accent1 5" xfId="88"/>
    <cellStyle name="40% - Accent1 6" xfId="89"/>
    <cellStyle name="40% - Accent1 7" xfId="90"/>
    <cellStyle name="40% - Accent1 8" xfId="91"/>
    <cellStyle name="40% - Accent1 9" xfId="92"/>
    <cellStyle name="40% - Accent2 10" xfId="93"/>
    <cellStyle name="40% - Accent2 11" xfId="94"/>
    <cellStyle name="40% - Accent2 12" xfId="95"/>
    <cellStyle name="40% - Accent2 13" xfId="96"/>
    <cellStyle name="40% - Accent2 2" xfId="97"/>
    <cellStyle name="40% - Accent2 2 2" xfId="98"/>
    <cellStyle name="40% - Accent2 3" xfId="99"/>
    <cellStyle name="40% - Accent2 4" xfId="100"/>
    <cellStyle name="40% - Accent2 5" xfId="101"/>
    <cellStyle name="40% - Accent2 6" xfId="102"/>
    <cellStyle name="40% - Accent2 7" xfId="103"/>
    <cellStyle name="40% - Accent2 8" xfId="104"/>
    <cellStyle name="40% - Accent2 9" xfId="105"/>
    <cellStyle name="40% - Accent3 10" xfId="106"/>
    <cellStyle name="40% - Accent3 11" xfId="107"/>
    <cellStyle name="40% - Accent3 12" xfId="108"/>
    <cellStyle name="40% - Accent3 13" xfId="109"/>
    <cellStyle name="40% - Accent3 2" xfId="110"/>
    <cellStyle name="40% - Accent3 2 2" xfId="111"/>
    <cellStyle name="40% - Accent3 3" xfId="112"/>
    <cellStyle name="40% - Accent3 4" xfId="113"/>
    <cellStyle name="40% - Accent3 5" xfId="114"/>
    <cellStyle name="40% - Accent3 6" xfId="115"/>
    <cellStyle name="40% - Accent3 7" xfId="116"/>
    <cellStyle name="40% - Accent3 8" xfId="117"/>
    <cellStyle name="40% - Accent3 9" xfId="118"/>
    <cellStyle name="40% - Accent4 10" xfId="119"/>
    <cellStyle name="40% - Accent4 11" xfId="120"/>
    <cellStyle name="40% - Accent4 12" xfId="121"/>
    <cellStyle name="40% - Accent4 13" xfId="122"/>
    <cellStyle name="40% - Accent4 2" xfId="123"/>
    <cellStyle name="40% - Accent4 2 2" xfId="124"/>
    <cellStyle name="40% - Accent4 3" xfId="125"/>
    <cellStyle name="40% - Accent4 4" xfId="126"/>
    <cellStyle name="40% - Accent4 5" xfId="127"/>
    <cellStyle name="40% - Accent4 6" xfId="128"/>
    <cellStyle name="40% - Accent4 7" xfId="129"/>
    <cellStyle name="40% - Accent4 8" xfId="130"/>
    <cellStyle name="40% - Accent4 9" xfId="131"/>
    <cellStyle name="40% - Accent5 10" xfId="132"/>
    <cellStyle name="40% - Accent5 11" xfId="133"/>
    <cellStyle name="40% - Accent5 12" xfId="134"/>
    <cellStyle name="40% - Accent5 13" xfId="135"/>
    <cellStyle name="40% - Accent5 2" xfId="136"/>
    <cellStyle name="40% - Accent5 2 2" xfId="137"/>
    <cellStyle name="40% - Accent5 3" xfId="138"/>
    <cellStyle name="40% - Accent5 4" xfId="139"/>
    <cellStyle name="40% - Accent5 5" xfId="140"/>
    <cellStyle name="40% - Accent5 6" xfId="141"/>
    <cellStyle name="40% - Accent5 7" xfId="142"/>
    <cellStyle name="40% - Accent5 8" xfId="143"/>
    <cellStyle name="40% - Accent5 9" xfId="144"/>
    <cellStyle name="40% - Accent6 10" xfId="145"/>
    <cellStyle name="40% - Accent6 11" xfId="146"/>
    <cellStyle name="40% - Accent6 12" xfId="147"/>
    <cellStyle name="40% - Accent6 13" xfId="148"/>
    <cellStyle name="40% - Accent6 2" xfId="149"/>
    <cellStyle name="40% - Accent6 2 2" xfId="150"/>
    <cellStyle name="40% - Accent6 3" xfId="151"/>
    <cellStyle name="40% - Accent6 4" xfId="152"/>
    <cellStyle name="40% - Accent6 5" xfId="153"/>
    <cellStyle name="40% - Accent6 6" xfId="154"/>
    <cellStyle name="40% - Accent6 7" xfId="155"/>
    <cellStyle name="40% - Accent6 8" xfId="156"/>
    <cellStyle name="40% - Accent6 9" xfId="157"/>
    <cellStyle name="60% - Accent1 10" xfId="158"/>
    <cellStyle name="60% - Accent1 11" xfId="159"/>
    <cellStyle name="60% - Accent1 12" xfId="160"/>
    <cellStyle name="60% - Accent1 13" xfId="161"/>
    <cellStyle name="60% - Accent1 2" xfId="162"/>
    <cellStyle name="60% - Accent1 2 2" xfId="163"/>
    <cellStyle name="60% - Accent1 3" xfId="164"/>
    <cellStyle name="60% - Accent1 4" xfId="165"/>
    <cellStyle name="60% - Accent1 5" xfId="166"/>
    <cellStyle name="60% - Accent1 6" xfId="167"/>
    <cellStyle name="60% - Accent1 7" xfId="168"/>
    <cellStyle name="60% - Accent1 8" xfId="169"/>
    <cellStyle name="60% - Accent1 9" xfId="170"/>
    <cellStyle name="60% - Accent2 10" xfId="171"/>
    <cellStyle name="60% - Accent2 11" xfId="172"/>
    <cellStyle name="60% - Accent2 12" xfId="173"/>
    <cellStyle name="60% - Accent2 13" xfId="174"/>
    <cellStyle name="60% - Accent2 2" xfId="175"/>
    <cellStyle name="60% - Accent2 2 2" xfId="176"/>
    <cellStyle name="60% - Accent2 3" xfId="177"/>
    <cellStyle name="60% - Accent2 4" xfId="178"/>
    <cellStyle name="60% - Accent2 5" xfId="179"/>
    <cellStyle name="60% - Accent2 6" xfId="180"/>
    <cellStyle name="60% - Accent2 7" xfId="181"/>
    <cellStyle name="60% - Accent2 8" xfId="182"/>
    <cellStyle name="60% - Accent2 9" xfId="183"/>
    <cellStyle name="60% - Accent3 10" xfId="184"/>
    <cellStyle name="60% - Accent3 11" xfId="185"/>
    <cellStyle name="60% - Accent3 12" xfId="186"/>
    <cellStyle name="60% - Accent3 13" xfId="187"/>
    <cellStyle name="60% - Accent3 2" xfId="188"/>
    <cellStyle name="60% - Accent3 2 2" xfId="189"/>
    <cellStyle name="60% - Accent3 3" xfId="190"/>
    <cellStyle name="60% - Accent3 4" xfId="191"/>
    <cellStyle name="60% - Accent3 5" xfId="192"/>
    <cellStyle name="60% - Accent3 6" xfId="193"/>
    <cellStyle name="60% - Accent3 7" xfId="194"/>
    <cellStyle name="60% - Accent3 8" xfId="195"/>
    <cellStyle name="60% - Accent3 9" xfId="196"/>
    <cellStyle name="60% - Accent4 10" xfId="197"/>
    <cellStyle name="60% - Accent4 11" xfId="198"/>
    <cellStyle name="60% - Accent4 12" xfId="199"/>
    <cellStyle name="60% - Accent4 13" xfId="200"/>
    <cellStyle name="60% - Accent4 2" xfId="201"/>
    <cellStyle name="60% - Accent4 2 2" xfId="202"/>
    <cellStyle name="60% - Accent4 3" xfId="203"/>
    <cellStyle name="60% - Accent4 4" xfId="204"/>
    <cellStyle name="60% - Accent4 5" xfId="205"/>
    <cellStyle name="60% - Accent4 6" xfId="206"/>
    <cellStyle name="60% - Accent4 7" xfId="207"/>
    <cellStyle name="60% - Accent4 8" xfId="208"/>
    <cellStyle name="60% - Accent4 9" xfId="209"/>
    <cellStyle name="60% - Accent5 10" xfId="210"/>
    <cellStyle name="60% - Accent5 11" xfId="211"/>
    <cellStyle name="60% - Accent5 12" xfId="212"/>
    <cellStyle name="60% - Accent5 13" xfId="213"/>
    <cellStyle name="60% - Accent5 2" xfId="214"/>
    <cellStyle name="60% - Accent5 2 2" xfId="215"/>
    <cellStyle name="60% - Accent5 3" xfId="216"/>
    <cellStyle name="60% - Accent5 4" xfId="217"/>
    <cellStyle name="60% - Accent5 5" xfId="218"/>
    <cellStyle name="60% - Accent5 6" xfId="219"/>
    <cellStyle name="60% - Accent5 7" xfId="220"/>
    <cellStyle name="60% - Accent5 8" xfId="221"/>
    <cellStyle name="60% - Accent5 9" xfId="222"/>
    <cellStyle name="60% - Accent6 10" xfId="223"/>
    <cellStyle name="60% - Accent6 11" xfId="224"/>
    <cellStyle name="60% - Accent6 12" xfId="225"/>
    <cellStyle name="60% - Accent6 13" xfId="226"/>
    <cellStyle name="60% - Accent6 2" xfId="227"/>
    <cellStyle name="60% - Accent6 2 2" xfId="228"/>
    <cellStyle name="60% - Accent6 3" xfId="229"/>
    <cellStyle name="60% - Accent6 4" xfId="230"/>
    <cellStyle name="60% - Accent6 5" xfId="231"/>
    <cellStyle name="60% - Accent6 6" xfId="232"/>
    <cellStyle name="60% - Accent6 7" xfId="233"/>
    <cellStyle name="60% - Accent6 8" xfId="234"/>
    <cellStyle name="60% - Accent6 9" xfId="235"/>
    <cellStyle name="Accent1 10" xfId="236"/>
    <cellStyle name="Accent1 11" xfId="237"/>
    <cellStyle name="Accent1 12" xfId="238"/>
    <cellStyle name="Accent1 13" xfId="239"/>
    <cellStyle name="Accent1 2" xfId="240"/>
    <cellStyle name="Accent1 2 2" xfId="241"/>
    <cellStyle name="Accent1 3" xfId="242"/>
    <cellStyle name="Accent1 4" xfId="243"/>
    <cellStyle name="Accent1 5" xfId="244"/>
    <cellStyle name="Accent1 6" xfId="245"/>
    <cellStyle name="Accent1 7" xfId="246"/>
    <cellStyle name="Accent1 8" xfId="247"/>
    <cellStyle name="Accent1 9" xfId="248"/>
    <cellStyle name="Accent2 10" xfId="249"/>
    <cellStyle name="Accent2 11" xfId="250"/>
    <cellStyle name="Accent2 12" xfId="251"/>
    <cellStyle name="Accent2 13" xfId="252"/>
    <cellStyle name="Accent2 2" xfId="253"/>
    <cellStyle name="Accent2 2 2" xfId="254"/>
    <cellStyle name="Accent2 3" xfId="255"/>
    <cellStyle name="Accent2 4" xfId="256"/>
    <cellStyle name="Accent2 5" xfId="257"/>
    <cellStyle name="Accent2 6" xfId="258"/>
    <cellStyle name="Accent2 7" xfId="259"/>
    <cellStyle name="Accent2 8" xfId="260"/>
    <cellStyle name="Accent2 9" xfId="261"/>
    <cellStyle name="Accent3 10" xfId="262"/>
    <cellStyle name="Accent3 11" xfId="263"/>
    <cellStyle name="Accent3 12" xfId="264"/>
    <cellStyle name="Accent3 13" xfId="265"/>
    <cellStyle name="Accent3 2" xfId="266"/>
    <cellStyle name="Accent3 2 2" xfId="267"/>
    <cellStyle name="Accent3 3" xfId="268"/>
    <cellStyle name="Accent3 4" xfId="269"/>
    <cellStyle name="Accent3 5" xfId="270"/>
    <cellStyle name="Accent3 6" xfId="271"/>
    <cellStyle name="Accent3 7" xfId="272"/>
    <cellStyle name="Accent3 8" xfId="273"/>
    <cellStyle name="Accent3 9" xfId="274"/>
    <cellStyle name="Accent4 10" xfId="275"/>
    <cellStyle name="Accent4 11" xfId="276"/>
    <cellStyle name="Accent4 12" xfId="277"/>
    <cellStyle name="Accent4 13" xfId="278"/>
    <cellStyle name="Accent4 2" xfId="279"/>
    <cellStyle name="Accent4 2 2" xfId="280"/>
    <cellStyle name="Accent4 3" xfId="281"/>
    <cellStyle name="Accent4 4" xfId="282"/>
    <cellStyle name="Accent4 5" xfId="283"/>
    <cellStyle name="Accent4 6" xfId="284"/>
    <cellStyle name="Accent4 7" xfId="285"/>
    <cellStyle name="Accent4 8" xfId="286"/>
    <cellStyle name="Accent4 9" xfId="287"/>
    <cellStyle name="Accent5 10" xfId="288"/>
    <cellStyle name="Accent5 11" xfId="289"/>
    <cellStyle name="Accent5 12" xfId="290"/>
    <cellStyle name="Accent5 13" xfId="291"/>
    <cellStyle name="Accent5 2" xfId="292"/>
    <cellStyle name="Accent5 2 2" xfId="293"/>
    <cellStyle name="Accent5 3" xfId="294"/>
    <cellStyle name="Accent5 4" xfId="295"/>
    <cellStyle name="Accent5 5" xfId="296"/>
    <cellStyle name="Accent5 6" xfId="297"/>
    <cellStyle name="Accent5 7" xfId="298"/>
    <cellStyle name="Accent5 8" xfId="299"/>
    <cellStyle name="Accent5 9" xfId="300"/>
    <cellStyle name="Accent6 10" xfId="301"/>
    <cellStyle name="Accent6 11" xfId="302"/>
    <cellStyle name="Accent6 12" xfId="303"/>
    <cellStyle name="Accent6 13" xfId="304"/>
    <cellStyle name="Accent6 2" xfId="305"/>
    <cellStyle name="Accent6 2 2" xfId="306"/>
    <cellStyle name="Accent6 3" xfId="307"/>
    <cellStyle name="Accent6 4" xfId="308"/>
    <cellStyle name="Accent6 5" xfId="309"/>
    <cellStyle name="Accent6 6" xfId="310"/>
    <cellStyle name="Accent6 7" xfId="311"/>
    <cellStyle name="Accent6 8" xfId="312"/>
    <cellStyle name="Accent6 9" xfId="313"/>
    <cellStyle name="Bad 10" xfId="314"/>
    <cellStyle name="Bad 11" xfId="315"/>
    <cellStyle name="Bad 12" xfId="316"/>
    <cellStyle name="Bad 13" xfId="317"/>
    <cellStyle name="Bad 2" xfId="318"/>
    <cellStyle name="Bad 2 2" xfId="319"/>
    <cellStyle name="Bad 3" xfId="320"/>
    <cellStyle name="Bad 4" xfId="321"/>
    <cellStyle name="Bad 5" xfId="322"/>
    <cellStyle name="Bad 6" xfId="323"/>
    <cellStyle name="Bad 7" xfId="324"/>
    <cellStyle name="Bad 8" xfId="325"/>
    <cellStyle name="Bad 9" xfId="326"/>
    <cellStyle name="Calculation 10" xfId="327"/>
    <cellStyle name="Calculation 11" xfId="328"/>
    <cellStyle name="Calculation 12" xfId="329"/>
    <cellStyle name="Calculation 13" xfId="330"/>
    <cellStyle name="Calculation 2" xfId="331"/>
    <cellStyle name="Calculation 2 2" xfId="332"/>
    <cellStyle name="Calculation 3" xfId="333"/>
    <cellStyle name="Calculation 4" xfId="334"/>
    <cellStyle name="Calculation 5" xfId="335"/>
    <cellStyle name="Calculation 6" xfId="336"/>
    <cellStyle name="Calculation 7" xfId="337"/>
    <cellStyle name="Calculation 8" xfId="338"/>
    <cellStyle name="Calculation 9" xfId="339"/>
    <cellStyle name="Check Cell 10" xfId="340"/>
    <cellStyle name="Check Cell 11" xfId="341"/>
    <cellStyle name="Check Cell 12" xfId="342"/>
    <cellStyle name="Check Cell 13" xfId="343"/>
    <cellStyle name="Check Cell 2" xfId="344"/>
    <cellStyle name="Check Cell 2 2" xfId="345"/>
    <cellStyle name="Check Cell 3" xfId="346"/>
    <cellStyle name="Check Cell 4" xfId="347"/>
    <cellStyle name="Check Cell 5" xfId="348"/>
    <cellStyle name="Check Cell 6" xfId="349"/>
    <cellStyle name="Check Cell 7" xfId="350"/>
    <cellStyle name="Check Cell 8" xfId="351"/>
    <cellStyle name="Check Cell 9" xfId="352"/>
    <cellStyle name="Comma" xfId="1" builtinId="3"/>
    <cellStyle name="Comma 10" xfId="353"/>
    <cellStyle name="Comma 10 2" xfId="354"/>
    <cellStyle name="Comma 11" xfId="355"/>
    <cellStyle name="Comma 12" xfId="356"/>
    <cellStyle name="Comma 13" xfId="357"/>
    <cellStyle name="Comma 2" xfId="358"/>
    <cellStyle name="Comma 2 2" xfId="359"/>
    <cellStyle name="Comma 2 2 2" xfId="556"/>
    <cellStyle name="Comma 2 2 2 2" xfId="557"/>
    <cellStyle name="Comma 2 2 2 3" xfId="558"/>
    <cellStyle name="Comma 2 2 2 4" xfId="559"/>
    <cellStyle name="Comma 2 2 3" xfId="560"/>
    <cellStyle name="Comma 2 2 4" xfId="561"/>
    <cellStyle name="Comma 2 3" xfId="562"/>
    <cellStyle name="Comma 2 4" xfId="563"/>
    <cellStyle name="Comma 2 5" xfId="564"/>
    <cellStyle name="Comma 2 6" xfId="574"/>
    <cellStyle name="Comma 2 6 2" xfId="592"/>
    <cellStyle name="Comma 2 6 2 2" xfId="602"/>
    <cellStyle name="Comma 2 6 3" xfId="601"/>
    <cellStyle name="Comma 2 7" xfId="583"/>
    <cellStyle name="Comma 2 7 2" xfId="603"/>
    <cellStyle name="Comma 3" xfId="360"/>
    <cellStyle name="Comma 4" xfId="361"/>
    <cellStyle name="Comma 5" xfId="362"/>
    <cellStyle name="Comma 6" xfId="363"/>
    <cellStyle name="Comma 7" xfId="364"/>
    <cellStyle name="Comma 7 2" xfId="365"/>
    <cellStyle name="Comma 8" xfId="366"/>
    <cellStyle name="Comma 9" xfId="367"/>
    <cellStyle name="Explanatory Text 10" xfId="368"/>
    <cellStyle name="Explanatory Text 11" xfId="369"/>
    <cellStyle name="Explanatory Text 12" xfId="370"/>
    <cellStyle name="Explanatory Text 13" xfId="371"/>
    <cellStyle name="Explanatory Text 2" xfId="372"/>
    <cellStyle name="Explanatory Text 2 2" xfId="373"/>
    <cellStyle name="Explanatory Text 3" xfId="374"/>
    <cellStyle name="Explanatory Text 4" xfId="375"/>
    <cellStyle name="Explanatory Text 5" xfId="376"/>
    <cellStyle name="Explanatory Text 6" xfId="377"/>
    <cellStyle name="Explanatory Text 7" xfId="378"/>
    <cellStyle name="Explanatory Text 8" xfId="379"/>
    <cellStyle name="Explanatory Text 9" xfId="380"/>
    <cellStyle name="Good 10" xfId="381"/>
    <cellStyle name="Good 11" xfId="382"/>
    <cellStyle name="Good 12" xfId="383"/>
    <cellStyle name="Good 13" xfId="384"/>
    <cellStyle name="Good 2" xfId="385"/>
    <cellStyle name="Good 2 2" xfId="386"/>
    <cellStyle name="Good 3" xfId="387"/>
    <cellStyle name="Good 4" xfId="388"/>
    <cellStyle name="Good 5" xfId="389"/>
    <cellStyle name="Good 6" xfId="390"/>
    <cellStyle name="Good 7" xfId="391"/>
    <cellStyle name="Good 8" xfId="392"/>
    <cellStyle name="Good 9" xfId="393"/>
    <cellStyle name="Heading 1 10" xfId="394"/>
    <cellStyle name="Heading 1 11" xfId="395"/>
    <cellStyle name="Heading 1 12" xfId="396"/>
    <cellStyle name="Heading 1 13" xfId="397"/>
    <cellStyle name="Heading 1 2" xfId="398"/>
    <cellStyle name="Heading 1 2 2" xfId="399"/>
    <cellStyle name="Heading 1 3" xfId="400"/>
    <cellStyle name="Heading 1 4" xfId="401"/>
    <cellStyle name="Heading 1 5" xfId="402"/>
    <cellStyle name="Heading 1 6" xfId="403"/>
    <cellStyle name="Heading 1 7" xfId="404"/>
    <cellStyle name="Heading 1 8" xfId="405"/>
    <cellStyle name="Heading 1 9" xfId="406"/>
    <cellStyle name="Heading 2 10" xfId="407"/>
    <cellStyle name="Heading 2 11" xfId="408"/>
    <cellStyle name="Heading 2 12" xfId="409"/>
    <cellStyle name="Heading 2 13" xfId="410"/>
    <cellStyle name="Heading 2 2" xfId="411"/>
    <cellStyle name="Heading 2 2 2" xfId="412"/>
    <cellStyle name="Heading 2 3" xfId="413"/>
    <cellStyle name="Heading 2 4" xfId="414"/>
    <cellStyle name="Heading 2 5" xfId="415"/>
    <cellStyle name="Heading 2 6" xfId="416"/>
    <cellStyle name="Heading 2 7" xfId="417"/>
    <cellStyle name="Heading 2 8" xfId="418"/>
    <cellStyle name="Heading 2 9" xfId="419"/>
    <cellStyle name="Heading 3 10" xfId="420"/>
    <cellStyle name="Heading 3 11" xfId="421"/>
    <cellStyle name="Heading 3 12" xfId="422"/>
    <cellStyle name="Heading 3 13" xfId="423"/>
    <cellStyle name="Heading 3 2" xfId="424"/>
    <cellStyle name="Heading 3 2 2" xfId="425"/>
    <cellStyle name="Heading 3 3" xfId="426"/>
    <cellStyle name="Heading 3 4" xfId="427"/>
    <cellStyle name="Heading 3 5" xfId="428"/>
    <cellStyle name="Heading 3 6" xfId="429"/>
    <cellStyle name="Heading 3 7" xfId="430"/>
    <cellStyle name="Heading 3 8" xfId="431"/>
    <cellStyle name="Heading 3 9" xfId="432"/>
    <cellStyle name="Heading 4 10" xfId="433"/>
    <cellStyle name="Heading 4 11" xfId="434"/>
    <cellStyle name="Heading 4 12" xfId="435"/>
    <cellStyle name="Heading 4 13" xfId="436"/>
    <cellStyle name="Heading 4 2" xfId="437"/>
    <cellStyle name="Heading 4 2 2" xfId="438"/>
    <cellStyle name="Heading 4 3" xfId="439"/>
    <cellStyle name="Heading 4 4" xfId="440"/>
    <cellStyle name="Heading 4 5" xfId="441"/>
    <cellStyle name="Heading 4 6" xfId="442"/>
    <cellStyle name="Heading 4 7" xfId="443"/>
    <cellStyle name="Heading 4 8" xfId="444"/>
    <cellStyle name="Heading 4 9" xfId="445"/>
    <cellStyle name="Input 10" xfId="446"/>
    <cellStyle name="Input 11" xfId="447"/>
    <cellStyle name="Input 12" xfId="448"/>
    <cellStyle name="Input 13" xfId="449"/>
    <cellStyle name="Input 2" xfId="450"/>
    <cellStyle name="Input 2 2" xfId="451"/>
    <cellStyle name="Input 3" xfId="452"/>
    <cellStyle name="Input 4" xfId="453"/>
    <cellStyle name="Input 5" xfId="454"/>
    <cellStyle name="Input 6" xfId="455"/>
    <cellStyle name="Input 7" xfId="456"/>
    <cellStyle name="Input 8" xfId="457"/>
    <cellStyle name="Input 9" xfId="458"/>
    <cellStyle name="Linked Cell 10" xfId="459"/>
    <cellStyle name="Linked Cell 11" xfId="460"/>
    <cellStyle name="Linked Cell 12" xfId="461"/>
    <cellStyle name="Linked Cell 13" xfId="462"/>
    <cellStyle name="Linked Cell 2" xfId="463"/>
    <cellStyle name="Linked Cell 2 2" xfId="464"/>
    <cellStyle name="Linked Cell 3" xfId="465"/>
    <cellStyle name="Linked Cell 4" xfId="466"/>
    <cellStyle name="Linked Cell 5" xfId="467"/>
    <cellStyle name="Linked Cell 6" xfId="468"/>
    <cellStyle name="Linked Cell 7" xfId="469"/>
    <cellStyle name="Linked Cell 8" xfId="470"/>
    <cellStyle name="Linked Cell 9" xfId="471"/>
    <cellStyle name="Neutral 10" xfId="472"/>
    <cellStyle name="Neutral 11" xfId="473"/>
    <cellStyle name="Neutral 12" xfId="474"/>
    <cellStyle name="Neutral 13" xfId="475"/>
    <cellStyle name="Neutral 2" xfId="476"/>
    <cellStyle name="Neutral 2 2" xfId="477"/>
    <cellStyle name="Neutral 3" xfId="478"/>
    <cellStyle name="Neutral 4" xfId="479"/>
    <cellStyle name="Neutral 5" xfId="480"/>
    <cellStyle name="Neutral 6" xfId="481"/>
    <cellStyle name="Neutral 7" xfId="482"/>
    <cellStyle name="Neutral 8" xfId="483"/>
    <cellStyle name="Neutral 9" xfId="484"/>
    <cellStyle name="Normal" xfId="0" builtinId="0"/>
    <cellStyle name="Normal 2" xfId="485"/>
    <cellStyle name="Normal 2 2" xfId="486"/>
    <cellStyle name="Normal 2 2 2" xfId="565"/>
    <cellStyle name="Normal 2 2 2 2" xfId="566"/>
    <cellStyle name="Normal 2 2 2 3" xfId="567"/>
    <cellStyle name="Normal 2 2 2 4" xfId="568"/>
    <cellStyle name="Normal 2 2 2 5" xfId="577"/>
    <cellStyle name="Normal 2 2 2 5 2" xfId="595"/>
    <cellStyle name="Normal 2 2 2 5 2 2" xfId="607"/>
    <cellStyle name="Normal 2 2 2 5 3" xfId="606"/>
    <cellStyle name="Normal 2 2 2 6" xfId="586"/>
    <cellStyle name="Normal 2 2 2 6 2" xfId="608"/>
    <cellStyle name="Normal 2 2 2 7" xfId="605"/>
    <cellStyle name="Normal 2 2 3" xfId="569"/>
    <cellStyle name="Normal 2 2 3 2" xfId="578"/>
    <cellStyle name="Normal 2 2 3 2 2" xfId="596"/>
    <cellStyle name="Normal 2 2 3 2 2 2" xfId="611"/>
    <cellStyle name="Normal 2 2 3 2 3" xfId="610"/>
    <cellStyle name="Normal 2 2 3 3" xfId="587"/>
    <cellStyle name="Normal 2 2 3 3 2" xfId="612"/>
    <cellStyle name="Normal 2 2 3 4" xfId="609"/>
    <cellStyle name="Normal 2 2 4" xfId="570"/>
    <cellStyle name="Normal 2 2 4 2" xfId="579"/>
    <cellStyle name="Normal 2 2 4 2 2" xfId="597"/>
    <cellStyle name="Normal 2 2 4 2 2 2" xfId="615"/>
    <cellStyle name="Normal 2 2 4 2 3" xfId="614"/>
    <cellStyle name="Normal 2 2 4 3" xfId="588"/>
    <cellStyle name="Normal 2 2 4 3 2" xfId="616"/>
    <cellStyle name="Normal 2 2 4 4" xfId="613"/>
    <cellStyle name="Normal 2 3" xfId="575"/>
    <cellStyle name="Normal 2 3 2" xfId="593"/>
    <cellStyle name="Normal 2 3 2 2" xfId="618"/>
    <cellStyle name="Normal 2 3 3" xfId="617"/>
    <cellStyle name="Normal 2 4" xfId="584"/>
    <cellStyle name="Normal 2 4 2" xfId="619"/>
    <cellStyle name="Normal 2 5" xfId="604"/>
    <cellStyle name="Normal 3" xfId="487"/>
    <cellStyle name="Normal 3 2" xfId="571"/>
    <cellStyle name="Normal 3 2 2" xfId="580"/>
    <cellStyle name="Normal 3 2 2 2" xfId="598"/>
    <cellStyle name="Normal 3 2 2 2 2" xfId="623"/>
    <cellStyle name="Normal 3 2 2 3" xfId="622"/>
    <cellStyle name="Normal 3 2 3" xfId="589"/>
    <cellStyle name="Normal 3 2 3 2" xfId="624"/>
    <cellStyle name="Normal 3 2 4" xfId="621"/>
    <cellStyle name="Normal 3 3" xfId="572"/>
    <cellStyle name="Normal 3 3 2" xfId="581"/>
    <cellStyle name="Normal 3 3 2 2" xfId="599"/>
    <cellStyle name="Normal 3 3 2 2 2" xfId="627"/>
    <cellStyle name="Normal 3 3 2 3" xfId="626"/>
    <cellStyle name="Normal 3 3 3" xfId="590"/>
    <cellStyle name="Normal 3 3 3 2" xfId="628"/>
    <cellStyle name="Normal 3 3 4" xfId="625"/>
    <cellStyle name="Normal 3 4" xfId="573"/>
    <cellStyle name="Normal 3 4 2" xfId="582"/>
    <cellStyle name="Normal 3 4 2 2" xfId="600"/>
    <cellStyle name="Normal 3 4 2 2 2" xfId="631"/>
    <cellStyle name="Normal 3 4 2 3" xfId="630"/>
    <cellStyle name="Normal 3 4 3" xfId="591"/>
    <cellStyle name="Normal 3 4 3 2" xfId="632"/>
    <cellStyle name="Normal 3 4 4" xfId="629"/>
    <cellStyle name="Normal 3 5" xfId="576"/>
    <cellStyle name="Normal 3 5 2" xfId="594"/>
    <cellStyle name="Normal 3 5 2 2" xfId="634"/>
    <cellStyle name="Normal 3 5 3" xfId="633"/>
    <cellStyle name="Normal 3 6" xfId="585"/>
    <cellStyle name="Normal 3 6 2" xfId="635"/>
    <cellStyle name="Normal 3 7" xfId="620"/>
    <cellStyle name="Normal 4" xfId="488"/>
    <cellStyle name="Normal 4 2" xfId="489"/>
    <cellStyle name="Normal 8" xfId="490"/>
    <cellStyle name="Note 10" xfId="491"/>
    <cellStyle name="Note 11" xfId="492"/>
    <cellStyle name="Note 12" xfId="493"/>
    <cellStyle name="Note 13" xfId="494"/>
    <cellStyle name="Note 2" xfId="495"/>
    <cellStyle name="Note 2 2" xfId="496"/>
    <cellStyle name="Note 3" xfId="497"/>
    <cellStyle name="Note 4" xfId="498"/>
    <cellStyle name="Note 5" xfId="499"/>
    <cellStyle name="Note 6" xfId="500"/>
    <cellStyle name="Note 7" xfId="501"/>
    <cellStyle name="Note 8" xfId="502"/>
    <cellStyle name="Note 9" xfId="503"/>
    <cellStyle name="Output 10" xfId="504"/>
    <cellStyle name="Output 11" xfId="505"/>
    <cellStyle name="Output 12" xfId="506"/>
    <cellStyle name="Output 13" xfId="507"/>
    <cellStyle name="Output 2" xfId="508"/>
    <cellStyle name="Output 2 2" xfId="509"/>
    <cellStyle name="Output 3" xfId="510"/>
    <cellStyle name="Output 4" xfId="511"/>
    <cellStyle name="Output 5" xfId="512"/>
    <cellStyle name="Output 6" xfId="513"/>
    <cellStyle name="Output 7" xfId="514"/>
    <cellStyle name="Output 8" xfId="515"/>
    <cellStyle name="Output 9" xfId="516"/>
    <cellStyle name="Title 10" xfId="517"/>
    <cellStyle name="Title 11" xfId="518"/>
    <cellStyle name="Title 12" xfId="519"/>
    <cellStyle name="Title 13" xfId="520"/>
    <cellStyle name="Title 2" xfId="521"/>
    <cellStyle name="Title 2 2" xfId="522"/>
    <cellStyle name="Title 3" xfId="523"/>
    <cellStyle name="Title 4" xfId="524"/>
    <cellStyle name="Title 5" xfId="525"/>
    <cellStyle name="Title 6" xfId="526"/>
    <cellStyle name="Title 7" xfId="527"/>
    <cellStyle name="Title 8" xfId="528"/>
    <cellStyle name="Title 9" xfId="529"/>
    <cellStyle name="Total 10" xfId="530"/>
    <cellStyle name="Total 11" xfId="531"/>
    <cellStyle name="Total 12" xfId="532"/>
    <cellStyle name="Total 13" xfId="533"/>
    <cellStyle name="Total 2" xfId="534"/>
    <cellStyle name="Total 2 2" xfId="535"/>
    <cellStyle name="Total 3" xfId="536"/>
    <cellStyle name="Total 4" xfId="537"/>
    <cellStyle name="Total 5" xfId="538"/>
    <cellStyle name="Total 6" xfId="539"/>
    <cellStyle name="Total 7" xfId="540"/>
    <cellStyle name="Total 8" xfId="541"/>
    <cellStyle name="Total 9" xfId="542"/>
    <cellStyle name="Warning Text 10" xfId="543"/>
    <cellStyle name="Warning Text 11" xfId="544"/>
    <cellStyle name="Warning Text 12" xfId="545"/>
    <cellStyle name="Warning Text 13" xfId="546"/>
    <cellStyle name="Warning Text 2" xfId="547"/>
    <cellStyle name="Warning Text 2 2" xfId="548"/>
    <cellStyle name="Warning Text 3" xfId="549"/>
    <cellStyle name="Warning Text 4" xfId="550"/>
    <cellStyle name="Warning Text 5" xfId="551"/>
    <cellStyle name="Warning Text 6" xfId="552"/>
    <cellStyle name="Warning Text 7" xfId="553"/>
    <cellStyle name="Warning Text 8" xfId="554"/>
    <cellStyle name="Warning Text 9" xfId="5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hammad%20Abdullah\Desktop\Fazal%20Data%20on%20180214\0%20RSPN%20Folder\RSPN%20Core%20Programme\Work%20Plan%20(2014-15)\RKM\Outreach%2024\Final\GBTI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SRSO%20%20Outreach_Issue_26%20(June%202015)%20sent%20to%20RSPs%2014-9-20151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hammad%20Abdullah\Desktop\New%20folder\PRSP%20Outreach_Issue_25_As_of_June_2015(1)%20Final%20Cop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hammad%20Abdullah\Desktop\Fazal%20Data%20on%20180214\0%20RSPN%20Folder\RSPN%20Core%20Programme\Work%20Plan%20(2014-15)\RKM\Outreach%2024\Final\NRS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hammad%20Abdullah\Desktop\NRSP%20Outreach_Issue_26%20(June%202015)%20sent%20to%20RSPs%2014-9-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hammad%20Abdullah\Desktop\Fazal%20Data%20on%20180214\0%20RSPN%20Folder\RSPN%20Core%20Programme\Work%20Plan%20(2015-16)\Outreach%2026\BRSP%20Outreach_Issue_26%20(June%202015)%20sent%20to%20RSPs%2014-9-2015%20(Autosaved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RSP%20Outreach_Issue_26%20(June%202015)%20sent%20to%20RSPs%2014-9-2015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%20User\Desktop\Outreach_Issue_21%20(March%20%202014)%20SRSP%20send%20to%20RSPN%20after%20correction%20July%201%2020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%202013%20GBT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hammad%20Abdullah\Desktop\GBTI%20Outreach_Issue_26%20(June%202015)%20GBT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DP%20Outreach_Issue_26%20(June%202015)%20sent%20to%20RSPs%2014-9-2015%20(675082)1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_20_As_of_Dec_2013%20SRS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4">
          <cell r="S4">
            <v>0</v>
          </cell>
          <cell r="T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um progress June)"/>
      <sheetName val="2. Overall cum progress Mar-ref"/>
    </sheetNames>
    <sheetDataSet>
      <sheetData sheetId="0" refreshError="1">
        <row r="82">
          <cell r="E82">
            <v>37</v>
          </cell>
          <cell r="I82">
            <v>283</v>
          </cell>
          <cell r="L82">
            <v>120767</v>
          </cell>
          <cell r="P82">
            <v>6961</v>
          </cell>
          <cell r="S82" t="str">
            <v>Yes</v>
          </cell>
          <cell r="T82">
            <v>8</v>
          </cell>
        </row>
        <row r="84">
          <cell r="E84">
            <v>29</v>
          </cell>
          <cell r="I84">
            <v>204</v>
          </cell>
          <cell r="L84">
            <v>84893</v>
          </cell>
          <cell r="P84">
            <v>5074</v>
          </cell>
          <cell r="S84" t="str">
            <v>Yes</v>
          </cell>
          <cell r="T84">
            <v>4</v>
          </cell>
        </row>
        <row r="87">
          <cell r="E87">
            <v>37</v>
          </cell>
          <cell r="I87">
            <v>170</v>
          </cell>
          <cell r="L87">
            <v>80345</v>
          </cell>
          <cell r="P87">
            <v>4710</v>
          </cell>
          <cell r="S87" t="str">
            <v>Yes</v>
          </cell>
          <cell r="T87">
            <v>3</v>
          </cell>
        </row>
        <row r="88">
          <cell r="E88">
            <v>50</v>
          </cell>
          <cell r="I88">
            <v>246</v>
          </cell>
          <cell r="L88">
            <v>68694</v>
          </cell>
          <cell r="P88">
            <v>4110</v>
          </cell>
          <cell r="S88" t="str">
            <v>Yes</v>
          </cell>
          <cell r="T88">
            <v>6</v>
          </cell>
        </row>
        <row r="89">
          <cell r="E89">
            <v>38</v>
          </cell>
          <cell r="I89">
            <v>178</v>
          </cell>
          <cell r="L89">
            <v>37589</v>
          </cell>
          <cell r="P89">
            <v>3605</v>
          </cell>
          <cell r="S89" t="str">
            <v>Yes</v>
          </cell>
          <cell r="T89">
            <v>8</v>
          </cell>
        </row>
        <row r="92">
          <cell r="E92">
            <v>43</v>
          </cell>
          <cell r="I92">
            <v>160</v>
          </cell>
          <cell r="L92">
            <v>35154</v>
          </cell>
          <cell r="P92">
            <v>2145</v>
          </cell>
          <cell r="S92" t="str">
            <v>Yes</v>
          </cell>
        </row>
        <row r="94">
          <cell r="E94">
            <v>34</v>
          </cell>
          <cell r="I94">
            <v>236</v>
          </cell>
          <cell r="L94">
            <v>29475</v>
          </cell>
          <cell r="P94">
            <v>2221</v>
          </cell>
          <cell r="S94" t="str">
            <v>Yes</v>
          </cell>
          <cell r="T94">
            <v>4</v>
          </cell>
        </row>
        <row r="96">
          <cell r="E96">
            <v>50</v>
          </cell>
          <cell r="I96">
            <v>222</v>
          </cell>
          <cell r="L96">
            <v>102306</v>
          </cell>
          <cell r="P96">
            <v>5846</v>
          </cell>
          <cell r="S96" t="str">
            <v>Yes</v>
          </cell>
          <cell r="T96">
            <v>6</v>
          </cell>
        </row>
        <row r="97">
          <cell r="E97">
            <v>26</v>
          </cell>
          <cell r="I97">
            <v>200</v>
          </cell>
          <cell r="L97">
            <v>37757</v>
          </cell>
          <cell r="P97">
            <v>2698</v>
          </cell>
          <cell r="S97" t="str">
            <v>Yes</v>
          </cell>
          <cell r="T97">
            <v>6</v>
          </cell>
        </row>
      </sheetData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113">
          <cell r="E113">
            <v>0</v>
          </cell>
          <cell r="I113">
            <v>0</v>
          </cell>
          <cell r="L113">
            <v>1069</v>
          </cell>
          <cell r="P113">
            <v>60</v>
          </cell>
          <cell r="S113" t="str">
            <v>No</v>
          </cell>
          <cell r="T113">
            <v>0</v>
          </cell>
        </row>
        <row r="116">
          <cell r="E116">
            <v>0</v>
          </cell>
          <cell r="I116">
            <v>0</v>
          </cell>
          <cell r="L116">
            <v>20260</v>
          </cell>
          <cell r="P116">
            <v>1302</v>
          </cell>
          <cell r="S116" t="str">
            <v>No</v>
          </cell>
          <cell r="T116">
            <v>0</v>
          </cell>
        </row>
        <row r="117">
          <cell r="E117">
            <v>71</v>
          </cell>
          <cell r="I117">
            <v>336</v>
          </cell>
          <cell r="P117">
            <v>4590</v>
          </cell>
          <cell r="S117" t="str">
            <v>Yes</v>
          </cell>
          <cell r="T117">
            <v>4</v>
          </cell>
        </row>
        <row r="118">
          <cell r="T118">
            <v>0</v>
          </cell>
        </row>
        <row r="119">
          <cell r="E119">
            <v>62</v>
          </cell>
          <cell r="I119">
            <v>373</v>
          </cell>
          <cell r="P119">
            <v>3506</v>
          </cell>
          <cell r="S119" t="str">
            <v>Yes</v>
          </cell>
        </row>
        <row r="120">
          <cell r="E120">
            <v>35</v>
          </cell>
          <cell r="I120">
            <v>371</v>
          </cell>
          <cell r="L120">
            <v>55454</v>
          </cell>
          <cell r="P120">
            <v>3549</v>
          </cell>
          <cell r="S120" t="str">
            <v>Yes</v>
          </cell>
          <cell r="T120">
            <v>3</v>
          </cell>
        </row>
        <row r="121">
          <cell r="E121">
            <v>16</v>
          </cell>
          <cell r="I121">
            <v>110</v>
          </cell>
          <cell r="P121">
            <v>2095</v>
          </cell>
          <cell r="S121" t="str">
            <v>Yes</v>
          </cell>
          <cell r="T121">
            <v>2</v>
          </cell>
        </row>
        <row r="123">
          <cell r="E123">
            <v>21</v>
          </cell>
          <cell r="I123">
            <v>181</v>
          </cell>
          <cell r="L123">
            <v>31524</v>
          </cell>
          <cell r="P123">
            <v>2226</v>
          </cell>
          <cell r="S123" t="str">
            <v>Yes</v>
          </cell>
          <cell r="T123">
            <v>2</v>
          </cell>
        </row>
        <row r="125">
          <cell r="E125">
            <v>7</v>
          </cell>
          <cell r="I125">
            <v>20</v>
          </cell>
          <cell r="P125">
            <v>1012</v>
          </cell>
          <cell r="S125" t="str">
            <v>No</v>
          </cell>
          <cell r="T125">
            <v>1</v>
          </cell>
        </row>
        <row r="126">
          <cell r="E126">
            <v>21</v>
          </cell>
          <cell r="I126">
            <v>129</v>
          </cell>
          <cell r="P126">
            <v>2033</v>
          </cell>
          <cell r="S126" t="str">
            <v>Yes</v>
          </cell>
          <cell r="T126">
            <v>2</v>
          </cell>
        </row>
        <row r="129">
          <cell r="E129">
            <v>27</v>
          </cell>
          <cell r="I129">
            <v>156</v>
          </cell>
          <cell r="P129">
            <v>3231</v>
          </cell>
          <cell r="S129" t="str">
            <v>Yes</v>
          </cell>
          <cell r="T129">
            <v>3</v>
          </cell>
        </row>
        <row r="130">
          <cell r="E130">
            <v>28</v>
          </cell>
          <cell r="I130">
            <v>406</v>
          </cell>
          <cell r="P130">
            <v>8826</v>
          </cell>
          <cell r="S130" t="str">
            <v>Yes</v>
          </cell>
          <cell r="T130">
            <v>4</v>
          </cell>
        </row>
        <row r="133">
          <cell r="E133">
            <v>9</v>
          </cell>
          <cell r="I133">
            <v>36</v>
          </cell>
          <cell r="P133">
            <v>706</v>
          </cell>
          <cell r="S133" t="str">
            <v>Yes</v>
          </cell>
          <cell r="T133">
            <v>2</v>
          </cell>
        </row>
        <row r="134">
          <cell r="E134">
            <v>53</v>
          </cell>
          <cell r="I134">
            <v>244</v>
          </cell>
          <cell r="P134">
            <v>2769</v>
          </cell>
          <cell r="S134" t="str">
            <v>No</v>
          </cell>
          <cell r="T134">
            <v>3</v>
          </cell>
        </row>
        <row r="137">
          <cell r="E137">
            <v>22</v>
          </cell>
          <cell r="I137">
            <v>148</v>
          </cell>
          <cell r="L137">
            <v>35212</v>
          </cell>
          <cell r="P137">
            <v>2382</v>
          </cell>
          <cell r="S137" t="str">
            <v>No</v>
          </cell>
          <cell r="T137">
            <v>0</v>
          </cell>
        </row>
        <row r="139">
          <cell r="E139">
            <v>24</v>
          </cell>
          <cell r="I139">
            <v>287</v>
          </cell>
          <cell r="P139">
            <v>9612</v>
          </cell>
          <cell r="S139" t="str">
            <v>Yes</v>
          </cell>
          <cell r="T139">
            <v>3</v>
          </cell>
        </row>
        <row r="141">
          <cell r="E141">
            <v>0</v>
          </cell>
          <cell r="I141">
            <v>229</v>
          </cell>
          <cell r="L141">
            <v>695</v>
          </cell>
          <cell r="P141">
            <v>45</v>
          </cell>
          <cell r="S141" t="str">
            <v>No</v>
          </cell>
          <cell r="T141">
            <v>0</v>
          </cell>
        </row>
        <row r="142">
          <cell r="E142">
            <v>61</v>
          </cell>
          <cell r="I142">
            <v>554</v>
          </cell>
          <cell r="P142">
            <v>6331</v>
          </cell>
          <cell r="S142" t="str">
            <v>Yes</v>
          </cell>
          <cell r="T142">
            <v>5</v>
          </cell>
        </row>
        <row r="143">
          <cell r="E143">
            <v>27</v>
          </cell>
          <cell r="I143">
            <v>229</v>
          </cell>
          <cell r="P143">
            <v>2817</v>
          </cell>
          <cell r="S143" t="str">
            <v>Yes</v>
          </cell>
          <cell r="T143">
            <v>3</v>
          </cell>
        </row>
        <row r="144">
          <cell r="E144">
            <v>24</v>
          </cell>
          <cell r="I144">
            <v>179</v>
          </cell>
          <cell r="P144">
            <v>1940</v>
          </cell>
          <cell r="S144" t="str">
            <v>Yes</v>
          </cell>
        </row>
        <row r="148">
          <cell r="E148">
            <v>0</v>
          </cell>
          <cell r="I148">
            <v>319</v>
          </cell>
          <cell r="L148">
            <v>18650</v>
          </cell>
          <cell r="P148">
            <v>1218</v>
          </cell>
          <cell r="S148" t="str">
            <v>No</v>
          </cell>
          <cell r="T148">
            <v>0</v>
          </cell>
        </row>
        <row r="150">
          <cell r="E150">
            <v>39</v>
          </cell>
          <cell r="I150">
            <v>275</v>
          </cell>
          <cell r="P150">
            <v>3431</v>
          </cell>
          <cell r="S150" t="str">
            <v>Yes</v>
          </cell>
          <cell r="T150">
            <v>3</v>
          </cell>
        </row>
        <row r="152">
          <cell r="E152">
            <v>57</v>
          </cell>
          <cell r="I152">
            <v>224</v>
          </cell>
          <cell r="L152">
            <v>55086</v>
          </cell>
          <cell r="P152">
            <v>3496</v>
          </cell>
          <cell r="S152" t="str">
            <v>Yes</v>
          </cell>
          <cell r="T152">
            <v>3</v>
          </cell>
        </row>
        <row r="154">
          <cell r="E154">
            <v>10</v>
          </cell>
          <cell r="I154">
            <v>143</v>
          </cell>
          <cell r="P154">
            <v>1936</v>
          </cell>
          <cell r="S154" t="str">
            <v>Yes</v>
          </cell>
          <cell r="T154">
            <v>2</v>
          </cell>
        </row>
        <row r="155">
          <cell r="E155">
            <v>87</v>
          </cell>
          <cell r="I155">
            <v>788</v>
          </cell>
          <cell r="P155">
            <v>8365</v>
          </cell>
          <cell r="S155" t="str">
            <v>Yes</v>
          </cell>
          <cell r="T155">
            <v>7</v>
          </cell>
        </row>
        <row r="156">
          <cell r="E156">
            <v>22</v>
          </cell>
          <cell r="I156">
            <v>152</v>
          </cell>
          <cell r="P156">
            <v>3020</v>
          </cell>
          <cell r="S156" t="str">
            <v>Yes</v>
          </cell>
          <cell r="T156">
            <v>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6">
          <cell r="E6">
            <v>12</v>
          </cell>
        </row>
        <row r="119">
          <cell r="J119">
            <v>47026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um progress June)"/>
      <sheetName val="2. Overall cum progress Mar-ref"/>
    </sheetNames>
    <sheetDataSet>
      <sheetData sheetId="0" refreshError="1">
        <row r="6">
          <cell r="E6">
            <v>12</v>
          </cell>
          <cell r="I6">
            <v>722</v>
          </cell>
          <cell r="L6">
            <v>26391</v>
          </cell>
          <cell r="P6">
            <v>1605</v>
          </cell>
          <cell r="S6" t="str">
            <v>Yes</v>
          </cell>
          <cell r="T6">
            <v>1</v>
          </cell>
        </row>
        <row r="10">
          <cell r="E10">
            <v>8</v>
          </cell>
          <cell r="I10">
            <v>118</v>
          </cell>
          <cell r="L10">
            <v>10079</v>
          </cell>
          <cell r="P10">
            <v>611</v>
          </cell>
          <cell r="S10" t="str">
            <v>Yes</v>
          </cell>
          <cell r="T10">
            <v>1</v>
          </cell>
        </row>
        <row r="15">
          <cell r="E15">
            <v>13</v>
          </cell>
          <cell r="I15">
            <v>144</v>
          </cell>
          <cell r="L15">
            <v>36326</v>
          </cell>
          <cell r="P15">
            <v>1909</v>
          </cell>
          <cell r="S15" t="str">
            <v>Yes</v>
          </cell>
          <cell r="T15">
            <v>2</v>
          </cell>
        </row>
        <row r="20">
          <cell r="E20">
            <v>38</v>
          </cell>
          <cell r="I20">
            <v>357</v>
          </cell>
          <cell r="L20">
            <v>49149</v>
          </cell>
          <cell r="P20">
            <v>2246</v>
          </cell>
          <cell r="S20" t="str">
            <v>Yes</v>
          </cell>
          <cell r="T20">
            <v>1</v>
          </cell>
        </row>
        <row r="26">
          <cell r="E26">
            <v>5</v>
          </cell>
          <cell r="I26">
            <v>288</v>
          </cell>
          <cell r="L26">
            <v>17844</v>
          </cell>
          <cell r="P26">
            <v>1154</v>
          </cell>
          <cell r="S26" t="str">
            <v>Yes</v>
          </cell>
          <cell r="T26">
            <v>3</v>
          </cell>
        </row>
        <row r="32">
          <cell r="E32">
            <v>16</v>
          </cell>
          <cell r="I32">
            <v>117</v>
          </cell>
          <cell r="L32">
            <v>21030</v>
          </cell>
          <cell r="P32">
            <v>1301</v>
          </cell>
          <cell r="S32" t="str">
            <v>Yes</v>
          </cell>
          <cell r="T32">
            <v>2</v>
          </cell>
        </row>
        <row r="46">
          <cell r="E46">
            <v>5</v>
          </cell>
          <cell r="I46">
            <v>167</v>
          </cell>
          <cell r="L46">
            <v>269</v>
          </cell>
          <cell r="P46">
            <v>19</v>
          </cell>
          <cell r="S46" t="str">
            <v>No</v>
          </cell>
          <cell r="T46">
            <v>1</v>
          </cell>
        </row>
        <row r="48">
          <cell r="E48">
            <v>28</v>
          </cell>
          <cell r="I48">
            <v>226</v>
          </cell>
          <cell r="L48">
            <v>13046</v>
          </cell>
          <cell r="P48">
            <v>746</v>
          </cell>
          <cell r="S48" t="str">
            <v>No</v>
          </cell>
          <cell r="T48">
            <v>0</v>
          </cell>
        </row>
        <row r="58">
          <cell r="E58">
            <v>2</v>
          </cell>
          <cell r="I58">
            <v>16</v>
          </cell>
          <cell r="L58">
            <v>4806</v>
          </cell>
          <cell r="P58">
            <v>325</v>
          </cell>
          <cell r="S58" t="str">
            <v>No</v>
          </cell>
          <cell r="T58">
            <v>1</v>
          </cell>
        </row>
        <row r="63">
          <cell r="E63">
            <v>25</v>
          </cell>
          <cell r="I63">
            <v>193</v>
          </cell>
          <cell r="L63">
            <v>30762</v>
          </cell>
          <cell r="P63">
            <v>1971</v>
          </cell>
          <cell r="S63" t="str">
            <v>No</v>
          </cell>
          <cell r="T63">
            <v>0</v>
          </cell>
        </row>
        <row r="66">
          <cell r="E66">
            <v>63</v>
          </cell>
          <cell r="I66">
            <v>187</v>
          </cell>
          <cell r="L66">
            <v>53799</v>
          </cell>
          <cell r="P66">
            <v>3794</v>
          </cell>
          <cell r="S66" t="str">
            <v>Yes</v>
          </cell>
          <cell r="T66">
            <v>1</v>
          </cell>
        </row>
        <row r="69">
          <cell r="E69">
            <v>13</v>
          </cell>
          <cell r="I69">
            <v>176</v>
          </cell>
          <cell r="L69">
            <v>4854</v>
          </cell>
          <cell r="P69">
            <v>271</v>
          </cell>
          <cell r="S69" t="str">
            <v>Yes</v>
          </cell>
          <cell r="T69">
            <v>1</v>
          </cell>
        </row>
        <row r="73">
          <cell r="E73">
            <v>38</v>
          </cell>
          <cell r="I73">
            <v>179</v>
          </cell>
          <cell r="L73">
            <v>29670</v>
          </cell>
          <cell r="P73">
            <v>1924</v>
          </cell>
          <cell r="S73" t="str">
            <v>Yes</v>
          </cell>
          <cell r="T73">
            <v>2</v>
          </cell>
        </row>
        <row r="74">
          <cell r="E74">
            <v>19</v>
          </cell>
          <cell r="I74">
            <v>224</v>
          </cell>
          <cell r="L74">
            <v>8071</v>
          </cell>
          <cell r="P74">
            <v>403</v>
          </cell>
          <cell r="S74" t="str">
            <v>No</v>
          </cell>
          <cell r="T74">
            <v>1</v>
          </cell>
        </row>
        <row r="80">
          <cell r="E80">
            <v>46</v>
          </cell>
          <cell r="I80">
            <v>349</v>
          </cell>
          <cell r="L80">
            <v>116813</v>
          </cell>
          <cell r="P80">
            <v>6618</v>
          </cell>
          <cell r="S80" t="str">
            <v>Yes</v>
          </cell>
          <cell r="T80">
            <v>3</v>
          </cell>
        </row>
        <row r="83">
          <cell r="E83">
            <v>20</v>
          </cell>
          <cell r="I83">
            <v>121</v>
          </cell>
          <cell r="L83">
            <v>11979</v>
          </cell>
          <cell r="P83">
            <v>725</v>
          </cell>
          <cell r="S83" t="str">
            <v>Yes</v>
          </cell>
          <cell r="T83">
            <v>2</v>
          </cell>
        </row>
        <row r="90">
          <cell r="E90">
            <v>15</v>
          </cell>
          <cell r="I90">
            <v>21</v>
          </cell>
          <cell r="L90">
            <v>23129</v>
          </cell>
          <cell r="P90">
            <v>1770</v>
          </cell>
          <cell r="S90" t="str">
            <v>No</v>
          </cell>
          <cell r="T90">
            <v>0</v>
          </cell>
        </row>
        <row r="91">
          <cell r="E91">
            <v>41</v>
          </cell>
          <cell r="I91">
            <v>329</v>
          </cell>
          <cell r="L91">
            <v>78571</v>
          </cell>
          <cell r="P91">
            <v>4784</v>
          </cell>
          <cell r="S91" t="str">
            <v>Yes</v>
          </cell>
          <cell r="T91">
            <v>3</v>
          </cell>
        </row>
        <row r="93">
          <cell r="E93">
            <v>27</v>
          </cell>
          <cell r="I93">
            <v>54</v>
          </cell>
          <cell r="L93">
            <v>3092</v>
          </cell>
          <cell r="P93">
            <v>564</v>
          </cell>
          <cell r="S93" t="str">
            <v>No</v>
          </cell>
          <cell r="T93">
            <v>0</v>
          </cell>
        </row>
        <row r="98">
          <cell r="E98">
            <v>12</v>
          </cell>
          <cell r="I98">
            <v>19</v>
          </cell>
          <cell r="L98">
            <v>21838</v>
          </cell>
          <cell r="P98">
            <v>1673</v>
          </cell>
          <cell r="S98" t="str">
            <v>No</v>
          </cell>
          <cell r="T98">
            <v>1</v>
          </cell>
        </row>
        <row r="99">
          <cell r="E99">
            <v>13</v>
          </cell>
          <cell r="I99">
            <v>66</v>
          </cell>
          <cell r="L99">
            <v>19210</v>
          </cell>
          <cell r="P99">
            <v>1170</v>
          </cell>
          <cell r="S99" t="str">
            <v>No</v>
          </cell>
          <cell r="T99">
            <v>1</v>
          </cell>
        </row>
        <row r="101">
          <cell r="E101">
            <v>52</v>
          </cell>
          <cell r="I101">
            <v>298</v>
          </cell>
          <cell r="L101">
            <v>49379</v>
          </cell>
          <cell r="P101">
            <v>3019</v>
          </cell>
          <cell r="S101" t="str">
            <v>Yes</v>
          </cell>
          <cell r="T101">
            <v>4</v>
          </cell>
        </row>
        <row r="102">
          <cell r="E102">
            <v>1</v>
          </cell>
          <cell r="I102">
            <v>5</v>
          </cell>
          <cell r="L102">
            <v>2644</v>
          </cell>
          <cell r="P102">
            <v>220</v>
          </cell>
          <cell r="S102" t="str">
            <v>No</v>
          </cell>
          <cell r="T102">
            <v>1</v>
          </cell>
        </row>
        <row r="108">
          <cell r="E108">
            <v>64</v>
          </cell>
          <cell r="I108">
            <v>454</v>
          </cell>
          <cell r="L108">
            <v>66651</v>
          </cell>
          <cell r="P108">
            <v>4318</v>
          </cell>
          <cell r="S108" t="str">
            <v>Yes</v>
          </cell>
          <cell r="T108">
            <v>5</v>
          </cell>
        </row>
        <row r="109">
          <cell r="E109">
            <v>101</v>
          </cell>
          <cell r="I109">
            <v>869</v>
          </cell>
          <cell r="L109">
            <v>234524</v>
          </cell>
          <cell r="P109">
            <v>16713</v>
          </cell>
          <cell r="S109" t="str">
            <v>Yes</v>
          </cell>
          <cell r="T109">
            <v>6</v>
          </cell>
        </row>
        <row r="110">
          <cell r="E110">
            <v>97</v>
          </cell>
          <cell r="I110">
            <v>609</v>
          </cell>
          <cell r="L110">
            <v>292730</v>
          </cell>
          <cell r="P110">
            <v>19670</v>
          </cell>
          <cell r="S110" t="str">
            <v>Yes</v>
          </cell>
          <cell r="T110">
            <v>5</v>
          </cell>
        </row>
        <row r="111">
          <cell r="E111">
            <v>42</v>
          </cell>
          <cell r="I111">
            <v>530</v>
          </cell>
          <cell r="L111">
            <v>159387</v>
          </cell>
          <cell r="P111">
            <v>10036</v>
          </cell>
          <cell r="S111" t="str">
            <v>Yes</v>
          </cell>
          <cell r="T111">
            <v>4</v>
          </cell>
        </row>
        <row r="112">
          <cell r="E112">
            <v>60</v>
          </cell>
          <cell r="I112">
            <v>418</v>
          </cell>
          <cell r="L112">
            <v>70915</v>
          </cell>
          <cell r="P112">
            <v>3875</v>
          </cell>
          <cell r="S112" t="str">
            <v>Yes</v>
          </cell>
          <cell r="T112">
            <v>3</v>
          </cell>
        </row>
        <row r="114">
          <cell r="E114">
            <v>1</v>
          </cell>
          <cell r="I114">
            <v>10</v>
          </cell>
          <cell r="L114">
            <v>2298</v>
          </cell>
          <cell r="P114">
            <v>217</v>
          </cell>
          <cell r="S114" t="str">
            <v>No</v>
          </cell>
          <cell r="T114">
            <v>3</v>
          </cell>
        </row>
        <row r="115">
          <cell r="E115">
            <v>50</v>
          </cell>
          <cell r="I115">
            <v>492</v>
          </cell>
          <cell r="L115">
            <v>156503</v>
          </cell>
          <cell r="P115">
            <v>11046</v>
          </cell>
          <cell r="S115" t="str">
            <v>Yes</v>
          </cell>
          <cell r="T115">
            <v>2</v>
          </cell>
        </row>
        <row r="119">
          <cell r="E119">
            <v>0</v>
          </cell>
          <cell r="I119">
            <v>373</v>
          </cell>
          <cell r="L119">
            <v>1141</v>
          </cell>
          <cell r="P119">
            <v>104</v>
          </cell>
          <cell r="S119" t="str">
            <v>Yes</v>
          </cell>
          <cell r="T119">
            <v>3</v>
          </cell>
        </row>
        <row r="122">
          <cell r="E122">
            <v>48</v>
          </cell>
          <cell r="I122">
            <v>184</v>
          </cell>
          <cell r="L122">
            <v>6049</v>
          </cell>
          <cell r="P122">
            <v>501</v>
          </cell>
          <cell r="S122" t="str">
            <v>Yes</v>
          </cell>
          <cell r="T122">
            <v>3</v>
          </cell>
        </row>
        <row r="124">
          <cell r="E124">
            <v>52</v>
          </cell>
          <cell r="I124">
            <v>637</v>
          </cell>
          <cell r="L124">
            <v>42843</v>
          </cell>
          <cell r="P124">
            <v>2446</v>
          </cell>
          <cell r="S124" t="str">
            <v>Yes</v>
          </cell>
          <cell r="T124">
            <v>3</v>
          </cell>
        </row>
        <row r="127">
          <cell r="E127">
            <v>70</v>
          </cell>
          <cell r="I127">
            <v>305</v>
          </cell>
          <cell r="L127">
            <v>17775</v>
          </cell>
          <cell r="P127">
            <v>1662</v>
          </cell>
          <cell r="S127" t="str">
            <v>No</v>
          </cell>
          <cell r="T127">
            <v>0</v>
          </cell>
        </row>
        <row r="128">
          <cell r="E128">
            <v>50</v>
          </cell>
          <cell r="I128">
            <v>329</v>
          </cell>
          <cell r="L128">
            <v>148171</v>
          </cell>
          <cell r="P128">
            <v>8497</v>
          </cell>
          <cell r="S128" t="str">
            <v>Yes</v>
          </cell>
          <cell r="T128">
            <v>4</v>
          </cell>
        </row>
        <row r="131">
          <cell r="E131">
            <v>0</v>
          </cell>
          <cell r="I131">
            <v>0</v>
          </cell>
          <cell r="L131">
            <v>8535</v>
          </cell>
          <cell r="P131">
            <v>572</v>
          </cell>
          <cell r="S131" t="str">
            <v>No</v>
          </cell>
          <cell r="T131">
            <v>1</v>
          </cell>
        </row>
        <row r="132">
          <cell r="E132">
            <v>70</v>
          </cell>
          <cell r="I132">
            <v>386</v>
          </cell>
          <cell r="L132">
            <v>46705</v>
          </cell>
          <cell r="P132">
            <v>3886</v>
          </cell>
          <cell r="S132" t="str">
            <v>No</v>
          </cell>
        </row>
        <row r="135">
          <cell r="E135">
            <v>9</v>
          </cell>
          <cell r="I135">
            <v>21</v>
          </cell>
          <cell r="L135">
            <v>1020</v>
          </cell>
          <cell r="P135">
            <v>85</v>
          </cell>
          <cell r="S135" t="str">
            <v>Yes</v>
          </cell>
          <cell r="T135">
            <v>4</v>
          </cell>
        </row>
        <row r="136">
          <cell r="E136">
            <v>56</v>
          </cell>
          <cell r="I136">
            <v>228</v>
          </cell>
          <cell r="L136">
            <v>99611</v>
          </cell>
          <cell r="P136">
            <v>6068</v>
          </cell>
          <cell r="S136" t="str">
            <v>Yes</v>
          </cell>
          <cell r="T136">
            <v>4</v>
          </cell>
        </row>
        <row r="138">
          <cell r="E138">
            <v>58</v>
          </cell>
          <cell r="I138">
            <v>169</v>
          </cell>
          <cell r="L138">
            <v>17654</v>
          </cell>
          <cell r="P138">
            <v>1958</v>
          </cell>
          <cell r="T138">
            <v>0</v>
          </cell>
        </row>
        <row r="140">
          <cell r="E140">
            <v>24</v>
          </cell>
          <cell r="I140">
            <v>0</v>
          </cell>
          <cell r="L140">
            <v>0</v>
          </cell>
          <cell r="P140">
            <v>0</v>
          </cell>
          <cell r="T140">
            <v>3</v>
          </cell>
        </row>
        <row r="145">
          <cell r="E145">
            <v>54</v>
          </cell>
          <cell r="I145">
            <v>291</v>
          </cell>
          <cell r="L145">
            <v>12295</v>
          </cell>
          <cell r="P145">
            <v>1486</v>
          </cell>
          <cell r="T145">
            <v>0</v>
          </cell>
        </row>
        <row r="146">
          <cell r="E146">
            <v>103</v>
          </cell>
          <cell r="I146">
            <v>474</v>
          </cell>
          <cell r="L146">
            <v>97332</v>
          </cell>
          <cell r="P146">
            <v>8817</v>
          </cell>
          <cell r="T146">
            <v>13</v>
          </cell>
        </row>
        <row r="147">
          <cell r="E147">
            <v>43</v>
          </cell>
          <cell r="I147">
            <v>373</v>
          </cell>
          <cell r="L147">
            <v>105662</v>
          </cell>
          <cell r="P147">
            <v>6954</v>
          </cell>
          <cell r="T147">
            <v>4</v>
          </cell>
        </row>
        <row r="149">
          <cell r="E149">
            <v>58</v>
          </cell>
          <cell r="I149">
            <v>319</v>
          </cell>
          <cell r="L149">
            <v>93883</v>
          </cell>
          <cell r="P149">
            <v>6352</v>
          </cell>
          <cell r="T149">
            <v>5</v>
          </cell>
        </row>
        <row r="151">
          <cell r="E151">
            <v>52</v>
          </cell>
          <cell r="I151">
            <v>218</v>
          </cell>
          <cell r="L151">
            <v>12414</v>
          </cell>
          <cell r="P151">
            <v>1201</v>
          </cell>
          <cell r="T151">
            <v>0</v>
          </cell>
        </row>
        <row r="153">
          <cell r="E153">
            <v>116</v>
          </cell>
          <cell r="I153">
            <v>652</v>
          </cell>
          <cell r="L153">
            <v>18657</v>
          </cell>
          <cell r="P153">
            <v>1702</v>
          </cell>
          <cell r="T153">
            <v>7</v>
          </cell>
        </row>
        <row r="157">
          <cell r="E157">
            <v>61</v>
          </cell>
          <cell r="I157">
            <v>214</v>
          </cell>
          <cell r="L157">
            <v>13594</v>
          </cell>
          <cell r="P157">
            <v>1545</v>
          </cell>
          <cell r="T157">
            <v>0</v>
          </cell>
        </row>
        <row r="158">
          <cell r="E158">
            <v>80</v>
          </cell>
          <cell r="I158">
            <v>528</v>
          </cell>
          <cell r="L158">
            <v>39089</v>
          </cell>
          <cell r="P158">
            <v>3149</v>
          </cell>
          <cell r="T158">
            <v>1</v>
          </cell>
        </row>
        <row r="162">
          <cell r="E162">
            <v>19</v>
          </cell>
          <cell r="I162">
            <v>100</v>
          </cell>
          <cell r="L162">
            <v>33676</v>
          </cell>
          <cell r="P162">
            <v>1836</v>
          </cell>
          <cell r="T162">
            <v>1</v>
          </cell>
        </row>
        <row r="164">
          <cell r="E164">
            <v>5</v>
          </cell>
          <cell r="I164">
            <v>38</v>
          </cell>
          <cell r="L164">
            <v>13094</v>
          </cell>
          <cell r="P164">
            <v>673</v>
          </cell>
          <cell r="T164">
            <v>0</v>
          </cell>
        </row>
        <row r="166">
          <cell r="E166">
            <v>33</v>
          </cell>
          <cell r="I166">
            <v>87</v>
          </cell>
          <cell r="L166">
            <v>42985</v>
          </cell>
          <cell r="P166">
            <v>2419</v>
          </cell>
          <cell r="T166">
            <v>3</v>
          </cell>
        </row>
        <row r="168">
          <cell r="E168">
            <v>18</v>
          </cell>
          <cell r="I168">
            <v>56</v>
          </cell>
          <cell r="L168">
            <v>27889</v>
          </cell>
          <cell r="P168">
            <v>1120</v>
          </cell>
          <cell r="S168" t="str">
            <v>No</v>
          </cell>
          <cell r="T168">
            <v>0</v>
          </cell>
        </row>
        <row r="170">
          <cell r="E170">
            <v>9</v>
          </cell>
          <cell r="I170">
            <v>100</v>
          </cell>
          <cell r="L170">
            <v>11619</v>
          </cell>
          <cell r="P170">
            <v>535</v>
          </cell>
          <cell r="S170" t="str">
            <v>No</v>
          </cell>
          <cell r="T170">
            <v>0</v>
          </cell>
        </row>
        <row r="172">
          <cell r="E172">
            <v>26</v>
          </cell>
          <cell r="I172">
            <v>104</v>
          </cell>
          <cell r="L172">
            <v>48404</v>
          </cell>
          <cell r="P172">
            <v>2513</v>
          </cell>
          <cell r="S172" t="str">
            <v>Yes</v>
          </cell>
          <cell r="T172">
            <v>3</v>
          </cell>
        </row>
        <row r="175">
          <cell r="E175">
            <v>14</v>
          </cell>
          <cell r="I175">
            <v>108</v>
          </cell>
          <cell r="L175">
            <v>16555</v>
          </cell>
          <cell r="P175">
            <v>907</v>
          </cell>
          <cell r="S175" t="str">
            <v>No</v>
          </cell>
          <cell r="T175">
            <v>1</v>
          </cell>
        </row>
        <row r="177">
          <cell r="E177">
            <v>8</v>
          </cell>
          <cell r="I177">
            <v>100</v>
          </cell>
          <cell r="L177">
            <v>13155</v>
          </cell>
          <cell r="P177">
            <v>841</v>
          </cell>
          <cell r="S177" t="str">
            <v>No</v>
          </cell>
          <cell r="T177">
            <v>1</v>
          </cell>
        </row>
        <row r="215">
          <cell r="I215">
            <v>14152</v>
          </cell>
          <cell r="P215">
            <v>172526</v>
          </cell>
          <cell r="S215">
            <v>32</v>
          </cell>
          <cell r="T215">
            <v>124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um progress June)"/>
      <sheetName val="2. Overall cum progress Mar-ref"/>
    </sheetNames>
    <sheetDataSet>
      <sheetData sheetId="0" refreshError="1">
        <row r="12">
          <cell r="E12">
            <v>1</v>
          </cell>
          <cell r="I12">
            <v>6</v>
          </cell>
          <cell r="L12">
            <v>2434</v>
          </cell>
          <cell r="P12">
            <v>109</v>
          </cell>
          <cell r="S12" t="str">
            <v>No</v>
          </cell>
          <cell r="T12">
            <v>0</v>
          </cell>
        </row>
        <row r="17">
          <cell r="E17">
            <v>9</v>
          </cell>
          <cell r="I17">
            <v>98</v>
          </cell>
          <cell r="L17">
            <v>15087</v>
          </cell>
          <cell r="P17">
            <v>942</v>
          </cell>
          <cell r="S17" t="str">
            <v>Yes</v>
          </cell>
          <cell r="T17">
            <v>0</v>
          </cell>
        </row>
        <row r="18">
          <cell r="E18">
            <v>29</v>
          </cell>
          <cell r="I18">
            <v>41</v>
          </cell>
          <cell r="L18">
            <v>8739</v>
          </cell>
          <cell r="P18">
            <v>163</v>
          </cell>
          <cell r="S18" t="str">
            <v>Yes</v>
          </cell>
          <cell r="T18">
            <v>0</v>
          </cell>
        </row>
        <row r="19">
          <cell r="E19">
            <v>15</v>
          </cell>
          <cell r="I19">
            <v>226</v>
          </cell>
          <cell r="L19">
            <v>28829</v>
          </cell>
          <cell r="P19">
            <v>1870</v>
          </cell>
          <cell r="S19" t="str">
            <v>No</v>
          </cell>
          <cell r="T19">
            <v>0</v>
          </cell>
        </row>
        <row r="21">
          <cell r="E21">
            <v>7</v>
          </cell>
          <cell r="I21">
            <v>137</v>
          </cell>
          <cell r="L21">
            <v>15739</v>
          </cell>
          <cell r="P21">
            <v>942</v>
          </cell>
          <cell r="S21" t="str">
            <v>Yes</v>
          </cell>
          <cell r="T21">
            <v>0</v>
          </cell>
        </row>
        <row r="22">
          <cell r="E22">
            <v>28</v>
          </cell>
          <cell r="I22">
            <v>217</v>
          </cell>
          <cell r="L22">
            <v>39921</v>
          </cell>
          <cell r="P22">
            <v>2488</v>
          </cell>
          <cell r="S22" t="str">
            <v>Yes</v>
          </cell>
          <cell r="T22">
            <v>0</v>
          </cell>
        </row>
        <row r="23">
          <cell r="E23">
            <v>2</v>
          </cell>
          <cell r="I23">
            <v>5</v>
          </cell>
          <cell r="L23">
            <v>3983</v>
          </cell>
          <cell r="P23">
            <v>244</v>
          </cell>
          <cell r="S23" t="str">
            <v>Yes</v>
          </cell>
          <cell r="T23">
            <v>0</v>
          </cell>
        </row>
        <row r="24">
          <cell r="E24">
            <v>13</v>
          </cell>
          <cell r="I24">
            <v>131</v>
          </cell>
          <cell r="L24">
            <v>19117</v>
          </cell>
          <cell r="P24">
            <v>1220</v>
          </cell>
          <cell r="S24" t="str">
            <v>No</v>
          </cell>
          <cell r="T24">
            <v>0</v>
          </cell>
        </row>
        <row r="27">
          <cell r="E27">
            <v>20</v>
          </cell>
          <cell r="I27">
            <v>20</v>
          </cell>
          <cell r="L27">
            <v>6393</v>
          </cell>
          <cell r="P27">
            <v>511</v>
          </cell>
          <cell r="S27" t="str">
            <v>Yes</v>
          </cell>
          <cell r="T27">
            <v>0</v>
          </cell>
        </row>
        <row r="28">
          <cell r="E28">
            <v>13</v>
          </cell>
          <cell r="I28">
            <v>82</v>
          </cell>
          <cell r="L28">
            <v>18831</v>
          </cell>
          <cell r="P28">
            <v>1389</v>
          </cell>
          <cell r="S28" t="str">
            <v>No</v>
          </cell>
          <cell r="T28">
            <v>0</v>
          </cell>
        </row>
        <row r="31">
          <cell r="E31">
            <v>1</v>
          </cell>
          <cell r="I31">
            <v>4</v>
          </cell>
          <cell r="L31">
            <v>60</v>
          </cell>
          <cell r="P31">
            <v>4</v>
          </cell>
          <cell r="S31" t="str">
            <v>Yes</v>
          </cell>
          <cell r="T31">
            <v>0</v>
          </cell>
        </row>
        <row r="33">
          <cell r="E33">
            <v>35</v>
          </cell>
          <cell r="I33">
            <v>197</v>
          </cell>
          <cell r="L33">
            <v>24320</v>
          </cell>
          <cell r="P33">
            <v>1591</v>
          </cell>
          <cell r="S33" t="str">
            <v>Yes</v>
          </cell>
          <cell r="T33">
            <v>0</v>
          </cell>
        </row>
        <row r="34">
          <cell r="E34">
            <v>5</v>
          </cell>
          <cell r="I34">
            <v>0</v>
          </cell>
          <cell r="L34">
            <v>1674</v>
          </cell>
          <cell r="P34">
            <v>137</v>
          </cell>
          <cell r="S34" t="str">
            <v>Yes</v>
          </cell>
          <cell r="T34">
            <v>0</v>
          </cell>
        </row>
        <row r="35">
          <cell r="E35">
            <v>7</v>
          </cell>
          <cell r="I35">
            <v>38</v>
          </cell>
          <cell r="L35">
            <v>2520</v>
          </cell>
          <cell r="P35">
            <v>118</v>
          </cell>
          <cell r="S35" t="str">
            <v>No</v>
          </cell>
          <cell r="T35">
            <v>0</v>
          </cell>
        </row>
        <row r="38">
          <cell r="E38">
            <v>21</v>
          </cell>
          <cell r="I38">
            <v>141</v>
          </cell>
          <cell r="L38">
            <v>24346</v>
          </cell>
          <cell r="P38">
            <v>1594</v>
          </cell>
          <cell r="S38" t="str">
            <v>Yes</v>
          </cell>
          <cell r="T38">
            <v>0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um progress June)"/>
      <sheetName val="2. Overall cum progress Mar-ref"/>
    </sheetNames>
    <sheetDataSet>
      <sheetData sheetId="0" refreshError="1">
        <row r="43">
          <cell r="E43">
            <v>54</v>
          </cell>
          <cell r="I43">
            <v>189</v>
          </cell>
          <cell r="L43">
            <v>57606</v>
          </cell>
          <cell r="P43">
            <v>2017</v>
          </cell>
          <cell r="S43" t="str">
            <v>Yes</v>
          </cell>
          <cell r="T43">
            <v>5</v>
          </cell>
        </row>
        <row r="44">
          <cell r="E44">
            <v>0</v>
          </cell>
          <cell r="I44">
            <v>3</v>
          </cell>
          <cell r="L44">
            <v>580</v>
          </cell>
          <cell r="P44">
            <v>25</v>
          </cell>
          <cell r="S44" t="str">
            <v>No</v>
          </cell>
          <cell r="T44">
            <v>1</v>
          </cell>
        </row>
        <row r="45">
          <cell r="E45">
            <v>18</v>
          </cell>
          <cell r="I45">
            <v>92</v>
          </cell>
          <cell r="L45">
            <v>36501</v>
          </cell>
          <cell r="P45">
            <v>1502</v>
          </cell>
          <cell r="S45" t="str">
            <v>Yes</v>
          </cell>
          <cell r="T45">
            <v>2</v>
          </cell>
        </row>
        <row r="47">
          <cell r="E47">
            <v>21</v>
          </cell>
          <cell r="I47">
            <v>111</v>
          </cell>
          <cell r="L47">
            <v>19806</v>
          </cell>
          <cell r="P47">
            <v>843</v>
          </cell>
          <cell r="S47" t="str">
            <v>Yes</v>
          </cell>
          <cell r="T47">
            <v>2</v>
          </cell>
        </row>
        <row r="49">
          <cell r="E49">
            <v>37</v>
          </cell>
          <cell r="I49">
            <v>68</v>
          </cell>
          <cell r="L49">
            <v>37963</v>
          </cell>
          <cell r="P49">
            <v>1652</v>
          </cell>
          <cell r="S49" t="str">
            <v>Yes</v>
          </cell>
          <cell r="T49">
            <v>6</v>
          </cell>
        </row>
        <row r="51">
          <cell r="E51">
            <v>24</v>
          </cell>
          <cell r="I51">
            <v>523</v>
          </cell>
          <cell r="L51">
            <v>46429</v>
          </cell>
          <cell r="P51">
            <v>1641</v>
          </cell>
          <cell r="S51" t="str">
            <v>Yes</v>
          </cell>
          <cell r="T51">
            <v>3</v>
          </cell>
        </row>
        <row r="52">
          <cell r="E52">
            <v>28</v>
          </cell>
          <cell r="I52">
            <v>328</v>
          </cell>
          <cell r="L52">
            <v>69943</v>
          </cell>
          <cell r="P52">
            <v>2374</v>
          </cell>
          <cell r="S52" t="str">
            <v>Yes</v>
          </cell>
          <cell r="T52">
            <v>3</v>
          </cell>
        </row>
        <row r="53">
          <cell r="E53">
            <v>32</v>
          </cell>
          <cell r="I53">
            <v>140</v>
          </cell>
          <cell r="L53">
            <v>31556</v>
          </cell>
          <cell r="P53">
            <v>1368</v>
          </cell>
          <cell r="S53" t="str">
            <v>Yes</v>
          </cell>
          <cell r="T53">
            <v>2</v>
          </cell>
        </row>
        <row r="54">
          <cell r="E54">
            <v>0</v>
          </cell>
          <cell r="I54">
            <v>6</v>
          </cell>
          <cell r="L54">
            <v>1125</v>
          </cell>
          <cell r="P54">
            <v>47</v>
          </cell>
          <cell r="S54" t="str">
            <v>Yes</v>
          </cell>
          <cell r="T54">
            <v>1</v>
          </cell>
        </row>
        <row r="55">
          <cell r="E55">
            <v>17</v>
          </cell>
          <cell r="I55">
            <v>337</v>
          </cell>
          <cell r="L55">
            <v>14204</v>
          </cell>
          <cell r="P55">
            <v>505</v>
          </cell>
          <cell r="S55" t="str">
            <v>No</v>
          </cell>
          <cell r="T55">
            <v>0</v>
          </cell>
        </row>
        <row r="57">
          <cell r="E57">
            <v>45</v>
          </cell>
          <cell r="I57">
            <v>157</v>
          </cell>
          <cell r="L57">
            <v>44474</v>
          </cell>
          <cell r="P57">
            <v>1475</v>
          </cell>
          <cell r="S57" t="str">
            <v>Yes</v>
          </cell>
          <cell r="T57">
            <v>5</v>
          </cell>
        </row>
        <row r="59">
          <cell r="E59">
            <v>21</v>
          </cell>
          <cell r="I59">
            <v>117</v>
          </cell>
          <cell r="L59">
            <v>49483</v>
          </cell>
          <cell r="P59">
            <v>1997</v>
          </cell>
          <cell r="S59" t="str">
            <v>Yes</v>
          </cell>
          <cell r="T59">
            <v>1</v>
          </cell>
        </row>
        <row r="60">
          <cell r="E60">
            <v>32</v>
          </cell>
          <cell r="I60">
            <v>243</v>
          </cell>
          <cell r="L60">
            <v>69685</v>
          </cell>
          <cell r="P60">
            <v>3129</v>
          </cell>
          <cell r="S60" t="str">
            <v>Yes</v>
          </cell>
          <cell r="T60">
            <v>4</v>
          </cell>
        </row>
        <row r="61">
          <cell r="E61">
            <v>38</v>
          </cell>
          <cell r="I61">
            <v>132</v>
          </cell>
          <cell r="L61">
            <v>36549</v>
          </cell>
          <cell r="P61">
            <v>2372</v>
          </cell>
          <cell r="S61" t="str">
            <v>Yes</v>
          </cell>
          <cell r="T61">
            <v>1</v>
          </cell>
        </row>
        <row r="62">
          <cell r="E62">
            <v>0</v>
          </cell>
          <cell r="I62">
            <v>46</v>
          </cell>
          <cell r="L62">
            <v>1535</v>
          </cell>
          <cell r="P62">
            <v>57</v>
          </cell>
          <cell r="S62" t="str">
            <v>No</v>
          </cell>
          <cell r="T62">
            <v>0</v>
          </cell>
        </row>
        <row r="64">
          <cell r="E64">
            <v>13</v>
          </cell>
          <cell r="I64">
            <v>43</v>
          </cell>
          <cell r="L64">
            <v>15461</v>
          </cell>
          <cell r="P64">
            <v>563</v>
          </cell>
          <cell r="S64" t="str">
            <v>Yes</v>
          </cell>
          <cell r="T64">
            <v>2</v>
          </cell>
        </row>
        <row r="65">
          <cell r="E65">
            <v>55</v>
          </cell>
          <cell r="I65">
            <v>43</v>
          </cell>
          <cell r="L65">
            <v>110566</v>
          </cell>
          <cell r="P65">
            <v>3865</v>
          </cell>
          <cell r="S65" t="str">
            <v>Yes</v>
          </cell>
          <cell r="T65">
            <v>2</v>
          </cell>
        </row>
        <row r="67">
          <cell r="E67">
            <v>20</v>
          </cell>
          <cell r="I67">
            <v>63</v>
          </cell>
          <cell r="L67">
            <v>42732</v>
          </cell>
          <cell r="P67">
            <v>1838</v>
          </cell>
          <cell r="S67" t="str">
            <v>Yes</v>
          </cell>
          <cell r="T67">
            <v>1</v>
          </cell>
        </row>
        <row r="68">
          <cell r="E68">
            <v>10</v>
          </cell>
          <cell r="I68">
            <v>33</v>
          </cell>
          <cell r="L68">
            <v>19570</v>
          </cell>
          <cell r="P68">
            <v>846</v>
          </cell>
          <cell r="S68" t="str">
            <v>Yes</v>
          </cell>
          <cell r="T68">
            <v>1</v>
          </cell>
        </row>
        <row r="70">
          <cell r="E70">
            <v>17</v>
          </cell>
          <cell r="I70">
            <v>55</v>
          </cell>
          <cell r="L70">
            <v>17418</v>
          </cell>
          <cell r="P70">
            <v>852</v>
          </cell>
          <cell r="S70" t="str">
            <v>Yes</v>
          </cell>
          <cell r="T70">
            <v>11</v>
          </cell>
        </row>
        <row r="71">
          <cell r="E71">
            <v>28</v>
          </cell>
          <cell r="I71">
            <v>115</v>
          </cell>
          <cell r="L71">
            <v>41919</v>
          </cell>
          <cell r="P71">
            <v>2319</v>
          </cell>
          <cell r="S71" t="str">
            <v>Yes</v>
          </cell>
          <cell r="T71">
            <v>3</v>
          </cell>
        </row>
        <row r="75">
          <cell r="E75">
            <v>67</v>
          </cell>
          <cell r="I75">
            <v>136</v>
          </cell>
          <cell r="L75">
            <v>38610</v>
          </cell>
          <cell r="P75">
            <v>2160</v>
          </cell>
          <cell r="S75" t="str">
            <v>Yes</v>
          </cell>
          <cell r="T75">
            <v>8</v>
          </cell>
        </row>
        <row r="191">
          <cell r="E191">
            <v>3</v>
          </cell>
          <cell r="I191">
            <v>78</v>
          </cell>
          <cell r="L191">
            <v>9366</v>
          </cell>
          <cell r="P191">
            <v>346</v>
          </cell>
          <cell r="S191">
            <v>0</v>
          </cell>
          <cell r="T191">
            <v>0</v>
          </cell>
        </row>
        <row r="193">
          <cell r="E193">
            <v>3</v>
          </cell>
          <cell r="I193">
            <v>0</v>
          </cell>
          <cell r="L193">
            <v>4714</v>
          </cell>
          <cell r="P193">
            <v>145</v>
          </cell>
          <cell r="S193">
            <v>0</v>
          </cell>
          <cell r="T193">
            <v>0</v>
          </cell>
        </row>
        <row r="194">
          <cell r="E194">
            <v>3</v>
          </cell>
          <cell r="I194">
            <v>78</v>
          </cell>
          <cell r="L194">
            <v>4345</v>
          </cell>
          <cell r="P194">
            <v>143</v>
          </cell>
          <cell r="S194">
            <v>0</v>
          </cell>
          <cell r="T194">
            <v>0</v>
          </cell>
        </row>
        <row r="197">
          <cell r="E197">
            <v>3</v>
          </cell>
          <cell r="I197">
            <v>78</v>
          </cell>
          <cell r="L197">
            <v>4145</v>
          </cell>
          <cell r="P197">
            <v>168</v>
          </cell>
          <cell r="S197">
            <v>0</v>
          </cell>
          <cell r="T197">
            <v>0</v>
          </cell>
        </row>
        <row r="202">
          <cell r="E202">
            <v>3</v>
          </cell>
          <cell r="I202">
            <v>0</v>
          </cell>
          <cell r="L202">
            <v>1738</v>
          </cell>
          <cell r="P202">
            <v>116</v>
          </cell>
          <cell r="S202">
            <v>0</v>
          </cell>
          <cell r="T202">
            <v>0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3. Overall cum progressDec(ref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um progress June)"/>
      <sheetName val="2. Overall cum progress Mar-ref"/>
    </sheetNames>
    <sheetDataSet>
      <sheetData sheetId="0" refreshError="1">
        <row r="56">
          <cell r="E56">
            <v>4</v>
          </cell>
          <cell r="I56">
            <v>22</v>
          </cell>
          <cell r="L56">
            <v>7500</v>
          </cell>
          <cell r="P56">
            <v>771</v>
          </cell>
          <cell r="S56" t="str">
            <v>No</v>
          </cell>
          <cell r="T56">
            <v>3</v>
          </cell>
        </row>
        <row r="72">
          <cell r="E72">
            <v>6</v>
          </cell>
          <cell r="I72">
            <v>24</v>
          </cell>
          <cell r="L72">
            <v>9543</v>
          </cell>
          <cell r="P72">
            <v>831</v>
          </cell>
          <cell r="S72" t="str">
            <v>No</v>
          </cell>
          <cell r="T72">
            <v>1</v>
          </cell>
        </row>
        <row r="107">
          <cell r="E107">
            <v>12</v>
          </cell>
          <cell r="I107">
            <v>69</v>
          </cell>
          <cell r="L107">
            <v>19074</v>
          </cell>
          <cell r="P107">
            <v>1635</v>
          </cell>
          <cell r="S107" t="str">
            <v>No</v>
          </cell>
          <cell r="T107">
            <v>9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um progress June)"/>
      <sheetName val="2. Overall cum progress Mar-ref"/>
    </sheetNames>
    <sheetDataSet>
      <sheetData sheetId="0" refreshError="1">
        <row r="81">
          <cell r="E81">
            <v>0</v>
          </cell>
          <cell r="S81" t="str">
            <v>Yes</v>
          </cell>
          <cell r="T81">
            <v>1</v>
          </cell>
        </row>
        <row r="85">
          <cell r="S85" t="str">
            <v>Yes</v>
          </cell>
          <cell r="T85">
            <v>1</v>
          </cell>
        </row>
        <row r="100">
          <cell r="S100" t="str">
            <v>Yes</v>
          </cell>
          <cell r="T100">
            <v>12</v>
          </cell>
        </row>
        <row r="103">
          <cell r="S103" t="str">
            <v>Yes</v>
          </cell>
          <cell r="T103">
            <v>4</v>
          </cell>
        </row>
      </sheetData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Dec-13"/>
      <sheetName val="3. Overallcomprogres June-13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4"/>
  <sheetViews>
    <sheetView tabSelected="1" workbookViewId="0">
      <selection activeCell="J8" sqref="J8"/>
    </sheetView>
  </sheetViews>
  <sheetFormatPr defaultRowHeight="13.2" x14ac:dyDescent="0.25"/>
  <cols>
    <col min="5" max="5" width="8.88671875" customWidth="1"/>
  </cols>
  <sheetData>
    <row r="1" spans="1:23" ht="14.4" thickBot="1" x14ac:dyDescent="0.3">
      <c r="A1" s="7" t="s">
        <v>202</v>
      </c>
      <c r="B1" s="7"/>
      <c r="C1" s="7"/>
      <c r="D1" s="7"/>
      <c r="E1" s="7"/>
      <c r="F1" s="7"/>
      <c r="G1" s="7"/>
      <c r="H1" s="8"/>
      <c r="I1" s="8"/>
      <c r="J1" s="7"/>
      <c r="K1" s="7"/>
      <c r="L1" s="7"/>
      <c r="M1" s="7"/>
      <c r="N1" s="7"/>
      <c r="O1" s="7"/>
      <c r="P1" s="7"/>
      <c r="Q1" s="7"/>
      <c r="R1" s="7"/>
      <c r="S1" s="9"/>
      <c r="T1" s="9"/>
      <c r="U1" s="1"/>
      <c r="V1" s="1"/>
      <c r="W1" s="1"/>
    </row>
    <row r="2" spans="1:23" ht="13.8" x14ac:dyDescent="0.25">
      <c r="A2" s="10" t="s">
        <v>10</v>
      </c>
      <c r="B2" s="11" t="s">
        <v>11</v>
      </c>
      <c r="C2" s="11" t="s">
        <v>174</v>
      </c>
      <c r="D2" s="12" t="s">
        <v>200</v>
      </c>
      <c r="E2" s="12"/>
      <c r="F2" s="12"/>
      <c r="G2" s="13"/>
      <c r="H2" s="14" t="s">
        <v>203</v>
      </c>
      <c r="I2" s="15" t="s">
        <v>204</v>
      </c>
      <c r="J2" s="11" t="s">
        <v>13</v>
      </c>
      <c r="K2" s="12" t="s">
        <v>201</v>
      </c>
      <c r="L2" s="12"/>
      <c r="M2" s="12"/>
      <c r="N2" s="13"/>
      <c r="O2" s="11" t="s">
        <v>205</v>
      </c>
      <c r="P2" s="11"/>
      <c r="Q2" s="11"/>
      <c r="R2" s="16" t="s">
        <v>12</v>
      </c>
      <c r="S2" s="17" t="s">
        <v>206</v>
      </c>
      <c r="T2" s="18" t="s">
        <v>207</v>
      </c>
      <c r="U2" s="1"/>
      <c r="V2" s="1"/>
      <c r="W2" s="1"/>
    </row>
    <row r="3" spans="1:23" ht="55.8" thickBot="1" x14ac:dyDescent="0.3">
      <c r="A3" s="19"/>
      <c r="B3" s="20"/>
      <c r="C3" s="20"/>
      <c r="D3" s="21" t="s">
        <v>208</v>
      </c>
      <c r="E3" s="22" t="s">
        <v>209</v>
      </c>
      <c r="F3" s="21" t="s">
        <v>189</v>
      </c>
      <c r="G3" s="21" t="s">
        <v>210</v>
      </c>
      <c r="H3" s="23"/>
      <c r="I3" s="24"/>
      <c r="J3" s="20"/>
      <c r="K3" s="21" t="s">
        <v>208</v>
      </c>
      <c r="L3" s="22" t="s">
        <v>209</v>
      </c>
      <c r="M3" s="21" t="s">
        <v>189</v>
      </c>
      <c r="N3" s="21" t="s">
        <v>210</v>
      </c>
      <c r="O3" s="21" t="s">
        <v>208</v>
      </c>
      <c r="P3" s="22" t="s">
        <v>209</v>
      </c>
      <c r="Q3" s="21" t="s">
        <v>189</v>
      </c>
      <c r="R3" s="25"/>
      <c r="S3" s="26"/>
      <c r="T3" s="27"/>
      <c r="U3" s="1">
        <v>1</v>
      </c>
      <c r="V3" s="1"/>
      <c r="W3" s="1"/>
    </row>
    <row r="4" spans="1:23" ht="15" thickBot="1" x14ac:dyDescent="0.35">
      <c r="A4" s="28"/>
      <c r="B4" s="29"/>
      <c r="C4" s="30"/>
      <c r="D4" s="30"/>
      <c r="E4" s="30"/>
      <c r="F4" s="30"/>
      <c r="G4" s="30"/>
      <c r="H4" s="30"/>
      <c r="I4" s="30"/>
      <c r="J4" s="31"/>
      <c r="K4" s="32"/>
      <c r="L4" s="32"/>
      <c r="M4" s="32"/>
      <c r="N4" s="32"/>
      <c r="O4" s="31"/>
      <c r="P4" s="31"/>
      <c r="Q4" s="31"/>
      <c r="R4" s="30"/>
      <c r="S4" s="6">
        <f>'[1]1.RSP Districts '!S4</f>
        <v>0</v>
      </c>
      <c r="T4" s="6">
        <f>'[1]1.RSP Districts '!T4</f>
        <v>0</v>
      </c>
      <c r="U4" s="1">
        <v>1</v>
      </c>
      <c r="V4" s="1"/>
      <c r="W4" s="1"/>
    </row>
    <row r="5" spans="1:23" ht="13.8" x14ac:dyDescent="0.25">
      <c r="A5" s="33" t="s">
        <v>14</v>
      </c>
      <c r="B5" s="34"/>
      <c r="C5" s="35"/>
      <c r="D5" s="35"/>
      <c r="E5" s="35"/>
      <c r="F5" s="35"/>
      <c r="G5" s="35"/>
      <c r="H5" s="35"/>
      <c r="I5" s="35"/>
      <c r="J5" s="35"/>
      <c r="K5" s="36"/>
      <c r="L5" s="36"/>
      <c r="M5" s="36"/>
      <c r="N5" s="36"/>
      <c r="O5" s="35"/>
      <c r="P5" s="35"/>
      <c r="Q5" s="35"/>
      <c r="R5" s="35"/>
      <c r="S5" s="37"/>
      <c r="T5" s="38"/>
      <c r="U5" s="1">
        <v>1</v>
      </c>
      <c r="V5" s="1"/>
      <c r="W5" s="1"/>
    </row>
    <row r="6" spans="1:23" ht="14.4" thickBot="1" x14ac:dyDescent="0.3">
      <c r="A6" s="39">
        <v>1</v>
      </c>
      <c r="B6" s="40" t="s">
        <v>15</v>
      </c>
      <c r="C6" s="41">
        <v>12</v>
      </c>
      <c r="D6" s="41">
        <v>12</v>
      </c>
      <c r="E6" s="41">
        <f>'[2]1.RSP Districts '!E6</f>
        <v>12</v>
      </c>
      <c r="F6" s="42">
        <f>(E6-D6)/D6%</f>
        <v>0</v>
      </c>
      <c r="G6" s="42">
        <f>E6/C6%</f>
        <v>100</v>
      </c>
      <c r="H6" s="41">
        <v>722</v>
      </c>
      <c r="I6" s="41">
        <f>'[2]1.RSP Districts '!I6</f>
        <v>722</v>
      </c>
      <c r="J6" s="41">
        <v>43884</v>
      </c>
      <c r="K6" s="41">
        <v>26391</v>
      </c>
      <c r="L6" s="41">
        <f>'[2]1.RSP Districts '!L6</f>
        <v>26391</v>
      </c>
      <c r="M6" s="42">
        <f>(L6-K6)/K6%</f>
        <v>0</v>
      </c>
      <c r="N6" s="42">
        <f>L6/J6%</f>
        <v>60.13809133169265</v>
      </c>
      <c r="O6" s="41">
        <v>1605</v>
      </c>
      <c r="P6" s="41">
        <f>'[2]1.RSP Districts '!P6</f>
        <v>1605</v>
      </c>
      <c r="Q6" s="42">
        <f>(P6-O6)/O6%</f>
        <v>0</v>
      </c>
      <c r="R6" s="43" t="s">
        <v>4</v>
      </c>
      <c r="S6" s="41" t="str">
        <f>'[2]1.RSP Districts '!S6</f>
        <v>Yes</v>
      </c>
      <c r="T6" s="41">
        <f>'[2]1.RSP Districts '!T6</f>
        <v>1</v>
      </c>
      <c r="U6" s="1">
        <v>1</v>
      </c>
      <c r="V6" s="1"/>
      <c r="W6" s="1"/>
    </row>
    <row r="7" spans="1:23" ht="14.4" thickBot="1" x14ac:dyDescent="0.3">
      <c r="A7" s="44">
        <f>A6</f>
        <v>1</v>
      </c>
      <c r="B7" s="45" t="s">
        <v>16</v>
      </c>
      <c r="C7" s="46">
        <f>C6</f>
        <v>12</v>
      </c>
      <c r="D7" s="46">
        <f>D6</f>
        <v>12</v>
      </c>
      <c r="E7" s="46">
        <f>E6</f>
        <v>12</v>
      </c>
      <c r="F7" s="47">
        <f>(E7-D7)/D7%</f>
        <v>0</v>
      </c>
      <c r="G7" s="47">
        <f>E7/C7%</f>
        <v>100</v>
      </c>
      <c r="H7" s="47">
        <f>H6</f>
        <v>722</v>
      </c>
      <c r="I7" s="47">
        <f>I6</f>
        <v>722</v>
      </c>
      <c r="J7" s="46">
        <f>J6</f>
        <v>43884</v>
      </c>
      <c r="K7" s="46">
        <f>K6</f>
        <v>26391</v>
      </c>
      <c r="L7" s="46">
        <f>L6</f>
        <v>26391</v>
      </c>
      <c r="M7" s="47">
        <f>(L7-K7)/K7%</f>
        <v>0</v>
      </c>
      <c r="N7" s="47">
        <f>L7/J7%</f>
        <v>60.13809133169265</v>
      </c>
      <c r="O7" s="46">
        <f>O6</f>
        <v>1605</v>
      </c>
      <c r="P7" s="46">
        <f>P6</f>
        <v>1605</v>
      </c>
      <c r="Q7" s="47">
        <f>(P7-O7)/O7%</f>
        <v>0</v>
      </c>
      <c r="R7" s="48"/>
      <c r="S7" s="49">
        <f>COUNTIF(S6,"Yes")</f>
        <v>1</v>
      </c>
      <c r="T7" s="50">
        <f>T6</f>
        <v>1</v>
      </c>
      <c r="U7" s="1">
        <v>1</v>
      </c>
      <c r="V7" s="2"/>
      <c r="W7" s="2"/>
    </row>
    <row r="8" spans="1:23" ht="15" thickBot="1" x14ac:dyDescent="0.35">
      <c r="A8" s="28"/>
      <c r="B8" s="29"/>
      <c r="C8" s="51"/>
      <c r="D8" s="52"/>
      <c r="E8" s="52"/>
      <c r="F8" s="53"/>
      <c r="G8" s="53"/>
      <c r="H8" s="53"/>
      <c r="I8" s="53"/>
      <c r="J8" s="51"/>
      <c r="K8" s="52"/>
      <c r="L8" s="52"/>
      <c r="M8" s="52"/>
      <c r="N8" s="52"/>
      <c r="O8" s="52"/>
      <c r="P8" s="52"/>
      <c r="Q8" s="52"/>
      <c r="R8" s="30"/>
      <c r="S8" s="54"/>
      <c r="T8" s="54"/>
      <c r="U8" s="1">
        <v>1</v>
      </c>
      <c r="V8" s="1"/>
      <c r="W8" s="1"/>
    </row>
    <row r="9" spans="1:23" ht="13.8" x14ac:dyDescent="0.25">
      <c r="A9" s="33" t="s">
        <v>17</v>
      </c>
      <c r="B9" s="34"/>
      <c r="C9" s="35"/>
      <c r="D9" s="55"/>
      <c r="E9" s="55"/>
      <c r="F9" s="56"/>
      <c r="G9" s="56"/>
      <c r="H9" s="56"/>
      <c r="I9" s="56"/>
      <c r="J9" s="35"/>
      <c r="K9" s="55"/>
      <c r="L9" s="55"/>
      <c r="M9" s="55"/>
      <c r="N9" s="55"/>
      <c r="O9" s="55"/>
      <c r="P9" s="55"/>
      <c r="Q9" s="55"/>
      <c r="R9" s="35"/>
      <c r="S9" s="57"/>
      <c r="T9" s="57"/>
      <c r="U9" s="1">
        <v>1</v>
      </c>
      <c r="V9" s="1"/>
      <c r="W9" s="1"/>
    </row>
    <row r="10" spans="1:23" ht="13.8" x14ac:dyDescent="0.25">
      <c r="A10" s="58">
        <v>1</v>
      </c>
      <c r="B10" s="59" t="s">
        <v>18</v>
      </c>
      <c r="C10" s="6">
        <v>8</v>
      </c>
      <c r="D10" s="41">
        <v>8</v>
      </c>
      <c r="E10" s="41">
        <f>'[2]1.RSP Districts '!E10</f>
        <v>8</v>
      </c>
      <c r="F10" s="60">
        <f>(E10-D10)/D10%</f>
        <v>0</v>
      </c>
      <c r="G10" s="60">
        <f t="shared" ref="G10:G40" si="0">E10/C10%</f>
        <v>100</v>
      </c>
      <c r="H10" s="41">
        <v>118</v>
      </c>
      <c r="I10" s="41">
        <f>'[2]1.RSP Districts '!I10</f>
        <v>118</v>
      </c>
      <c r="J10" s="6">
        <v>22144</v>
      </c>
      <c r="K10" s="41">
        <v>10079</v>
      </c>
      <c r="L10" s="41">
        <f>'[2]1.RSP Districts '!L10</f>
        <v>10079</v>
      </c>
      <c r="M10" s="60">
        <f>(L10-K10)/K10%</f>
        <v>0</v>
      </c>
      <c r="N10" s="60">
        <f>L10/J10%</f>
        <v>45.515715317919074</v>
      </c>
      <c r="O10" s="41">
        <v>608</v>
      </c>
      <c r="P10" s="41">
        <f>'[2]1.RSP Districts '!P10</f>
        <v>611</v>
      </c>
      <c r="Q10" s="60">
        <f t="shared" ref="Q10:Q40" si="1">(P10-O10)/O10%</f>
        <v>0.49342105263157893</v>
      </c>
      <c r="R10" s="61" t="s">
        <v>4</v>
      </c>
      <c r="S10" s="41" t="str">
        <f>'[2]1.RSP Districts '!S10</f>
        <v>Yes</v>
      </c>
      <c r="T10" s="41">
        <f>'[2]1.RSP Districts '!T10</f>
        <v>1</v>
      </c>
      <c r="U10" s="1">
        <v>1</v>
      </c>
      <c r="V10" s="1"/>
      <c r="W10" s="1"/>
    </row>
    <row r="11" spans="1:23" ht="13.8" x14ac:dyDescent="0.25">
      <c r="A11" s="58">
        <v>2</v>
      </c>
      <c r="B11" s="59" t="s">
        <v>147</v>
      </c>
      <c r="C11" s="6">
        <v>8</v>
      </c>
      <c r="D11" s="41">
        <v>0</v>
      </c>
      <c r="E11" s="41"/>
      <c r="F11" s="60">
        <v>0</v>
      </c>
      <c r="G11" s="60">
        <f t="shared" si="0"/>
        <v>0</v>
      </c>
      <c r="H11" s="41">
        <v>0</v>
      </c>
      <c r="I11" s="62"/>
      <c r="J11" s="6">
        <v>13787</v>
      </c>
      <c r="K11" s="41">
        <v>0</v>
      </c>
      <c r="L11" s="6"/>
      <c r="M11" s="60">
        <v>0</v>
      </c>
      <c r="N11" s="60">
        <v>0</v>
      </c>
      <c r="O11" s="41">
        <v>0</v>
      </c>
      <c r="P11" s="63"/>
      <c r="Q11" s="60">
        <v>0</v>
      </c>
      <c r="R11" s="63">
        <v>0</v>
      </c>
      <c r="S11" s="6"/>
      <c r="T11" s="6"/>
      <c r="U11" s="1">
        <v>1</v>
      </c>
      <c r="V11" s="1"/>
      <c r="W11" s="1"/>
    </row>
    <row r="12" spans="1:23" ht="13.8" x14ac:dyDescent="0.25">
      <c r="A12" s="58">
        <v>3</v>
      </c>
      <c r="B12" s="59" t="s">
        <v>19</v>
      </c>
      <c r="C12" s="6">
        <v>27</v>
      </c>
      <c r="D12" s="41">
        <v>1</v>
      </c>
      <c r="E12" s="41">
        <f>'[3]1.RSP Districts '!E12</f>
        <v>1</v>
      </c>
      <c r="F12" s="60">
        <f>(E12-D12)/D12%</f>
        <v>0</v>
      </c>
      <c r="G12" s="60">
        <f t="shared" si="0"/>
        <v>3.7037037037037033</v>
      </c>
      <c r="H12" s="41">
        <v>6</v>
      </c>
      <c r="I12" s="41">
        <f>'[3]1.RSP Districts '!I12</f>
        <v>6</v>
      </c>
      <c r="J12" s="6">
        <v>35003</v>
      </c>
      <c r="K12" s="41">
        <v>2434</v>
      </c>
      <c r="L12" s="41">
        <f>'[3]1.RSP Districts '!L12</f>
        <v>2434</v>
      </c>
      <c r="M12" s="60">
        <f>(L12-K12)/K12%</f>
        <v>0</v>
      </c>
      <c r="N12" s="60">
        <f>L12/J12%</f>
        <v>6.953689683741394</v>
      </c>
      <c r="O12" s="41">
        <v>109</v>
      </c>
      <c r="P12" s="41">
        <f>'[3]1.RSP Districts '!P12</f>
        <v>109</v>
      </c>
      <c r="Q12" s="60">
        <f t="shared" si="1"/>
        <v>0</v>
      </c>
      <c r="R12" s="61" t="s">
        <v>2</v>
      </c>
      <c r="S12" s="41" t="str">
        <f>'[3]1.RSP Districts '!S12</f>
        <v>No</v>
      </c>
      <c r="T12" s="41">
        <f>'[3]1.RSP Districts '!T12</f>
        <v>0</v>
      </c>
      <c r="U12" s="1">
        <v>1</v>
      </c>
      <c r="V12" s="1"/>
      <c r="W12" s="1"/>
    </row>
    <row r="13" spans="1:23" ht="13.8" x14ac:dyDescent="0.25">
      <c r="A13" s="58">
        <v>4</v>
      </c>
      <c r="B13" s="59" t="s">
        <v>211</v>
      </c>
      <c r="C13" s="6">
        <v>10</v>
      </c>
      <c r="D13" s="41">
        <v>0</v>
      </c>
      <c r="E13" s="41"/>
      <c r="F13" s="60">
        <v>0</v>
      </c>
      <c r="G13" s="60">
        <f t="shared" si="0"/>
        <v>0</v>
      </c>
      <c r="H13" s="41">
        <v>0</v>
      </c>
      <c r="I13" s="62"/>
      <c r="J13" s="64">
        <v>13570</v>
      </c>
      <c r="K13" s="41">
        <v>0</v>
      </c>
      <c r="L13" s="6"/>
      <c r="M13" s="60">
        <v>0</v>
      </c>
      <c r="N13" s="60">
        <v>0</v>
      </c>
      <c r="O13" s="41">
        <v>0</v>
      </c>
      <c r="P13" s="63"/>
      <c r="Q13" s="60">
        <v>0</v>
      </c>
      <c r="R13" s="63">
        <v>0</v>
      </c>
      <c r="S13" s="6"/>
      <c r="T13" s="6"/>
      <c r="U13" s="1">
        <v>1</v>
      </c>
      <c r="V13" s="1"/>
      <c r="W13" s="1"/>
    </row>
    <row r="14" spans="1:23" ht="13.8" x14ac:dyDescent="0.25">
      <c r="A14" s="58">
        <v>5</v>
      </c>
      <c r="B14" s="59" t="s">
        <v>148</v>
      </c>
      <c r="C14" s="6">
        <v>12</v>
      </c>
      <c r="D14" s="41">
        <v>0</v>
      </c>
      <c r="E14" s="41"/>
      <c r="F14" s="60">
        <v>0</v>
      </c>
      <c r="G14" s="60">
        <f t="shared" si="0"/>
        <v>0</v>
      </c>
      <c r="H14" s="41">
        <v>0</v>
      </c>
      <c r="I14" s="62"/>
      <c r="J14" s="64">
        <v>27337</v>
      </c>
      <c r="K14" s="41">
        <v>0</v>
      </c>
      <c r="L14" s="6"/>
      <c r="M14" s="60">
        <v>0</v>
      </c>
      <c r="N14" s="60">
        <v>0</v>
      </c>
      <c r="O14" s="41">
        <v>0</v>
      </c>
      <c r="P14" s="63"/>
      <c r="Q14" s="60">
        <v>0</v>
      </c>
      <c r="R14" s="63">
        <v>0</v>
      </c>
      <c r="S14" s="6"/>
      <c r="T14" s="6"/>
      <c r="U14" s="1">
        <v>1</v>
      </c>
      <c r="V14" s="1"/>
      <c r="W14" s="1"/>
    </row>
    <row r="15" spans="1:23" ht="13.8" x14ac:dyDescent="0.25">
      <c r="A15" s="58">
        <v>6</v>
      </c>
      <c r="B15" s="59" t="s">
        <v>212</v>
      </c>
      <c r="C15" s="6">
        <v>13</v>
      </c>
      <c r="D15" s="41">
        <v>13</v>
      </c>
      <c r="E15" s="41">
        <f>'[2]1.RSP Districts '!E15</f>
        <v>13</v>
      </c>
      <c r="F15" s="60">
        <f>(E15-D15)/D15%</f>
        <v>0</v>
      </c>
      <c r="G15" s="60">
        <f t="shared" si="0"/>
        <v>100</v>
      </c>
      <c r="H15" s="41">
        <v>144</v>
      </c>
      <c r="I15" s="41">
        <f>'[2]1.RSP Districts '!I15</f>
        <v>144</v>
      </c>
      <c r="J15" s="6">
        <v>16691</v>
      </c>
      <c r="K15" s="41">
        <v>36326</v>
      </c>
      <c r="L15" s="41">
        <f>'[2]1.RSP Districts '!L15</f>
        <v>36326</v>
      </c>
      <c r="M15" s="60">
        <f>(L15-K15)/K15%</f>
        <v>0</v>
      </c>
      <c r="N15" s="60">
        <f>L15/J15%</f>
        <v>217.63824815768979</v>
      </c>
      <c r="O15" s="41">
        <v>1909</v>
      </c>
      <c r="P15" s="41">
        <f>'[2]1.RSP Districts '!P15</f>
        <v>1909</v>
      </c>
      <c r="Q15" s="60">
        <f t="shared" si="1"/>
        <v>0</v>
      </c>
      <c r="R15" s="61" t="s">
        <v>4</v>
      </c>
      <c r="S15" s="41" t="str">
        <f>'[2]1.RSP Districts '!S15</f>
        <v>Yes</v>
      </c>
      <c r="T15" s="41">
        <f>'[2]1.RSP Districts '!T15</f>
        <v>2</v>
      </c>
      <c r="U15" s="1">
        <v>1</v>
      </c>
      <c r="V15" s="1"/>
      <c r="W15" s="1"/>
    </row>
    <row r="16" spans="1:23" ht="13.8" x14ac:dyDescent="0.25">
      <c r="A16" s="58">
        <v>7</v>
      </c>
      <c r="B16" s="59" t="s">
        <v>149</v>
      </c>
      <c r="C16" s="6">
        <v>10</v>
      </c>
      <c r="D16" s="41">
        <v>0</v>
      </c>
      <c r="E16" s="41"/>
      <c r="F16" s="60">
        <v>0</v>
      </c>
      <c r="G16" s="60">
        <f t="shared" si="0"/>
        <v>0</v>
      </c>
      <c r="H16" s="41">
        <v>0</v>
      </c>
      <c r="I16" s="62"/>
      <c r="J16" s="6">
        <v>0</v>
      </c>
      <c r="K16" s="41">
        <v>0</v>
      </c>
      <c r="L16" s="6"/>
      <c r="M16" s="60">
        <v>0</v>
      </c>
      <c r="N16" s="60">
        <v>0</v>
      </c>
      <c r="O16" s="41">
        <v>0</v>
      </c>
      <c r="P16" s="63"/>
      <c r="Q16" s="60">
        <v>0</v>
      </c>
      <c r="R16" s="63">
        <v>0</v>
      </c>
      <c r="S16" s="6"/>
      <c r="T16" s="6"/>
      <c r="U16" s="1">
        <v>1</v>
      </c>
      <c r="V16" s="1"/>
      <c r="W16" s="1"/>
    </row>
    <row r="17" spans="1:23" ht="13.8" x14ac:dyDescent="0.25">
      <c r="A17" s="58">
        <v>8</v>
      </c>
      <c r="B17" s="59" t="s">
        <v>20</v>
      </c>
      <c r="C17" s="6">
        <v>9</v>
      </c>
      <c r="D17" s="41">
        <v>9</v>
      </c>
      <c r="E17" s="41">
        <f>'[3]1.RSP Districts '!E17</f>
        <v>9</v>
      </c>
      <c r="F17" s="60">
        <f t="shared" ref="F17:F23" si="2">(E17-D17)/D17%</f>
        <v>0</v>
      </c>
      <c r="G17" s="60">
        <f t="shared" si="0"/>
        <v>100</v>
      </c>
      <c r="H17" s="41">
        <v>98</v>
      </c>
      <c r="I17" s="41">
        <f>'[3]1.RSP Districts '!I17</f>
        <v>98</v>
      </c>
      <c r="J17" s="6">
        <v>16184</v>
      </c>
      <c r="K17" s="41">
        <v>12852</v>
      </c>
      <c r="L17" s="41">
        <f>'[3]1.RSP Districts '!L17</f>
        <v>15087</v>
      </c>
      <c r="M17" s="60">
        <f t="shared" ref="M17:M22" si="3">(L17-K17)/K17%</f>
        <v>17.390289449112977</v>
      </c>
      <c r="N17" s="60">
        <f t="shared" ref="N17:N22" si="4">L17/J17%</f>
        <v>93.221700444883837</v>
      </c>
      <c r="O17" s="41">
        <v>793</v>
      </c>
      <c r="P17" s="41">
        <f>'[3]1.RSP Districts '!P17</f>
        <v>942</v>
      </c>
      <c r="Q17" s="60">
        <f t="shared" si="1"/>
        <v>18.789407313997479</v>
      </c>
      <c r="R17" s="61" t="s">
        <v>2</v>
      </c>
      <c r="S17" s="41" t="str">
        <f>'[3]1.RSP Districts '!S17</f>
        <v>Yes</v>
      </c>
      <c r="T17" s="41">
        <f>'[3]1.RSP Districts '!T17</f>
        <v>0</v>
      </c>
      <c r="U17" s="1">
        <v>1</v>
      </c>
      <c r="V17" s="1"/>
      <c r="W17" s="1"/>
    </row>
    <row r="18" spans="1:23" ht="13.8" x14ac:dyDescent="0.25">
      <c r="A18" s="58">
        <v>9</v>
      </c>
      <c r="B18" s="59" t="s">
        <v>21</v>
      </c>
      <c r="C18" s="6">
        <v>46</v>
      </c>
      <c r="D18" s="41">
        <v>29</v>
      </c>
      <c r="E18" s="41">
        <f>'[3]1.RSP Districts '!E18</f>
        <v>29</v>
      </c>
      <c r="F18" s="60">
        <f t="shared" si="2"/>
        <v>0</v>
      </c>
      <c r="G18" s="60">
        <f t="shared" si="0"/>
        <v>63.043478260869563</v>
      </c>
      <c r="H18" s="41">
        <v>41</v>
      </c>
      <c r="I18" s="41">
        <f>'[3]1.RSP Districts '!I18</f>
        <v>41</v>
      </c>
      <c r="J18" s="6">
        <v>52664</v>
      </c>
      <c r="K18" s="41">
        <v>8739</v>
      </c>
      <c r="L18" s="41">
        <f>'[3]1.RSP Districts '!L18</f>
        <v>8739</v>
      </c>
      <c r="M18" s="60">
        <f t="shared" si="3"/>
        <v>0</v>
      </c>
      <c r="N18" s="60">
        <f t="shared" si="4"/>
        <v>16.593878171046637</v>
      </c>
      <c r="O18" s="41">
        <v>163</v>
      </c>
      <c r="P18" s="41">
        <f>'[3]1.RSP Districts '!P18</f>
        <v>163</v>
      </c>
      <c r="Q18" s="60">
        <f t="shared" si="1"/>
        <v>0</v>
      </c>
      <c r="R18" s="61" t="s">
        <v>2</v>
      </c>
      <c r="S18" s="41" t="str">
        <f>'[3]1.RSP Districts '!S18</f>
        <v>Yes</v>
      </c>
      <c r="T18" s="41">
        <f>'[3]1.RSP Districts '!T18</f>
        <v>0</v>
      </c>
      <c r="U18" s="1">
        <v>1</v>
      </c>
      <c r="V18" s="1"/>
      <c r="W18" s="1"/>
    </row>
    <row r="19" spans="1:23" ht="13.8" x14ac:dyDescent="0.25">
      <c r="A19" s="58">
        <v>10</v>
      </c>
      <c r="B19" s="59" t="s">
        <v>213</v>
      </c>
      <c r="C19" s="6">
        <v>18</v>
      </c>
      <c r="D19" s="41">
        <v>15</v>
      </c>
      <c r="E19" s="41">
        <f>'[3]1.RSP Districts '!E19</f>
        <v>15</v>
      </c>
      <c r="F19" s="60">
        <f t="shared" si="2"/>
        <v>0</v>
      </c>
      <c r="G19" s="60">
        <f t="shared" si="0"/>
        <v>83.333333333333343</v>
      </c>
      <c r="H19" s="41">
        <v>226</v>
      </c>
      <c r="I19" s="41">
        <f>'[3]1.RSP Districts '!I19</f>
        <v>226</v>
      </c>
      <c r="J19" s="6">
        <v>31396</v>
      </c>
      <c r="K19" s="41">
        <v>28829</v>
      </c>
      <c r="L19" s="41">
        <f>'[3]1.RSP Districts '!L19</f>
        <v>28829</v>
      </c>
      <c r="M19" s="60">
        <f t="shared" si="3"/>
        <v>0</v>
      </c>
      <c r="N19" s="60">
        <f t="shared" si="4"/>
        <v>91.823799210090456</v>
      </c>
      <c r="O19" s="41">
        <v>1870</v>
      </c>
      <c r="P19" s="41">
        <f>'[3]1.RSP Districts '!P19</f>
        <v>1870</v>
      </c>
      <c r="Q19" s="60">
        <f t="shared" si="1"/>
        <v>0</v>
      </c>
      <c r="R19" s="61" t="s">
        <v>2</v>
      </c>
      <c r="S19" s="41" t="str">
        <f>'[3]1.RSP Districts '!S19</f>
        <v>No</v>
      </c>
      <c r="T19" s="41">
        <f>'[3]1.RSP Districts '!T19</f>
        <v>0</v>
      </c>
      <c r="U19" s="1">
        <v>1</v>
      </c>
      <c r="V19" s="1"/>
      <c r="W19" s="1"/>
    </row>
    <row r="20" spans="1:23" ht="13.8" x14ac:dyDescent="0.25">
      <c r="A20" s="58">
        <v>11</v>
      </c>
      <c r="B20" s="59" t="s">
        <v>214</v>
      </c>
      <c r="C20" s="6">
        <v>38</v>
      </c>
      <c r="D20" s="41">
        <v>38</v>
      </c>
      <c r="E20" s="41">
        <f>'[2]1.RSP Districts '!E20</f>
        <v>38</v>
      </c>
      <c r="F20" s="60">
        <f t="shared" si="2"/>
        <v>0</v>
      </c>
      <c r="G20" s="60">
        <f t="shared" si="0"/>
        <v>100</v>
      </c>
      <c r="H20" s="41">
        <v>357</v>
      </c>
      <c r="I20" s="41">
        <f>'[2]1.RSP Districts '!I20</f>
        <v>357</v>
      </c>
      <c r="J20" s="6">
        <v>70164</v>
      </c>
      <c r="K20" s="41">
        <v>49149</v>
      </c>
      <c r="L20" s="41">
        <f>'[2]1.RSP Districts '!L20</f>
        <v>49149</v>
      </c>
      <c r="M20" s="60">
        <f t="shared" si="3"/>
        <v>0</v>
      </c>
      <c r="N20" s="60">
        <f t="shared" si="4"/>
        <v>70.048742945100059</v>
      </c>
      <c r="O20" s="41">
        <v>2246</v>
      </c>
      <c r="P20" s="41">
        <f>'[2]1.RSP Districts '!P20</f>
        <v>2246</v>
      </c>
      <c r="Q20" s="60">
        <f t="shared" si="1"/>
        <v>0</v>
      </c>
      <c r="R20" s="61" t="s">
        <v>4</v>
      </c>
      <c r="S20" s="41" t="str">
        <f>'[2]1.RSP Districts '!S20</f>
        <v>Yes</v>
      </c>
      <c r="T20" s="41">
        <f>'[2]1.RSP Districts '!T20</f>
        <v>1</v>
      </c>
      <c r="U20" s="1">
        <v>1</v>
      </c>
      <c r="V20" s="1"/>
      <c r="W20" s="1"/>
    </row>
    <row r="21" spans="1:23" ht="13.8" x14ac:dyDescent="0.25">
      <c r="A21" s="58">
        <v>12</v>
      </c>
      <c r="B21" s="59" t="s">
        <v>22</v>
      </c>
      <c r="C21" s="6">
        <v>7</v>
      </c>
      <c r="D21" s="41">
        <v>7</v>
      </c>
      <c r="E21" s="41">
        <f>'[3]1.RSP Districts '!E21</f>
        <v>7</v>
      </c>
      <c r="F21" s="60">
        <f t="shared" si="2"/>
        <v>0</v>
      </c>
      <c r="G21" s="60">
        <f t="shared" si="0"/>
        <v>99.999999999999986</v>
      </c>
      <c r="H21" s="41">
        <v>137</v>
      </c>
      <c r="I21" s="41">
        <f>'[3]1.RSP Districts '!I21</f>
        <v>137</v>
      </c>
      <c r="J21" s="6">
        <v>14328.125</v>
      </c>
      <c r="K21" s="41">
        <v>15739</v>
      </c>
      <c r="L21" s="41">
        <f>'[3]1.RSP Districts '!L21</f>
        <v>15739</v>
      </c>
      <c r="M21" s="60">
        <f t="shared" si="3"/>
        <v>0</v>
      </c>
      <c r="N21" s="60">
        <f t="shared" si="4"/>
        <v>109.84689203925845</v>
      </c>
      <c r="O21" s="41">
        <v>942</v>
      </c>
      <c r="P21" s="41">
        <f>'[3]1.RSP Districts '!P21</f>
        <v>942</v>
      </c>
      <c r="Q21" s="60">
        <f t="shared" si="1"/>
        <v>0</v>
      </c>
      <c r="R21" s="61" t="s">
        <v>2</v>
      </c>
      <c r="S21" s="41" t="str">
        <f>'[3]1.RSP Districts '!S21</f>
        <v>Yes</v>
      </c>
      <c r="T21" s="41">
        <f>'[3]1.RSP Districts '!T21</f>
        <v>0</v>
      </c>
      <c r="U21" s="1">
        <v>1</v>
      </c>
      <c r="V21" s="1"/>
      <c r="W21" s="1"/>
    </row>
    <row r="22" spans="1:23" ht="13.8" x14ac:dyDescent="0.25">
      <c r="A22" s="58">
        <v>13</v>
      </c>
      <c r="B22" s="59" t="s">
        <v>23</v>
      </c>
      <c r="C22" s="6">
        <v>35</v>
      </c>
      <c r="D22" s="41">
        <v>28</v>
      </c>
      <c r="E22" s="41">
        <f>'[3]1.RSP Districts '!E22</f>
        <v>28</v>
      </c>
      <c r="F22" s="60">
        <f t="shared" si="2"/>
        <v>0</v>
      </c>
      <c r="G22" s="60">
        <f t="shared" si="0"/>
        <v>80</v>
      </c>
      <c r="H22" s="41">
        <v>217</v>
      </c>
      <c r="I22" s="41">
        <f>'[3]1.RSP Districts '!I22</f>
        <v>217</v>
      </c>
      <c r="J22" s="6">
        <v>60032</v>
      </c>
      <c r="K22" s="41">
        <v>36911</v>
      </c>
      <c r="L22" s="41">
        <f>'[3]1.RSP Districts '!L22</f>
        <v>39921</v>
      </c>
      <c r="M22" s="60">
        <f t="shared" si="3"/>
        <v>8.1547506163474299</v>
      </c>
      <c r="N22" s="60">
        <f t="shared" si="4"/>
        <v>66.499533582089541</v>
      </c>
      <c r="O22" s="41">
        <v>2275</v>
      </c>
      <c r="P22" s="41">
        <f>'[3]1.RSP Districts '!P22</f>
        <v>2488</v>
      </c>
      <c r="Q22" s="60">
        <f t="shared" si="1"/>
        <v>9.3626373626373631</v>
      </c>
      <c r="R22" s="61" t="s">
        <v>2</v>
      </c>
      <c r="S22" s="41" t="str">
        <f>'[3]1.RSP Districts '!S22</f>
        <v>Yes</v>
      </c>
      <c r="T22" s="41">
        <f>'[3]1.RSP Districts '!T22</f>
        <v>0</v>
      </c>
      <c r="U22" s="1">
        <v>1</v>
      </c>
      <c r="V22" s="1"/>
      <c r="W22" s="1"/>
    </row>
    <row r="23" spans="1:23" ht="13.8" x14ac:dyDescent="0.25">
      <c r="A23" s="58">
        <v>14</v>
      </c>
      <c r="B23" s="59" t="s">
        <v>150</v>
      </c>
      <c r="C23" s="6">
        <v>25</v>
      </c>
      <c r="D23" s="41">
        <v>2</v>
      </c>
      <c r="E23" s="41">
        <f>'[3]1.RSP Districts '!E23</f>
        <v>2</v>
      </c>
      <c r="F23" s="60">
        <f t="shared" si="2"/>
        <v>0</v>
      </c>
      <c r="G23" s="60">
        <f t="shared" si="0"/>
        <v>8</v>
      </c>
      <c r="H23" s="41">
        <v>5</v>
      </c>
      <c r="I23" s="41">
        <f>'[3]1.RSP Districts '!I23</f>
        <v>5</v>
      </c>
      <c r="J23" s="65">
        <v>44863</v>
      </c>
      <c r="K23" s="41">
        <v>2618</v>
      </c>
      <c r="L23" s="41">
        <f>'[3]1.RSP Districts '!L23</f>
        <v>3983</v>
      </c>
      <c r="M23" s="60">
        <v>0</v>
      </c>
      <c r="N23" s="60">
        <v>0</v>
      </c>
      <c r="O23" s="41">
        <v>153</v>
      </c>
      <c r="P23" s="41">
        <f>'[3]1.RSP Districts '!P23</f>
        <v>244</v>
      </c>
      <c r="Q23" s="60">
        <f t="shared" si="1"/>
        <v>59.477124183006538</v>
      </c>
      <c r="R23" s="61" t="s">
        <v>2</v>
      </c>
      <c r="S23" s="41" t="str">
        <f>'[3]1.RSP Districts '!S23</f>
        <v>Yes</v>
      </c>
      <c r="T23" s="41">
        <f>'[3]1.RSP Districts '!T23</f>
        <v>0</v>
      </c>
      <c r="U23" s="1">
        <v>1</v>
      </c>
      <c r="V23" s="1"/>
      <c r="W23" s="1"/>
    </row>
    <row r="24" spans="1:23" ht="13.8" x14ac:dyDescent="0.25">
      <c r="A24" s="58">
        <v>15</v>
      </c>
      <c r="B24" s="59" t="s">
        <v>24</v>
      </c>
      <c r="C24" s="6">
        <v>15</v>
      </c>
      <c r="D24" s="41">
        <v>13</v>
      </c>
      <c r="E24" s="41">
        <f>'[3]1.RSP Districts '!E24</f>
        <v>13</v>
      </c>
      <c r="F24" s="60">
        <f>(E24-D24)/D24%</f>
        <v>0</v>
      </c>
      <c r="G24" s="60">
        <f t="shared" si="0"/>
        <v>86.666666666666671</v>
      </c>
      <c r="H24" s="41">
        <v>131</v>
      </c>
      <c r="I24" s="41">
        <f>'[3]1.RSP Districts '!I24</f>
        <v>131</v>
      </c>
      <c r="J24" s="6">
        <v>28796</v>
      </c>
      <c r="K24" s="41">
        <v>19117</v>
      </c>
      <c r="L24" s="41">
        <f>'[3]1.RSP Districts '!L24</f>
        <v>19117</v>
      </c>
      <c r="M24" s="60">
        <f>(L24-K24)/K24%</f>
        <v>0</v>
      </c>
      <c r="N24" s="60">
        <f>L24/J24%</f>
        <v>66.387692735102107</v>
      </c>
      <c r="O24" s="41">
        <v>1220</v>
      </c>
      <c r="P24" s="41">
        <f>'[3]1.RSP Districts '!P24</f>
        <v>1220</v>
      </c>
      <c r="Q24" s="60">
        <f t="shared" si="1"/>
        <v>0</v>
      </c>
      <c r="R24" s="61" t="s">
        <v>2</v>
      </c>
      <c r="S24" s="41" t="str">
        <f>'[3]1.RSP Districts '!S24</f>
        <v>No</v>
      </c>
      <c r="T24" s="41">
        <f>'[3]1.RSP Districts '!T24</f>
        <v>0</v>
      </c>
      <c r="U24" s="1">
        <v>1</v>
      </c>
      <c r="V24" s="1"/>
      <c r="W24" s="1"/>
    </row>
    <row r="25" spans="1:23" ht="13.8" x14ac:dyDescent="0.25">
      <c r="A25" s="58">
        <v>16</v>
      </c>
      <c r="B25" s="59" t="s">
        <v>151</v>
      </c>
      <c r="C25" s="6">
        <v>8</v>
      </c>
      <c r="D25" s="41">
        <v>0</v>
      </c>
      <c r="E25" s="41"/>
      <c r="F25" s="60">
        <v>0</v>
      </c>
      <c r="G25" s="60">
        <f t="shared" si="0"/>
        <v>0</v>
      </c>
      <c r="H25" s="41">
        <v>0</v>
      </c>
      <c r="I25" s="62"/>
      <c r="J25" s="64">
        <v>15156</v>
      </c>
      <c r="K25" s="41">
        <v>0</v>
      </c>
      <c r="L25" s="6"/>
      <c r="M25" s="60">
        <v>0</v>
      </c>
      <c r="N25" s="60">
        <v>0</v>
      </c>
      <c r="O25" s="41">
        <v>0</v>
      </c>
      <c r="P25" s="63"/>
      <c r="Q25" s="60">
        <v>0</v>
      </c>
      <c r="R25" s="63">
        <v>0</v>
      </c>
      <c r="S25" s="6"/>
      <c r="T25" s="6"/>
      <c r="U25" s="1">
        <v>1</v>
      </c>
      <c r="V25" s="1"/>
      <c r="W25" s="1"/>
    </row>
    <row r="26" spans="1:23" ht="13.8" x14ac:dyDescent="0.25">
      <c r="A26" s="58">
        <v>17</v>
      </c>
      <c r="B26" s="59" t="s">
        <v>215</v>
      </c>
      <c r="C26" s="6">
        <v>22</v>
      </c>
      <c r="D26" s="41">
        <v>5</v>
      </c>
      <c r="E26" s="41">
        <f>'[2]1.RSP Districts '!E26</f>
        <v>5</v>
      </c>
      <c r="F26" s="60">
        <f>(E26-D26)/D26%</f>
        <v>0</v>
      </c>
      <c r="G26" s="60">
        <f t="shared" si="0"/>
        <v>22.727272727272727</v>
      </c>
      <c r="H26" s="41">
        <v>288</v>
      </c>
      <c r="I26" s="41">
        <f>'[2]1.RSP Districts '!I26</f>
        <v>288</v>
      </c>
      <c r="J26" s="6">
        <v>34637</v>
      </c>
      <c r="K26" s="41">
        <v>16536</v>
      </c>
      <c r="L26" s="41">
        <f>'[2]1.RSP Districts '!L26</f>
        <v>17844</v>
      </c>
      <c r="M26" s="60">
        <f>(L26-K26)/K26%</f>
        <v>7.9100145137880977</v>
      </c>
      <c r="N26" s="60">
        <f>L26/J26%</f>
        <v>51.517163726650693</v>
      </c>
      <c r="O26" s="41">
        <v>1045</v>
      </c>
      <c r="P26" s="41">
        <f>'[2]1.RSP Districts '!P26</f>
        <v>1154</v>
      </c>
      <c r="Q26" s="60">
        <f t="shared" si="1"/>
        <v>10.43062200956938</v>
      </c>
      <c r="R26" s="61" t="s">
        <v>4</v>
      </c>
      <c r="S26" s="41" t="str">
        <f>'[2]1.RSP Districts '!S26</f>
        <v>Yes</v>
      </c>
      <c r="T26" s="41">
        <f>'[2]1.RSP Districts '!T26</f>
        <v>3</v>
      </c>
      <c r="U26" s="1">
        <v>1</v>
      </c>
      <c r="V26" s="1"/>
      <c r="W26" s="1"/>
    </row>
    <row r="27" spans="1:23" ht="13.8" x14ac:dyDescent="0.25">
      <c r="A27" s="58">
        <v>18</v>
      </c>
      <c r="B27" s="59" t="s">
        <v>152</v>
      </c>
      <c r="C27" s="6">
        <v>20</v>
      </c>
      <c r="D27" s="41">
        <v>20</v>
      </c>
      <c r="E27" s="41">
        <f>'[3]1.RSP Districts '!E27</f>
        <v>20</v>
      </c>
      <c r="F27" s="60">
        <f>(E27-D27)/D27%</f>
        <v>0</v>
      </c>
      <c r="G27" s="60">
        <f t="shared" si="0"/>
        <v>100</v>
      </c>
      <c r="H27" s="41">
        <v>20</v>
      </c>
      <c r="I27" s="41">
        <f>'[3]1.RSP Districts '!I27</f>
        <v>20</v>
      </c>
      <c r="J27" s="64">
        <v>39770</v>
      </c>
      <c r="K27" s="41">
        <v>5118</v>
      </c>
      <c r="L27" s="41">
        <f>'[3]1.RSP Districts '!L27</f>
        <v>6393</v>
      </c>
      <c r="M27" s="60">
        <f>(L27-K27)/K27%</f>
        <v>24.912075029308323</v>
      </c>
      <c r="N27" s="60">
        <f>L27/J27%</f>
        <v>16.074930852401309</v>
      </c>
      <c r="O27" s="41">
        <v>426</v>
      </c>
      <c r="P27" s="41">
        <f>'[3]1.RSP Districts '!P27</f>
        <v>511</v>
      </c>
      <c r="Q27" s="60">
        <f t="shared" si="1"/>
        <v>19.953051643192488</v>
      </c>
      <c r="R27" s="63" t="s">
        <v>2</v>
      </c>
      <c r="S27" s="41" t="str">
        <f>'[3]1.RSP Districts '!S27</f>
        <v>Yes</v>
      </c>
      <c r="T27" s="41">
        <f>'[3]1.RSP Districts '!T27</f>
        <v>0</v>
      </c>
      <c r="U27" s="1">
        <v>1</v>
      </c>
      <c r="V27" s="1"/>
      <c r="W27" s="1"/>
    </row>
    <row r="28" spans="1:23" ht="13.8" x14ac:dyDescent="0.25">
      <c r="A28" s="58">
        <v>19</v>
      </c>
      <c r="B28" s="59" t="s">
        <v>25</v>
      </c>
      <c r="C28" s="6">
        <v>13</v>
      </c>
      <c r="D28" s="41">
        <v>13</v>
      </c>
      <c r="E28" s="41">
        <f>'[3]1.RSP Districts '!E28</f>
        <v>13</v>
      </c>
      <c r="F28" s="60">
        <f>(E28-D28)/D28%</f>
        <v>0</v>
      </c>
      <c r="G28" s="60">
        <f t="shared" si="0"/>
        <v>100</v>
      </c>
      <c r="H28" s="41">
        <v>82</v>
      </c>
      <c r="I28" s="41">
        <f>'[3]1.RSP Districts '!I28</f>
        <v>82</v>
      </c>
      <c r="J28" s="6">
        <v>18831</v>
      </c>
      <c r="K28" s="41">
        <v>18831</v>
      </c>
      <c r="L28" s="41">
        <f>'[3]1.RSP Districts '!L28</f>
        <v>18831</v>
      </c>
      <c r="M28" s="60">
        <f>(L28-K28)/K28%</f>
        <v>0</v>
      </c>
      <c r="N28" s="60">
        <f>L28/J28%</f>
        <v>100</v>
      </c>
      <c r="O28" s="41">
        <v>1389</v>
      </c>
      <c r="P28" s="41">
        <f>'[3]1.RSP Districts '!P28</f>
        <v>1389</v>
      </c>
      <c r="Q28" s="60">
        <f t="shared" si="1"/>
        <v>0</v>
      </c>
      <c r="R28" s="61" t="s">
        <v>2</v>
      </c>
      <c r="S28" s="41" t="str">
        <f>'[3]1.RSP Districts '!S28</f>
        <v>No</v>
      </c>
      <c r="T28" s="41">
        <f>'[3]1.RSP Districts '!T28</f>
        <v>0</v>
      </c>
      <c r="U28" s="1">
        <v>1</v>
      </c>
      <c r="V28" s="1"/>
      <c r="W28" s="1"/>
    </row>
    <row r="29" spans="1:23" ht="13.8" x14ac:dyDescent="0.25">
      <c r="A29" s="58">
        <v>20</v>
      </c>
      <c r="B29" s="59" t="s">
        <v>216</v>
      </c>
      <c r="C29" s="6">
        <v>10</v>
      </c>
      <c r="D29" s="41">
        <v>0</v>
      </c>
      <c r="E29" s="41"/>
      <c r="F29" s="60">
        <v>0</v>
      </c>
      <c r="G29" s="60">
        <f t="shared" si="0"/>
        <v>0</v>
      </c>
      <c r="H29" s="41">
        <v>0</v>
      </c>
      <c r="I29" s="62"/>
      <c r="J29" s="64">
        <v>19126</v>
      </c>
      <c r="K29" s="41">
        <v>0</v>
      </c>
      <c r="L29" s="6"/>
      <c r="M29" s="60">
        <v>0</v>
      </c>
      <c r="N29" s="60">
        <v>0</v>
      </c>
      <c r="O29" s="41">
        <v>0</v>
      </c>
      <c r="P29" s="63"/>
      <c r="Q29" s="60">
        <v>0</v>
      </c>
      <c r="R29" s="63">
        <v>0</v>
      </c>
      <c r="S29" s="6"/>
      <c r="T29" s="6"/>
      <c r="U29" s="1">
        <v>1</v>
      </c>
      <c r="V29" s="1"/>
      <c r="W29" s="1"/>
    </row>
    <row r="30" spans="1:23" ht="13.8" x14ac:dyDescent="0.25">
      <c r="A30" s="58">
        <v>21</v>
      </c>
      <c r="B30" s="59" t="s">
        <v>217</v>
      </c>
      <c r="C30" s="6">
        <v>24</v>
      </c>
      <c r="D30" s="41">
        <v>0</v>
      </c>
      <c r="E30" s="41"/>
      <c r="F30" s="60">
        <v>0</v>
      </c>
      <c r="G30" s="60">
        <f t="shared" si="0"/>
        <v>0</v>
      </c>
      <c r="H30" s="41">
        <v>0</v>
      </c>
      <c r="I30" s="62"/>
      <c r="J30" s="64">
        <v>34981</v>
      </c>
      <c r="K30" s="41">
        <v>0</v>
      </c>
      <c r="L30" s="6"/>
      <c r="M30" s="60">
        <v>0</v>
      </c>
      <c r="N30" s="60">
        <v>0</v>
      </c>
      <c r="O30" s="41">
        <v>0</v>
      </c>
      <c r="P30" s="63"/>
      <c r="Q30" s="60">
        <v>0</v>
      </c>
      <c r="R30" s="63">
        <v>0</v>
      </c>
      <c r="S30" s="6"/>
      <c r="T30" s="6"/>
      <c r="U30" s="1">
        <v>1</v>
      </c>
      <c r="V30" s="1"/>
      <c r="W30" s="1"/>
    </row>
    <row r="31" spans="1:23" ht="13.8" x14ac:dyDescent="0.25">
      <c r="A31" s="58">
        <v>22</v>
      </c>
      <c r="B31" s="59" t="s">
        <v>218</v>
      </c>
      <c r="C31" s="6">
        <v>10</v>
      </c>
      <c r="D31" s="41">
        <v>1</v>
      </c>
      <c r="E31" s="41">
        <f>'[3]1.RSP Districts '!E31</f>
        <v>1</v>
      </c>
      <c r="F31" s="60">
        <f>(E31-D31)/D31%</f>
        <v>0</v>
      </c>
      <c r="G31" s="60">
        <f t="shared" si="0"/>
        <v>10</v>
      </c>
      <c r="H31" s="41">
        <v>4</v>
      </c>
      <c r="I31" s="41">
        <f>'[3]1.RSP Districts '!I31</f>
        <v>4</v>
      </c>
      <c r="J31" s="64">
        <v>13570</v>
      </c>
      <c r="K31" s="41">
        <v>60</v>
      </c>
      <c r="L31" s="41">
        <f>'[3]1.RSP Districts '!L31</f>
        <v>60</v>
      </c>
      <c r="M31" s="60">
        <f>(L31-K31)/K31%</f>
        <v>0</v>
      </c>
      <c r="N31" s="60">
        <v>0</v>
      </c>
      <c r="O31" s="41">
        <v>4</v>
      </c>
      <c r="P31" s="41">
        <f>'[3]1.RSP Districts '!P31</f>
        <v>4</v>
      </c>
      <c r="Q31" s="60">
        <f t="shared" si="1"/>
        <v>0</v>
      </c>
      <c r="R31" s="61" t="s">
        <v>2</v>
      </c>
      <c r="S31" s="41" t="str">
        <f>'[3]1.RSP Districts '!S31</f>
        <v>Yes</v>
      </c>
      <c r="T31" s="41">
        <f>'[3]1.RSP Districts '!T31</f>
        <v>0</v>
      </c>
      <c r="U31" s="1">
        <v>1</v>
      </c>
      <c r="V31" s="1"/>
      <c r="W31" s="1"/>
    </row>
    <row r="32" spans="1:23" ht="13.8" x14ac:dyDescent="0.25">
      <c r="A32" s="58">
        <v>23</v>
      </c>
      <c r="B32" s="59" t="s">
        <v>26</v>
      </c>
      <c r="C32" s="6">
        <v>16</v>
      </c>
      <c r="D32" s="41">
        <v>16</v>
      </c>
      <c r="E32" s="41">
        <f>'[2]1.RSP Districts '!E32</f>
        <v>16</v>
      </c>
      <c r="F32" s="60">
        <f>(E32-D32)/D32%</f>
        <v>0</v>
      </c>
      <c r="G32" s="60">
        <f t="shared" si="0"/>
        <v>100</v>
      </c>
      <c r="H32" s="41">
        <v>117</v>
      </c>
      <c r="I32" s="41">
        <f>'[2]1.RSP Districts '!I32</f>
        <v>117</v>
      </c>
      <c r="J32" s="6">
        <v>35703</v>
      </c>
      <c r="K32" s="41">
        <v>20706</v>
      </c>
      <c r="L32" s="41">
        <f>'[2]1.RSP Districts '!L32</f>
        <v>21030</v>
      </c>
      <c r="M32" s="60">
        <f>(L32-K32)/K32%</f>
        <v>1.5647638365691103</v>
      </c>
      <c r="N32" s="60">
        <f>L32/J32%</f>
        <v>58.902613225779348</v>
      </c>
      <c r="O32" s="41">
        <v>1277</v>
      </c>
      <c r="P32" s="41">
        <f>'[2]1.RSP Districts '!P32</f>
        <v>1301</v>
      </c>
      <c r="Q32" s="60">
        <f t="shared" si="1"/>
        <v>1.8794048551292091</v>
      </c>
      <c r="R32" s="61" t="s">
        <v>4</v>
      </c>
      <c r="S32" s="41" t="str">
        <f>'[2]1.RSP Districts '!S32</f>
        <v>Yes</v>
      </c>
      <c r="T32" s="41">
        <f>'[2]1.RSP Districts '!T32</f>
        <v>2</v>
      </c>
      <c r="U32" s="1">
        <v>1</v>
      </c>
      <c r="V32" s="1"/>
      <c r="W32" s="1"/>
    </row>
    <row r="33" spans="1:23" ht="13.8" x14ac:dyDescent="0.25">
      <c r="A33" s="58">
        <v>24</v>
      </c>
      <c r="B33" s="59" t="s">
        <v>27</v>
      </c>
      <c r="C33" s="6">
        <v>38</v>
      </c>
      <c r="D33" s="41">
        <v>35</v>
      </c>
      <c r="E33" s="41">
        <f>'[3]1.RSP Districts '!E33</f>
        <v>35</v>
      </c>
      <c r="F33" s="60">
        <f>(E33-D33)/D33%</f>
        <v>0</v>
      </c>
      <c r="G33" s="60">
        <f t="shared" si="0"/>
        <v>92.10526315789474</v>
      </c>
      <c r="H33" s="41">
        <v>197</v>
      </c>
      <c r="I33" s="41">
        <f>'[3]1.RSP Districts '!I33</f>
        <v>197</v>
      </c>
      <c r="J33" s="6">
        <v>55654</v>
      </c>
      <c r="K33" s="41">
        <v>23705</v>
      </c>
      <c r="L33" s="41">
        <f>'[3]1.RSP Districts '!L33</f>
        <v>24320</v>
      </c>
      <c r="M33" s="60">
        <f>(L33-K33)/K33%</f>
        <v>2.5943893693313647</v>
      </c>
      <c r="N33" s="60">
        <f>L33/J33%</f>
        <v>43.698566140798505</v>
      </c>
      <c r="O33" s="41">
        <v>1550</v>
      </c>
      <c r="P33" s="41">
        <f>'[3]1.RSP Districts '!P33</f>
        <v>1591</v>
      </c>
      <c r="Q33" s="60">
        <f t="shared" si="1"/>
        <v>2.6451612903225805</v>
      </c>
      <c r="R33" s="61" t="s">
        <v>2</v>
      </c>
      <c r="S33" s="41" t="str">
        <f>'[3]1.RSP Districts '!S33</f>
        <v>Yes</v>
      </c>
      <c r="T33" s="41">
        <f>'[3]1.RSP Districts '!T33</f>
        <v>0</v>
      </c>
      <c r="U33" s="1">
        <v>1</v>
      </c>
      <c r="V33" s="1"/>
      <c r="W33" s="1"/>
    </row>
    <row r="34" spans="1:23" ht="13.8" x14ac:dyDescent="0.25">
      <c r="A34" s="58">
        <v>25</v>
      </c>
      <c r="B34" s="59" t="s">
        <v>156</v>
      </c>
      <c r="C34" s="6">
        <v>47</v>
      </c>
      <c r="D34" s="41">
        <v>5</v>
      </c>
      <c r="E34" s="41">
        <f>'[3]1.RSP Districts '!E34</f>
        <v>5</v>
      </c>
      <c r="F34" s="60">
        <f>(E34-D34)/D34%</f>
        <v>0</v>
      </c>
      <c r="G34" s="60">
        <f t="shared" si="0"/>
        <v>10.638297872340425</v>
      </c>
      <c r="H34" s="41">
        <v>0</v>
      </c>
      <c r="I34" s="41">
        <f>'[3]1.RSP Districts '!I34</f>
        <v>0</v>
      </c>
      <c r="J34" s="64">
        <v>25232</v>
      </c>
      <c r="K34" s="41">
        <v>939</v>
      </c>
      <c r="L34" s="41">
        <f>'[3]1.RSP Districts '!L34</f>
        <v>1674</v>
      </c>
      <c r="M34" s="60">
        <f>(L34-K34)/K34%</f>
        <v>78.274760383386578</v>
      </c>
      <c r="N34" s="60">
        <f>L34/J34%</f>
        <v>6.6344324667089412</v>
      </c>
      <c r="O34" s="41">
        <v>88</v>
      </c>
      <c r="P34" s="41">
        <f>'[3]1.RSP Districts '!P34</f>
        <v>137</v>
      </c>
      <c r="Q34" s="60">
        <f t="shared" si="1"/>
        <v>55.68181818181818</v>
      </c>
      <c r="R34" s="63" t="s">
        <v>2</v>
      </c>
      <c r="S34" s="41" t="str">
        <f>'[3]1.RSP Districts '!S34</f>
        <v>Yes</v>
      </c>
      <c r="T34" s="41">
        <f>'[3]1.RSP Districts '!T34</f>
        <v>0</v>
      </c>
      <c r="U34" s="1">
        <v>1</v>
      </c>
      <c r="V34" s="1"/>
      <c r="W34" s="1"/>
    </row>
    <row r="35" spans="1:23" ht="13.8" x14ac:dyDescent="0.25">
      <c r="A35" s="58">
        <v>26</v>
      </c>
      <c r="B35" s="59" t="s">
        <v>28</v>
      </c>
      <c r="C35" s="6">
        <v>7</v>
      </c>
      <c r="D35" s="41">
        <v>7</v>
      </c>
      <c r="E35" s="41">
        <f>'[3]1.RSP Districts '!E35</f>
        <v>7</v>
      </c>
      <c r="F35" s="60">
        <f>(E35-D35)/D35%</f>
        <v>0</v>
      </c>
      <c r="G35" s="60">
        <f t="shared" si="0"/>
        <v>99.999999999999986</v>
      </c>
      <c r="H35" s="41">
        <v>38</v>
      </c>
      <c r="I35" s="41">
        <f>'[3]1.RSP Districts '!I35</f>
        <v>38</v>
      </c>
      <c r="J35" s="6">
        <v>10608.311688311687</v>
      </c>
      <c r="K35" s="41">
        <v>2520</v>
      </c>
      <c r="L35" s="41">
        <f>'[3]1.RSP Districts '!L35</f>
        <v>2520</v>
      </c>
      <c r="M35" s="60">
        <f>(L35-K35)/K35%</f>
        <v>0</v>
      </c>
      <c r="N35" s="60">
        <f>L35/J35%</f>
        <v>23.754958131335393</v>
      </c>
      <c r="O35" s="41">
        <v>118</v>
      </c>
      <c r="P35" s="41">
        <f>'[3]1.RSP Districts '!P35</f>
        <v>118</v>
      </c>
      <c r="Q35" s="60">
        <f t="shared" si="1"/>
        <v>0</v>
      </c>
      <c r="R35" s="61" t="s">
        <v>2</v>
      </c>
      <c r="S35" s="41" t="str">
        <f>'[3]1.RSP Districts '!S35</f>
        <v>No</v>
      </c>
      <c r="T35" s="41">
        <f>'[3]1.RSP Districts '!T35</f>
        <v>0</v>
      </c>
      <c r="U35" s="1">
        <v>1</v>
      </c>
      <c r="V35" s="1"/>
      <c r="W35" s="1"/>
    </row>
    <row r="36" spans="1:23" ht="13.8" x14ac:dyDescent="0.25">
      <c r="A36" s="58">
        <v>27</v>
      </c>
      <c r="B36" s="59" t="s">
        <v>153</v>
      </c>
      <c r="C36" s="6">
        <v>11</v>
      </c>
      <c r="D36" s="41">
        <v>0</v>
      </c>
      <c r="E36" s="41"/>
      <c r="F36" s="60">
        <v>0</v>
      </c>
      <c r="G36" s="60">
        <f t="shared" si="0"/>
        <v>0</v>
      </c>
      <c r="H36" s="41">
        <v>0</v>
      </c>
      <c r="I36" s="62"/>
      <c r="J36" s="64">
        <v>19815</v>
      </c>
      <c r="K36" s="41">
        <v>0</v>
      </c>
      <c r="L36" s="6"/>
      <c r="M36" s="60">
        <v>0</v>
      </c>
      <c r="N36" s="60">
        <v>0</v>
      </c>
      <c r="O36" s="41">
        <v>0</v>
      </c>
      <c r="P36" s="63"/>
      <c r="Q36" s="60">
        <v>0</v>
      </c>
      <c r="R36" s="63">
        <v>0</v>
      </c>
      <c r="S36" s="6"/>
      <c r="T36" s="6"/>
      <c r="U36" s="1">
        <v>1</v>
      </c>
      <c r="V36" s="1"/>
      <c r="W36" s="1"/>
    </row>
    <row r="37" spans="1:23" ht="13.8" x14ac:dyDescent="0.25">
      <c r="A37" s="58">
        <v>28</v>
      </c>
      <c r="B37" s="59" t="s">
        <v>154</v>
      </c>
      <c r="C37" s="6">
        <v>9</v>
      </c>
      <c r="D37" s="41">
        <v>0</v>
      </c>
      <c r="E37" s="41"/>
      <c r="F37" s="60">
        <v>0</v>
      </c>
      <c r="G37" s="60">
        <f t="shared" si="0"/>
        <v>0</v>
      </c>
      <c r="H37" s="41">
        <v>0</v>
      </c>
      <c r="I37" s="62"/>
      <c r="J37" s="64">
        <v>18421.875</v>
      </c>
      <c r="K37" s="41">
        <v>0</v>
      </c>
      <c r="L37" s="6"/>
      <c r="M37" s="60">
        <v>0</v>
      </c>
      <c r="N37" s="60">
        <v>0</v>
      </c>
      <c r="O37" s="41">
        <v>0</v>
      </c>
      <c r="P37" s="63"/>
      <c r="Q37" s="60">
        <v>0</v>
      </c>
      <c r="R37" s="63">
        <v>0</v>
      </c>
      <c r="S37" s="6"/>
      <c r="T37" s="6"/>
      <c r="U37" s="1">
        <v>1</v>
      </c>
      <c r="V37" s="1"/>
      <c r="W37" s="1"/>
    </row>
    <row r="38" spans="1:23" ht="13.8" x14ac:dyDescent="0.25">
      <c r="A38" s="58">
        <v>29</v>
      </c>
      <c r="B38" s="59" t="s">
        <v>29</v>
      </c>
      <c r="C38" s="6">
        <v>21</v>
      </c>
      <c r="D38" s="41">
        <v>21</v>
      </c>
      <c r="E38" s="41">
        <f>'[3]1.RSP Districts '!E38</f>
        <v>21</v>
      </c>
      <c r="F38" s="60">
        <f>(E38-D38)/D38%</f>
        <v>0</v>
      </c>
      <c r="G38" s="60">
        <f t="shared" si="0"/>
        <v>100</v>
      </c>
      <c r="H38" s="41">
        <v>141</v>
      </c>
      <c r="I38" s="41">
        <f>'[3]1.RSP Districts '!I38</f>
        <v>141</v>
      </c>
      <c r="J38" s="6">
        <v>21117.688311688311</v>
      </c>
      <c r="K38" s="41">
        <v>23011</v>
      </c>
      <c r="L38" s="41">
        <f>'[3]1.RSP Districts '!L38</f>
        <v>24346</v>
      </c>
      <c r="M38" s="60">
        <f>(L38-K38)/K38%</f>
        <v>5.8015731606622918</v>
      </c>
      <c r="N38" s="60">
        <f>L38/J38%</f>
        <v>115.28723996993965</v>
      </c>
      <c r="O38" s="41">
        <v>1505</v>
      </c>
      <c r="P38" s="41">
        <f>'[3]1.RSP Districts '!P38</f>
        <v>1594</v>
      </c>
      <c r="Q38" s="60">
        <f t="shared" si="1"/>
        <v>5.9136212624584719</v>
      </c>
      <c r="R38" s="61" t="s">
        <v>2</v>
      </c>
      <c r="S38" s="41" t="str">
        <f>'[3]1.RSP Districts '!S38</f>
        <v>Yes</v>
      </c>
      <c r="T38" s="41">
        <f>'[3]1.RSP Districts '!T38</f>
        <v>0</v>
      </c>
      <c r="U38" s="1">
        <v>1</v>
      </c>
      <c r="V38" s="1"/>
      <c r="W38" s="1"/>
    </row>
    <row r="39" spans="1:23" ht="14.4" thickBot="1" x14ac:dyDescent="0.3">
      <c r="A39" s="39">
        <v>30</v>
      </c>
      <c r="B39" s="40" t="s">
        <v>155</v>
      </c>
      <c r="C39" s="41">
        <v>10</v>
      </c>
      <c r="D39" s="41">
        <v>0</v>
      </c>
      <c r="E39" s="41"/>
      <c r="F39" s="42">
        <v>0</v>
      </c>
      <c r="G39" s="42">
        <f t="shared" si="0"/>
        <v>0</v>
      </c>
      <c r="H39" s="41">
        <v>0</v>
      </c>
      <c r="I39" s="66"/>
      <c r="J39" s="64">
        <v>4609</v>
      </c>
      <c r="K39" s="41">
        <v>0</v>
      </c>
      <c r="L39" s="41"/>
      <c r="M39" s="60">
        <v>0</v>
      </c>
      <c r="N39" s="42">
        <v>0</v>
      </c>
      <c r="O39" s="41">
        <v>0</v>
      </c>
      <c r="P39" s="67"/>
      <c r="Q39" s="42">
        <v>0</v>
      </c>
      <c r="R39" s="67">
        <v>0</v>
      </c>
      <c r="S39" s="6"/>
      <c r="T39" s="6"/>
      <c r="U39" s="1">
        <v>1</v>
      </c>
      <c r="V39" s="1"/>
      <c r="W39" s="1"/>
    </row>
    <row r="40" spans="1:23" ht="14.4" thickBot="1" x14ac:dyDescent="0.3">
      <c r="A40" s="68">
        <f>COUNTIF(R10:R39,"*")</f>
        <v>20</v>
      </c>
      <c r="B40" s="69" t="s">
        <v>16</v>
      </c>
      <c r="C40" s="46">
        <f>SUM(C10:C39)</f>
        <v>547</v>
      </c>
      <c r="D40" s="46">
        <f>SUM(D10:D39)</f>
        <v>286</v>
      </c>
      <c r="E40" s="46">
        <f>SUM(E10:E39)</f>
        <v>286</v>
      </c>
      <c r="F40" s="47">
        <f t="shared" ref="F40" si="5">(E40-D40)/D40%</f>
        <v>0</v>
      </c>
      <c r="G40" s="47">
        <f t="shared" si="0"/>
        <v>52.285191956124315</v>
      </c>
      <c r="H40" s="46">
        <f>SUM(H10:H39)</f>
        <v>2367</v>
      </c>
      <c r="I40" s="46">
        <f>SUM(I10:I39)</f>
        <v>2367</v>
      </c>
      <c r="J40" s="46">
        <f>SUM(J10:J39)</f>
        <v>814191</v>
      </c>
      <c r="K40" s="46">
        <f>SUM(K10:K39)</f>
        <v>334219</v>
      </c>
      <c r="L40" s="46">
        <f>SUM(L10:L39)</f>
        <v>346421</v>
      </c>
      <c r="M40" s="47">
        <f t="shared" ref="M40" si="6">(L40-K40)/K40%</f>
        <v>3.6508995598694267</v>
      </c>
      <c r="N40" s="47">
        <f t="shared" ref="N40" si="7">L40/J40%</f>
        <v>42.547878814676167</v>
      </c>
      <c r="O40" s="46">
        <f>SUM(O10:O39)</f>
        <v>19690</v>
      </c>
      <c r="P40" s="46">
        <f>SUM(P10:P39)</f>
        <v>20543</v>
      </c>
      <c r="Q40" s="47">
        <f t="shared" si="1"/>
        <v>4.3321482986287458</v>
      </c>
      <c r="R40" s="48"/>
      <c r="S40" s="46">
        <f>COUNTIF(S10:S39, "Yes")</f>
        <v>15</v>
      </c>
      <c r="T40" s="46">
        <f>SUM(T10:T39)</f>
        <v>9</v>
      </c>
      <c r="U40" s="1">
        <v>1</v>
      </c>
      <c r="V40" s="2"/>
      <c r="W40" s="2"/>
    </row>
    <row r="41" spans="1:23" ht="15" thickBot="1" x14ac:dyDescent="0.35">
      <c r="A41" s="70"/>
      <c r="B41" s="71"/>
      <c r="C41" s="72"/>
      <c r="D41" s="72"/>
      <c r="E41" s="72"/>
      <c r="F41" s="73"/>
      <c r="G41" s="73"/>
      <c r="H41" s="73"/>
      <c r="I41" s="73"/>
      <c r="J41" s="72"/>
      <c r="K41" s="72"/>
      <c r="L41" s="72"/>
      <c r="M41" s="72"/>
      <c r="N41" s="72"/>
      <c r="O41" s="72"/>
      <c r="P41" s="72"/>
      <c r="Q41" s="72"/>
      <c r="R41" s="74"/>
      <c r="S41" s="75"/>
      <c r="T41" s="75"/>
      <c r="U41" s="1">
        <v>1</v>
      </c>
      <c r="V41" s="1"/>
      <c r="W41" s="1"/>
    </row>
    <row r="42" spans="1:23" ht="13.8" x14ac:dyDescent="0.25">
      <c r="A42" s="33" t="s">
        <v>219</v>
      </c>
      <c r="B42" s="34"/>
      <c r="C42" s="35"/>
      <c r="D42" s="55"/>
      <c r="E42" s="55"/>
      <c r="F42" s="56"/>
      <c r="G42" s="56"/>
      <c r="H42" s="56"/>
      <c r="I42" s="56"/>
      <c r="J42" s="35"/>
      <c r="K42" s="55"/>
      <c r="L42" s="55"/>
      <c r="M42" s="55"/>
      <c r="N42" s="55"/>
      <c r="O42" s="55"/>
      <c r="P42" s="55"/>
      <c r="Q42" s="55"/>
      <c r="R42" s="35"/>
      <c r="S42" s="57"/>
      <c r="T42" s="57"/>
      <c r="U42" s="1">
        <v>1</v>
      </c>
      <c r="V42" s="76"/>
      <c r="W42" s="76"/>
    </row>
    <row r="43" spans="1:23" ht="13.8" x14ac:dyDescent="0.25">
      <c r="A43" s="58">
        <v>1</v>
      </c>
      <c r="B43" s="59" t="s">
        <v>30</v>
      </c>
      <c r="C43" s="6">
        <v>54</v>
      </c>
      <c r="D43" s="41">
        <v>54</v>
      </c>
      <c r="E43" s="6">
        <f>'[4]1.RSP Districts '!E43</f>
        <v>54</v>
      </c>
      <c r="F43" s="60">
        <f t="shared" ref="F43:F57" si="8">(E43-D43)/D43%</f>
        <v>0</v>
      </c>
      <c r="G43" s="60">
        <f t="shared" ref="G43:G57" si="9">E43/C43%</f>
        <v>100</v>
      </c>
      <c r="H43" s="41">
        <v>189</v>
      </c>
      <c r="I43" s="6">
        <f>'[4]1.RSP Districts '!I43</f>
        <v>189</v>
      </c>
      <c r="J43" s="6">
        <v>115585</v>
      </c>
      <c r="K43" s="6">
        <v>57606</v>
      </c>
      <c r="L43" s="6">
        <f>'[4]1.RSP Districts '!L43</f>
        <v>57606</v>
      </c>
      <c r="M43" s="60">
        <f t="shared" ref="M43:M57" si="10">(L43-K43)/K43%</f>
        <v>0</v>
      </c>
      <c r="N43" s="60">
        <f t="shared" ref="N43:N57" si="11">L43/J43%</f>
        <v>49.838646883246099</v>
      </c>
      <c r="O43" s="6">
        <v>2017</v>
      </c>
      <c r="P43" s="6">
        <f>'[4]1.RSP Districts '!P43</f>
        <v>2017</v>
      </c>
      <c r="Q43" s="60">
        <f t="shared" ref="Q43:Q56" si="12">(P43-O43)/O43%</f>
        <v>0</v>
      </c>
      <c r="R43" s="61" t="s">
        <v>8</v>
      </c>
      <c r="S43" s="6" t="str">
        <f>'[4]1.RSP Districts '!S43</f>
        <v>Yes</v>
      </c>
      <c r="T43" s="6">
        <f>'[4]1.RSP Districts '!T43</f>
        <v>5</v>
      </c>
      <c r="U43" s="1">
        <v>1</v>
      </c>
      <c r="V43" s="77" t="e">
        <f>I43-'[5]1.RSP Districts '!I43</f>
        <v>#REF!</v>
      </c>
      <c r="W43" s="77" t="e">
        <f>P43-'[6]1.RSP Districts '!$P$43</f>
        <v>#REF!</v>
      </c>
    </row>
    <row r="44" spans="1:23" ht="13.8" x14ac:dyDescent="0.25">
      <c r="A44" s="58">
        <v>2</v>
      </c>
      <c r="B44" s="59" t="s">
        <v>220</v>
      </c>
      <c r="C44" s="6">
        <v>49</v>
      </c>
      <c r="D44" s="41">
        <v>0</v>
      </c>
      <c r="E44" s="6">
        <f>'[4]1.RSP Districts '!E44</f>
        <v>0</v>
      </c>
      <c r="F44" s="60">
        <v>0</v>
      </c>
      <c r="G44" s="60">
        <f t="shared" si="9"/>
        <v>0</v>
      </c>
      <c r="H44" s="41">
        <v>3</v>
      </c>
      <c r="I44" s="6">
        <f>'[4]1.RSP Districts '!I44</f>
        <v>3</v>
      </c>
      <c r="J44" s="64">
        <v>65010</v>
      </c>
      <c r="K44" s="6">
        <v>580</v>
      </c>
      <c r="L44" s="6">
        <f>'[4]1.RSP Districts '!L44</f>
        <v>580</v>
      </c>
      <c r="M44" s="60">
        <v>0</v>
      </c>
      <c r="N44" s="60">
        <v>0</v>
      </c>
      <c r="O44" s="6">
        <v>25</v>
      </c>
      <c r="P44" s="6">
        <f>'[4]1.RSP Districts '!P44</f>
        <v>25</v>
      </c>
      <c r="Q44" s="60">
        <v>0</v>
      </c>
      <c r="R44" s="63" t="s">
        <v>8</v>
      </c>
      <c r="S44" s="6" t="str">
        <f>'[4]1.RSP Districts '!S44</f>
        <v>No</v>
      </c>
      <c r="T44" s="6">
        <f>'[4]1.RSP Districts '!T44</f>
        <v>1</v>
      </c>
      <c r="U44" s="1">
        <v>1</v>
      </c>
      <c r="V44" s="1" t="s">
        <v>221</v>
      </c>
      <c r="W44" s="1"/>
    </row>
    <row r="45" spans="1:23" ht="13.8" x14ac:dyDescent="0.25">
      <c r="A45" s="58">
        <v>3</v>
      </c>
      <c r="B45" s="59" t="s">
        <v>31</v>
      </c>
      <c r="C45" s="6">
        <v>20</v>
      </c>
      <c r="D45" s="41">
        <v>18</v>
      </c>
      <c r="E45" s="6">
        <f>'[4]1.RSP Districts '!E45</f>
        <v>18</v>
      </c>
      <c r="F45" s="60">
        <f t="shared" si="8"/>
        <v>0</v>
      </c>
      <c r="G45" s="60">
        <f t="shared" si="9"/>
        <v>90</v>
      </c>
      <c r="H45" s="41">
        <v>92</v>
      </c>
      <c r="I45" s="6">
        <f>'[4]1.RSP Districts '!I45</f>
        <v>92</v>
      </c>
      <c r="J45" s="6">
        <v>46053</v>
      </c>
      <c r="K45" s="6">
        <v>36501</v>
      </c>
      <c r="L45" s="6">
        <f>'[4]1.RSP Districts '!L45</f>
        <v>36501</v>
      </c>
      <c r="M45" s="60">
        <f t="shared" si="10"/>
        <v>0</v>
      </c>
      <c r="N45" s="60">
        <f t="shared" si="11"/>
        <v>79.258680216272566</v>
      </c>
      <c r="O45" s="6">
        <v>1502</v>
      </c>
      <c r="P45" s="6">
        <f>'[4]1.RSP Districts '!P45</f>
        <v>1502</v>
      </c>
      <c r="Q45" s="60">
        <f t="shared" si="12"/>
        <v>0</v>
      </c>
      <c r="R45" s="61" t="s">
        <v>8</v>
      </c>
      <c r="S45" s="6" t="str">
        <f>'[4]1.RSP Districts '!S45</f>
        <v>Yes</v>
      </c>
      <c r="T45" s="6">
        <f>'[4]1.RSP Districts '!T45</f>
        <v>2</v>
      </c>
      <c r="U45" s="1">
        <v>1</v>
      </c>
      <c r="V45" s="77" t="e">
        <f>I45-'[5]1.RSP Districts '!I45</f>
        <v>#REF!</v>
      </c>
      <c r="W45" s="77" t="e">
        <f>P45-'[6]1.RSP Districts '!$P$43</f>
        <v>#REF!</v>
      </c>
    </row>
    <row r="46" spans="1:23" ht="13.8" x14ac:dyDescent="0.25">
      <c r="A46" s="58">
        <v>4</v>
      </c>
      <c r="B46" s="59" t="s">
        <v>32</v>
      </c>
      <c r="C46" s="6">
        <v>27</v>
      </c>
      <c r="D46" s="41">
        <v>5</v>
      </c>
      <c r="E46" s="41">
        <f>'[2]1.RSP Districts '!E46</f>
        <v>5</v>
      </c>
      <c r="F46" s="60">
        <f t="shared" si="8"/>
        <v>0</v>
      </c>
      <c r="G46" s="60">
        <f t="shared" si="9"/>
        <v>18.518518518518519</v>
      </c>
      <c r="H46" s="41">
        <v>167</v>
      </c>
      <c r="I46" s="41">
        <f>'[2]1.RSP Districts '!I46</f>
        <v>167</v>
      </c>
      <c r="J46" s="6">
        <v>56591</v>
      </c>
      <c r="K46" s="6">
        <v>269</v>
      </c>
      <c r="L46" s="41">
        <f>'[2]1.RSP Districts '!L46</f>
        <v>269</v>
      </c>
      <c r="M46" s="60">
        <f t="shared" si="10"/>
        <v>0</v>
      </c>
      <c r="N46" s="60">
        <f t="shared" si="11"/>
        <v>0.475340601862487</v>
      </c>
      <c r="O46" s="6">
        <v>19</v>
      </c>
      <c r="P46" s="41">
        <f>'[2]1.RSP Districts '!P46</f>
        <v>19</v>
      </c>
      <c r="Q46" s="60">
        <f t="shared" si="12"/>
        <v>0</v>
      </c>
      <c r="R46" s="61" t="s">
        <v>4</v>
      </c>
      <c r="S46" s="41" t="str">
        <f>'[2]1.RSP Districts '!S46</f>
        <v>No</v>
      </c>
      <c r="T46" s="41">
        <f>'[2]1.RSP Districts '!T46</f>
        <v>1</v>
      </c>
      <c r="U46" s="1">
        <v>1</v>
      </c>
      <c r="V46" s="1"/>
      <c r="W46" s="1"/>
    </row>
    <row r="47" spans="1:23" ht="13.8" x14ac:dyDescent="0.25">
      <c r="A47" s="58">
        <v>4</v>
      </c>
      <c r="B47" s="59" t="s">
        <v>33</v>
      </c>
      <c r="C47" s="6">
        <v>27</v>
      </c>
      <c r="D47" s="41">
        <v>21</v>
      </c>
      <c r="E47" s="6">
        <f>'[4]1.RSP Districts '!E47</f>
        <v>21</v>
      </c>
      <c r="F47" s="60">
        <f t="shared" si="8"/>
        <v>0</v>
      </c>
      <c r="G47" s="60">
        <f t="shared" si="9"/>
        <v>77.777777777777771</v>
      </c>
      <c r="H47" s="41">
        <v>111</v>
      </c>
      <c r="I47" s="6">
        <f>'[4]1.RSP Districts '!I47</f>
        <v>111</v>
      </c>
      <c r="J47" s="6">
        <v>56591</v>
      </c>
      <c r="K47" s="6">
        <v>19331</v>
      </c>
      <c r="L47" s="6">
        <f>'[4]1.RSP Districts '!L47</f>
        <v>19806</v>
      </c>
      <c r="M47" s="60">
        <f t="shared" si="10"/>
        <v>2.4571931095132169</v>
      </c>
      <c r="N47" s="60">
        <f t="shared" si="11"/>
        <v>34.998497994380735</v>
      </c>
      <c r="O47" s="6">
        <v>822</v>
      </c>
      <c r="P47" s="6">
        <f>'[4]1.RSP Districts '!P47</f>
        <v>843</v>
      </c>
      <c r="Q47" s="60">
        <f t="shared" si="12"/>
        <v>2.554744525547445</v>
      </c>
      <c r="R47" s="61" t="s">
        <v>8</v>
      </c>
      <c r="S47" s="6" t="str">
        <f>'[4]1.RSP Districts '!S47</f>
        <v>Yes</v>
      </c>
      <c r="T47" s="6">
        <f>'[4]1.RSP Districts '!T47</f>
        <v>2</v>
      </c>
      <c r="U47" s="1">
        <v>1</v>
      </c>
      <c r="V47" s="77" t="e">
        <f>I47-'[5]1.RSP Districts '!I47</f>
        <v>#REF!</v>
      </c>
      <c r="W47" s="77" t="e">
        <f>P47-'[6]1.RSP Districts '!$P$43</f>
        <v>#REF!</v>
      </c>
    </row>
    <row r="48" spans="1:23" ht="13.8" x14ac:dyDescent="0.25">
      <c r="A48" s="58">
        <v>5</v>
      </c>
      <c r="B48" s="59" t="s">
        <v>34</v>
      </c>
      <c r="C48" s="6">
        <v>49</v>
      </c>
      <c r="D48" s="41">
        <v>28</v>
      </c>
      <c r="E48" s="41">
        <f>'[2]1.RSP Districts '!E48</f>
        <v>28</v>
      </c>
      <c r="F48" s="60">
        <f t="shared" si="8"/>
        <v>0</v>
      </c>
      <c r="G48" s="60">
        <f t="shared" si="9"/>
        <v>57.142857142857146</v>
      </c>
      <c r="H48" s="41">
        <v>226</v>
      </c>
      <c r="I48" s="41">
        <f>'[2]1.RSP Districts '!I48</f>
        <v>226</v>
      </c>
      <c r="J48" s="6">
        <v>102361</v>
      </c>
      <c r="K48" s="6">
        <v>13046</v>
      </c>
      <c r="L48" s="41">
        <f>'[2]1.RSP Districts '!L48</f>
        <v>13046</v>
      </c>
      <c r="M48" s="60">
        <f t="shared" si="10"/>
        <v>0</v>
      </c>
      <c r="N48" s="60">
        <f t="shared" si="11"/>
        <v>12.745088461425738</v>
      </c>
      <c r="O48" s="6">
        <v>746</v>
      </c>
      <c r="P48" s="41">
        <f>'[2]1.RSP Districts '!P48</f>
        <v>746</v>
      </c>
      <c r="Q48" s="60">
        <f t="shared" si="12"/>
        <v>0</v>
      </c>
      <c r="R48" s="61" t="s">
        <v>4</v>
      </c>
      <c r="S48" s="41" t="str">
        <f>'[2]1.RSP Districts '!S48</f>
        <v>No</v>
      </c>
      <c r="T48" s="41">
        <f>'[2]1.RSP Districts '!T48</f>
        <v>0</v>
      </c>
      <c r="U48" s="1">
        <v>1</v>
      </c>
      <c r="V48" s="1"/>
      <c r="W48" s="1"/>
    </row>
    <row r="49" spans="1:23" ht="13.8" x14ac:dyDescent="0.25">
      <c r="A49" s="58">
        <v>5</v>
      </c>
      <c r="B49" s="59" t="s">
        <v>35</v>
      </c>
      <c r="C49" s="6">
        <v>49</v>
      </c>
      <c r="D49" s="41">
        <v>37</v>
      </c>
      <c r="E49" s="6">
        <f>'[4]1.RSP Districts '!E49</f>
        <v>37</v>
      </c>
      <c r="F49" s="60">
        <f t="shared" si="8"/>
        <v>0</v>
      </c>
      <c r="G49" s="60">
        <f t="shared" si="9"/>
        <v>75.510204081632651</v>
      </c>
      <c r="H49" s="41">
        <v>68</v>
      </c>
      <c r="I49" s="6">
        <f>'[4]1.RSP Districts '!I49</f>
        <v>68</v>
      </c>
      <c r="J49" s="6">
        <v>102361</v>
      </c>
      <c r="K49" s="6">
        <v>37963</v>
      </c>
      <c r="L49" s="6">
        <f>'[4]1.RSP Districts '!L49</f>
        <v>37963</v>
      </c>
      <c r="M49" s="60">
        <f t="shared" si="10"/>
        <v>0</v>
      </c>
      <c r="N49" s="60">
        <f t="shared" si="11"/>
        <v>37.087367259014663</v>
      </c>
      <c r="O49" s="6">
        <v>1652</v>
      </c>
      <c r="P49" s="6">
        <f>'[4]1.RSP Districts '!P49</f>
        <v>1652</v>
      </c>
      <c r="Q49" s="60">
        <f t="shared" si="12"/>
        <v>0</v>
      </c>
      <c r="R49" s="61" t="s">
        <v>8</v>
      </c>
      <c r="S49" s="6" t="str">
        <f>'[4]1.RSP Districts '!S49</f>
        <v>Yes</v>
      </c>
      <c r="T49" s="6">
        <f>'[4]1.RSP Districts '!T49</f>
        <v>6</v>
      </c>
      <c r="U49" s="1">
        <v>1</v>
      </c>
      <c r="V49" s="77" t="e">
        <f>I49-'[5]1.RSP Districts '!I49</f>
        <v>#REF!</v>
      </c>
      <c r="W49" s="77" t="e">
        <f>P49-'[6]1.RSP Districts '!$P$43</f>
        <v>#REF!</v>
      </c>
    </row>
    <row r="50" spans="1:23" ht="13.8" x14ac:dyDescent="0.25">
      <c r="A50" s="58">
        <v>6</v>
      </c>
      <c r="B50" s="59" t="s">
        <v>36</v>
      </c>
      <c r="C50" s="6">
        <v>24</v>
      </c>
      <c r="D50" s="6">
        <v>24</v>
      </c>
      <c r="E50" s="6">
        <v>24</v>
      </c>
      <c r="F50" s="60">
        <f t="shared" si="8"/>
        <v>0</v>
      </c>
      <c r="G50" s="60">
        <f t="shared" si="9"/>
        <v>100</v>
      </c>
      <c r="H50" s="41">
        <v>378</v>
      </c>
      <c r="I50" s="6">
        <v>378</v>
      </c>
      <c r="J50" s="6">
        <v>36879</v>
      </c>
      <c r="K50" s="6">
        <v>34914</v>
      </c>
      <c r="L50" s="6">
        <v>34914</v>
      </c>
      <c r="M50" s="60">
        <f t="shared" si="10"/>
        <v>0</v>
      </c>
      <c r="N50" s="60">
        <f t="shared" si="11"/>
        <v>94.671764418774913</v>
      </c>
      <c r="O50" s="6">
        <v>1680</v>
      </c>
      <c r="P50" s="6">
        <v>1680</v>
      </c>
      <c r="Q50" s="60">
        <f t="shared" si="12"/>
        <v>0</v>
      </c>
      <c r="R50" s="61" t="s">
        <v>1</v>
      </c>
      <c r="S50" s="6" t="s">
        <v>222</v>
      </c>
      <c r="T50" s="6"/>
      <c r="U50" s="1">
        <v>1</v>
      </c>
      <c r="V50" s="1"/>
      <c r="W50" s="1"/>
    </row>
    <row r="51" spans="1:23" ht="13.8" x14ac:dyDescent="0.25">
      <c r="A51" s="58">
        <v>6</v>
      </c>
      <c r="B51" s="59" t="s">
        <v>37</v>
      </c>
      <c r="C51" s="6">
        <v>24</v>
      </c>
      <c r="D51" s="41">
        <v>24</v>
      </c>
      <c r="E51" s="6">
        <f>'[4]1.RSP Districts '!E51</f>
        <v>24</v>
      </c>
      <c r="F51" s="60">
        <f t="shared" si="8"/>
        <v>0</v>
      </c>
      <c r="G51" s="60">
        <f t="shared" si="9"/>
        <v>100</v>
      </c>
      <c r="H51" s="41">
        <v>523</v>
      </c>
      <c r="I51" s="6">
        <f>'[4]1.RSP Districts '!I51</f>
        <v>523</v>
      </c>
      <c r="J51" s="6">
        <v>36879</v>
      </c>
      <c r="K51" s="6">
        <v>41570</v>
      </c>
      <c r="L51" s="6">
        <f>'[4]1.RSP Districts '!L51</f>
        <v>46429</v>
      </c>
      <c r="M51" s="60">
        <f t="shared" si="10"/>
        <v>11.688717825354823</v>
      </c>
      <c r="N51" s="60">
        <f t="shared" si="11"/>
        <v>125.89549608178095</v>
      </c>
      <c r="O51" s="6">
        <v>1409</v>
      </c>
      <c r="P51" s="6">
        <f>'[4]1.RSP Districts '!P51</f>
        <v>1641</v>
      </c>
      <c r="Q51" s="60">
        <f t="shared" si="12"/>
        <v>16.465578424414478</v>
      </c>
      <c r="R51" s="61" t="s">
        <v>8</v>
      </c>
      <c r="S51" s="6" t="str">
        <f>'[4]1.RSP Districts '!S51</f>
        <v>Yes</v>
      </c>
      <c r="T51" s="6">
        <f>'[4]1.RSP Districts '!T51</f>
        <v>3</v>
      </c>
      <c r="U51" s="1">
        <v>1</v>
      </c>
      <c r="V51" s="77" t="e">
        <f>I51-'[5]1.RSP Districts '!I51</f>
        <v>#REF!</v>
      </c>
      <c r="W51" s="77" t="e">
        <f>P51-'[6]1.RSP Districts '!$P$43</f>
        <v>#REF!</v>
      </c>
    </row>
    <row r="52" spans="1:23" ht="13.8" x14ac:dyDescent="0.25">
      <c r="A52" s="58">
        <v>7</v>
      </c>
      <c r="B52" s="59" t="s">
        <v>38</v>
      </c>
      <c r="C52" s="6">
        <v>28</v>
      </c>
      <c r="D52" s="41">
        <v>25</v>
      </c>
      <c r="E52" s="6">
        <f>'[4]1.RSP Districts '!E52</f>
        <v>28</v>
      </c>
      <c r="F52" s="60">
        <f t="shared" si="8"/>
        <v>12</v>
      </c>
      <c r="G52" s="60">
        <f t="shared" si="9"/>
        <v>99.999999999999986</v>
      </c>
      <c r="H52" s="41">
        <v>328</v>
      </c>
      <c r="I52" s="6">
        <f>'[4]1.RSP Districts '!I52</f>
        <v>328</v>
      </c>
      <c r="J52" s="6">
        <v>70230</v>
      </c>
      <c r="K52" s="6">
        <v>65304</v>
      </c>
      <c r="L52" s="6">
        <f>'[4]1.RSP Districts '!L52</f>
        <v>69943</v>
      </c>
      <c r="M52" s="60">
        <f t="shared" si="10"/>
        <v>7.1036996202376583</v>
      </c>
      <c r="N52" s="60">
        <f t="shared" si="11"/>
        <v>99.591342731026629</v>
      </c>
      <c r="O52" s="6">
        <v>2163</v>
      </c>
      <c r="P52" s="6">
        <f>'[4]1.RSP Districts '!P52</f>
        <v>2374</v>
      </c>
      <c r="Q52" s="60">
        <f>(P52-O52)/O52%</f>
        <v>9.7549699491447068</v>
      </c>
      <c r="R52" s="61" t="s">
        <v>8</v>
      </c>
      <c r="S52" s="6" t="str">
        <f>'[4]1.RSP Districts '!S52</f>
        <v>Yes</v>
      </c>
      <c r="T52" s="6">
        <f>'[4]1.RSP Districts '!T52</f>
        <v>3</v>
      </c>
      <c r="U52" s="1">
        <v>1</v>
      </c>
      <c r="V52" s="77" t="e">
        <f>I52-'[5]1.RSP Districts '!I52</f>
        <v>#REF!</v>
      </c>
      <c r="W52" s="77" t="e">
        <f>P52-'[6]1.RSP Districts '!$P$43</f>
        <v>#REF!</v>
      </c>
    </row>
    <row r="53" spans="1:23" ht="13.8" x14ac:dyDescent="0.25">
      <c r="A53" s="58">
        <v>8</v>
      </c>
      <c r="B53" s="59" t="s">
        <v>169</v>
      </c>
      <c r="C53" s="6">
        <v>37</v>
      </c>
      <c r="D53" s="41">
        <v>28</v>
      </c>
      <c r="E53" s="6">
        <f>'[4]1.RSP Districts '!E53</f>
        <v>32</v>
      </c>
      <c r="F53" s="60">
        <f t="shared" si="8"/>
        <v>14.285714285714285</v>
      </c>
      <c r="G53" s="60">
        <f t="shared" si="9"/>
        <v>86.486486486486484</v>
      </c>
      <c r="H53" s="41">
        <v>140</v>
      </c>
      <c r="I53" s="6">
        <f>'[4]1.RSP Districts '!I53</f>
        <v>140</v>
      </c>
      <c r="J53" s="64">
        <v>73626</v>
      </c>
      <c r="K53" s="6">
        <v>27052</v>
      </c>
      <c r="L53" s="6">
        <f>'[4]1.RSP Districts '!L53</f>
        <v>31556</v>
      </c>
      <c r="M53" s="60">
        <v>0</v>
      </c>
      <c r="N53" s="60">
        <v>0</v>
      </c>
      <c r="O53" s="6">
        <v>1148</v>
      </c>
      <c r="P53" s="6">
        <f>'[4]1.RSP Districts '!P53</f>
        <v>1368</v>
      </c>
      <c r="Q53" s="60">
        <f>(P53-O53)/O53%</f>
        <v>19.16376306620209</v>
      </c>
      <c r="R53" s="63" t="s">
        <v>8</v>
      </c>
      <c r="S53" s="6" t="str">
        <f>'[4]1.RSP Districts '!S53</f>
        <v>Yes</v>
      </c>
      <c r="T53" s="6">
        <f>'[4]1.RSP Districts '!T53</f>
        <v>2</v>
      </c>
      <c r="U53" s="1">
        <v>1</v>
      </c>
      <c r="V53" s="77" t="e">
        <f>I53-'[5]1.RSP Districts '!I53</f>
        <v>#REF!</v>
      </c>
      <c r="W53" s="77" t="e">
        <f>P53-'[6]1.RSP Districts '!$P$43</f>
        <v>#REF!</v>
      </c>
    </row>
    <row r="54" spans="1:23" ht="13.8" x14ac:dyDescent="0.25">
      <c r="A54" s="58">
        <v>9</v>
      </c>
      <c r="B54" s="59" t="s">
        <v>170</v>
      </c>
      <c r="C54" s="6">
        <v>47</v>
      </c>
      <c r="D54" s="41">
        <v>0</v>
      </c>
      <c r="E54" s="6">
        <f>'[4]1.RSP Districts '!E54</f>
        <v>0</v>
      </c>
      <c r="F54" s="60">
        <v>0</v>
      </c>
      <c r="G54" s="60">
        <f t="shared" si="9"/>
        <v>0</v>
      </c>
      <c r="H54" s="41">
        <v>6</v>
      </c>
      <c r="I54" s="6">
        <f>'[4]1.RSP Districts '!I54</f>
        <v>6</v>
      </c>
      <c r="J54" s="64">
        <v>99528</v>
      </c>
      <c r="K54" s="6">
        <v>1125</v>
      </c>
      <c r="L54" s="6">
        <f>'[4]1.RSP Districts '!L54</f>
        <v>1125</v>
      </c>
      <c r="M54" s="60">
        <v>0</v>
      </c>
      <c r="N54" s="60">
        <v>0</v>
      </c>
      <c r="O54" s="6">
        <v>47</v>
      </c>
      <c r="P54" s="6">
        <f>'[4]1.RSP Districts '!P54</f>
        <v>47</v>
      </c>
      <c r="Q54" s="60">
        <v>0</v>
      </c>
      <c r="R54" s="63" t="s">
        <v>8</v>
      </c>
      <c r="S54" s="6" t="str">
        <f>'[4]1.RSP Districts '!S54</f>
        <v>Yes</v>
      </c>
      <c r="T54" s="6">
        <f>'[4]1.RSP Districts '!T54</f>
        <v>1</v>
      </c>
      <c r="U54" s="1">
        <v>1</v>
      </c>
      <c r="V54" s="77" t="e">
        <f>I54-'[5]1.RSP Districts '!I54</f>
        <v>#REF!</v>
      </c>
      <c r="W54" s="77" t="e">
        <f>P54-'[6]1.RSP Districts '!$P$43</f>
        <v>#REF!</v>
      </c>
    </row>
    <row r="55" spans="1:23" ht="13.8" x14ac:dyDescent="0.25">
      <c r="A55" s="58">
        <v>10</v>
      </c>
      <c r="B55" s="59" t="s">
        <v>39</v>
      </c>
      <c r="C55" s="6">
        <v>19</v>
      </c>
      <c r="D55" s="41">
        <v>17</v>
      </c>
      <c r="E55" s="6">
        <f>'[4]1.RSP Districts '!E55</f>
        <v>17</v>
      </c>
      <c r="F55" s="60">
        <f t="shared" si="8"/>
        <v>0</v>
      </c>
      <c r="G55" s="60">
        <f t="shared" si="9"/>
        <v>89.473684210526315</v>
      </c>
      <c r="H55" s="41">
        <v>337</v>
      </c>
      <c r="I55" s="6">
        <f>'[4]1.RSP Districts '!I55</f>
        <v>337</v>
      </c>
      <c r="J55" s="6">
        <v>24536</v>
      </c>
      <c r="K55" s="6">
        <v>14204</v>
      </c>
      <c r="L55" s="6">
        <f>'[4]1.RSP Districts '!L55</f>
        <v>14204</v>
      </c>
      <c r="M55" s="60">
        <f t="shared" si="10"/>
        <v>0</v>
      </c>
      <c r="N55" s="60">
        <f t="shared" si="11"/>
        <v>57.890446690577107</v>
      </c>
      <c r="O55" s="6">
        <v>505</v>
      </c>
      <c r="P55" s="6">
        <f>'[4]1.RSP Districts '!P55</f>
        <v>505</v>
      </c>
      <c r="Q55" s="60">
        <f>(P55-O55)/O55%</f>
        <v>0</v>
      </c>
      <c r="R55" s="61" t="s">
        <v>8</v>
      </c>
      <c r="S55" s="6" t="str">
        <f>'[4]1.RSP Districts '!S55</f>
        <v>No</v>
      </c>
      <c r="T55" s="6">
        <f>'[4]1.RSP Districts '!T55</f>
        <v>0</v>
      </c>
      <c r="U55" s="1">
        <v>1</v>
      </c>
      <c r="V55" s="77" t="e">
        <f>I55-'[5]1.RSP Districts '!I55</f>
        <v>#REF!</v>
      </c>
      <c r="W55" s="77" t="e">
        <f>P55-'[6]1.RSP Districts '!$P$43</f>
        <v>#REF!</v>
      </c>
    </row>
    <row r="56" spans="1:23" ht="13.8" x14ac:dyDescent="0.25">
      <c r="A56" s="58">
        <v>11</v>
      </c>
      <c r="B56" s="59" t="s">
        <v>40</v>
      </c>
      <c r="C56" s="6">
        <v>45</v>
      </c>
      <c r="D56" s="41">
        <v>4</v>
      </c>
      <c r="E56" s="6">
        <f>'[7]1.RSP Districts '!E56</f>
        <v>4</v>
      </c>
      <c r="F56" s="60">
        <f t="shared" si="8"/>
        <v>0</v>
      </c>
      <c r="G56" s="60">
        <f t="shared" si="9"/>
        <v>8.8888888888888893</v>
      </c>
      <c r="H56" s="41">
        <v>22</v>
      </c>
      <c r="I56" s="6">
        <f>'[7]1.RSP Districts '!I56</f>
        <v>22</v>
      </c>
      <c r="J56" s="6">
        <v>94383</v>
      </c>
      <c r="K56" s="6">
        <v>7460</v>
      </c>
      <c r="L56" s="6">
        <f>'[7]1.RSP Districts '!L56</f>
        <v>7500</v>
      </c>
      <c r="M56" s="60">
        <f t="shared" si="10"/>
        <v>0.53619302949061665</v>
      </c>
      <c r="N56" s="60">
        <f t="shared" si="11"/>
        <v>7.9463462699850602</v>
      </c>
      <c r="O56" s="6">
        <v>768</v>
      </c>
      <c r="P56" s="6">
        <f>'[7]1.RSP Districts '!P56</f>
        <v>771</v>
      </c>
      <c r="Q56" s="60">
        <f t="shared" si="12"/>
        <v>0.390625</v>
      </c>
      <c r="R56" s="61" t="s">
        <v>3</v>
      </c>
      <c r="S56" s="6" t="str">
        <f>'[7]1.RSP Districts '!S56</f>
        <v>No</v>
      </c>
      <c r="T56" s="6">
        <f>'[7]1.RSP Districts '!T56</f>
        <v>3</v>
      </c>
      <c r="U56" s="1">
        <v>1</v>
      </c>
      <c r="V56" s="1"/>
      <c r="W56" s="1"/>
    </row>
    <row r="57" spans="1:23" ht="13.8" x14ac:dyDescent="0.25">
      <c r="A57" s="58">
        <v>11</v>
      </c>
      <c r="B57" s="59" t="s">
        <v>41</v>
      </c>
      <c r="C57" s="6">
        <v>45</v>
      </c>
      <c r="D57" s="41">
        <v>45</v>
      </c>
      <c r="E57" s="6">
        <f>'[4]1.RSP Districts '!E57</f>
        <v>45</v>
      </c>
      <c r="F57" s="60">
        <f t="shared" si="8"/>
        <v>0</v>
      </c>
      <c r="G57" s="60">
        <f t="shared" si="9"/>
        <v>100</v>
      </c>
      <c r="H57" s="41">
        <v>157</v>
      </c>
      <c r="I57" s="6">
        <f>'[4]1.RSP Districts '!I57</f>
        <v>157</v>
      </c>
      <c r="J57" s="6">
        <v>94383</v>
      </c>
      <c r="K57" s="6">
        <v>44474</v>
      </c>
      <c r="L57" s="6">
        <f>'[4]1.RSP Districts '!L57</f>
        <v>44474</v>
      </c>
      <c r="M57" s="60">
        <f t="shared" si="10"/>
        <v>0</v>
      </c>
      <c r="N57" s="60">
        <f t="shared" si="11"/>
        <v>47.120773868175412</v>
      </c>
      <c r="O57" s="6">
        <v>1475</v>
      </c>
      <c r="P57" s="6">
        <f>'[4]1.RSP Districts '!P57</f>
        <v>1475</v>
      </c>
      <c r="Q57" s="60">
        <f>(P57-O57)/O57%</f>
        <v>0</v>
      </c>
      <c r="R57" s="61" t="s">
        <v>8</v>
      </c>
      <c r="S57" s="6" t="str">
        <f>'[4]1.RSP Districts '!S57</f>
        <v>Yes</v>
      </c>
      <c r="T57" s="6">
        <f>'[4]1.RSP Districts '!T57</f>
        <v>5</v>
      </c>
      <c r="U57" s="1">
        <v>1</v>
      </c>
      <c r="V57" s="77" t="e">
        <f>I57-'[5]1.RSP Districts '!I57</f>
        <v>#REF!</v>
      </c>
      <c r="W57" s="77" t="e">
        <f>P57-'[6]1.RSP Districts '!$P$43</f>
        <v>#REF!</v>
      </c>
    </row>
    <row r="58" spans="1:23" ht="13.8" x14ac:dyDescent="0.25">
      <c r="A58" s="58">
        <v>11</v>
      </c>
      <c r="B58" s="59" t="s">
        <v>41</v>
      </c>
      <c r="C58" s="6">
        <v>45</v>
      </c>
      <c r="D58" s="41">
        <v>2</v>
      </c>
      <c r="E58" s="41">
        <f>'[2]1.RSP Districts '!E58</f>
        <v>2</v>
      </c>
      <c r="F58" s="60">
        <f>(E58-D58)/D58%</f>
        <v>0</v>
      </c>
      <c r="G58" s="60">
        <f>E58/C58%</f>
        <v>4.4444444444444446</v>
      </c>
      <c r="H58" s="41">
        <v>16</v>
      </c>
      <c r="I58" s="41">
        <f>'[2]1.RSP Districts '!I58</f>
        <v>16</v>
      </c>
      <c r="J58" s="78">
        <v>94383</v>
      </c>
      <c r="K58" s="6">
        <v>4794</v>
      </c>
      <c r="L58" s="41">
        <f>'[2]1.RSP Districts '!L58</f>
        <v>4806</v>
      </c>
      <c r="M58" s="60">
        <f>(L58-K58)/K58%</f>
        <v>0.25031289111389238</v>
      </c>
      <c r="N58" s="60">
        <f>L58/J58%</f>
        <v>5.0920186898064266</v>
      </c>
      <c r="O58" s="6">
        <v>324</v>
      </c>
      <c r="P58" s="41">
        <f>'[2]1.RSP Districts '!P58</f>
        <v>325</v>
      </c>
      <c r="Q58" s="60">
        <f>(P58-O58)/O58%</f>
        <v>0.30864197530864196</v>
      </c>
      <c r="R58" s="61" t="s">
        <v>4</v>
      </c>
      <c r="S58" s="41" t="str">
        <f>'[2]1.RSP Districts '!S58</f>
        <v>No</v>
      </c>
      <c r="T58" s="41">
        <f>'[2]1.RSP Districts '!T58</f>
        <v>1</v>
      </c>
      <c r="U58" s="1">
        <v>1</v>
      </c>
      <c r="V58" s="77"/>
      <c r="W58" s="77"/>
    </row>
    <row r="59" spans="1:23" ht="13.8" x14ac:dyDescent="0.25">
      <c r="A59" s="58">
        <v>12</v>
      </c>
      <c r="B59" s="59" t="s">
        <v>42</v>
      </c>
      <c r="C59" s="6">
        <v>21</v>
      </c>
      <c r="D59" s="41">
        <v>21</v>
      </c>
      <c r="E59" s="6">
        <f>'[4]1.RSP Districts '!E59</f>
        <v>21</v>
      </c>
      <c r="F59" s="60">
        <f>(E59-D59)/D59%</f>
        <v>0</v>
      </c>
      <c r="G59" s="60">
        <f t="shared" ref="G59:G77" si="13">E59/C59%</f>
        <v>100</v>
      </c>
      <c r="H59" s="41">
        <v>117</v>
      </c>
      <c r="I59" s="6">
        <f>'[4]1.RSP Districts '!I59</f>
        <v>117</v>
      </c>
      <c r="J59" s="6">
        <v>40734</v>
      </c>
      <c r="K59" s="6">
        <v>49483</v>
      </c>
      <c r="L59" s="6">
        <f>'[4]1.RSP Districts '!L59</f>
        <v>49483</v>
      </c>
      <c r="M59" s="60">
        <f>(L59-K59)/K59%</f>
        <v>0</v>
      </c>
      <c r="N59" s="60">
        <f>L59/J59%</f>
        <v>121.47837187607405</v>
      </c>
      <c r="O59" s="6">
        <v>1997</v>
      </c>
      <c r="P59" s="6">
        <f>'[4]1.RSP Districts '!P59</f>
        <v>1997</v>
      </c>
      <c r="Q59" s="60">
        <f>(P59-O59)/O59%</f>
        <v>0</v>
      </c>
      <c r="R59" s="61" t="s">
        <v>8</v>
      </c>
      <c r="S59" s="6" t="str">
        <f>'[4]1.RSP Districts '!S59</f>
        <v>Yes</v>
      </c>
      <c r="T59" s="6">
        <f>'[4]1.RSP Districts '!T59</f>
        <v>1</v>
      </c>
      <c r="U59" s="1">
        <v>1</v>
      </c>
      <c r="V59" s="77" t="e">
        <f>I59-'[5]1.RSP Districts '!I59</f>
        <v>#REF!</v>
      </c>
      <c r="W59" s="77" t="e">
        <f>P59-'[6]1.RSP Districts '!$P$43</f>
        <v>#REF!</v>
      </c>
    </row>
    <row r="60" spans="1:23" ht="13.8" x14ac:dyDescent="0.25">
      <c r="A60" s="58">
        <v>13</v>
      </c>
      <c r="B60" s="59" t="s">
        <v>43</v>
      </c>
      <c r="C60" s="6">
        <v>32</v>
      </c>
      <c r="D60" s="41">
        <v>32</v>
      </c>
      <c r="E60" s="6">
        <f>'[4]1.RSP Districts '!E60</f>
        <v>32</v>
      </c>
      <c r="F60" s="60">
        <f>(E60-D60)/D60%</f>
        <v>0</v>
      </c>
      <c r="G60" s="60">
        <f t="shared" si="13"/>
        <v>100</v>
      </c>
      <c r="H60" s="41">
        <v>243</v>
      </c>
      <c r="I60" s="6">
        <f>'[4]1.RSP Districts '!I60</f>
        <v>243</v>
      </c>
      <c r="J60" s="6">
        <v>55911</v>
      </c>
      <c r="K60" s="6">
        <v>69685</v>
      </c>
      <c r="L60" s="6">
        <f>'[4]1.RSP Districts '!L60</f>
        <v>69685</v>
      </c>
      <c r="M60" s="60">
        <f>(L60-K60)/K60%</f>
        <v>0</v>
      </c>
      <c r="N60" s="60">
        <f>L60/J60%</f>
        <v>124.6355815492479</v>
      </c>
      <c r="O60" s="6">
        <v>3129</v>
      </c>
      <c r="P60" s="6">
        <f>'[4]1.RSP Districts '!P60</f>
        <v>3129</v>
      </c>
      <c r="Q60" s="60">
        <f>(P60-O60)/O60%</f>
        <v>0</v>
      </c>
      <c r="R60" s="61" t="s">
        <v>8</v>
      </c>
      <c r="S60" s="6" t="str">
        <f>'[4]1.RSP Districts '!S60</f>
        <v>Yes</v>
      </c>
      <c r="T60" s="6">
        <f>'[4]1.RSP Districts '!T60</f>
        <v>4</v>
      </c>
      <c r="U60" s="1">
        <v>1</v>
      </c>
      <c r="V60" s="77" t="e">
        <f>I60-'[5]1.RSP Districts '!I60</f>
        <v>#REF!</v>
      </c>
      <c r="W60" s="77" t="e">
        <f>P60-'[6]1.RSP Districts '!$P$43</f>
        <v>#REF!</v>
      </c>
    </row>
    <row r="61" spans="1:23" ht="13.8" x14ac:dyDescent="0.25">
      <c r="A61" s="58">
        <v>14</v>
      </c>
      <c r="B61" s="59" t="s">
        <v>44</v>
      </c>
      <c r="C61" s="6">
        <v>38</v>
      </c>
      <c r="D61" s="41">
        <v>38</v>
      </c>
      <c r="E61" s="6">
        <f>'[4]1.RSP Districts '!E61</f>
        <v>38</v>
      </c>
      <c r="F61" s="60">
        <f>(E61-D61)/D61%</f>
        <v>0</v>
      </c>
      <c r="G61" s="60">
        <f t="shared" si="13"/>
        <v>100</v>
      </c>
      <c r="H61" s="41">
        <v>132</v>
      </c>
      <c r="I61" s="6">
        <f>'[4]1.RSP Districts '!I61</f>
        <v>132</v>
      </c>
      <c r="J61" s="6">
        <v>74041</v>
      </c>
      <c r="K61" s="6">
        <v>36549</v>
      </c>
      <c r="L61" s="6">
        <f>'[4]1.RSP Districts '!L61</f>
        <v>36549</v>
      </c>
      <c r="M61" s="60">
        <f>(L61-K61)/K61%</f>
        <v>0</v>
      </c>
      <c r="N61" s="60">
        <f>L61/J61%</f>
        <v>49.363190664631759</v>
      </c>
      <c r="O61" s="6">
        <v>2372</v>
      </c>
      <c r="P61" s="6">
        <f>'[4]1.RSP Districts '!P61</f>
        <v>2372</v>
      </c>
      <c r="Q61" s="60">
        <f>(P61-O61)/O61%</f>
        <v>0</v>
      </c>
      <c r="R61" s="61" t="s">
        <v>8</v>
      </c>
      <c r="S61" s="6" t="str">
        <f>'[4]1.RSP Districts '!S61</f>
        <v>Yes</v>
      </c>
      <c r="T61" s="6">
        <f>'[4]1.RSP Districts '!T61</f>
        <v>1</v>
      </c>
      <c r="U61" s="1">
        <v>1</v>
      </c>
      <c r="V61" s="77" t="e">
        <f>I61-'[5]1.RSP Districts '!I61</f>
        <v>#REF!</v>
      </c>
      <c r="W61" s="77" t="e">
        <f>P61-'[6]1.RSP Districts '!$P$43</f>
        <v>#REF!</v>
      </c>
    </row>
    <row r="62" spans="1:23" ht="13.8" x14ac:dyDescent="0.25">
      <c r="A62" s="58">
        <v>15</v>
      </c>
      <c r="B62" s="59" t="s">
        <v>172</v>
      </c>
      <c r="C62" s="6">
        <v>33</v>
      </c>
      <c r="D62" s="41">
        <v>0</v>
      </c>
      <c r="E62" s="6">
        <f>'[4]1.RSP Districts '!E62</f>
        <v>0</v>
      </c>
      <c r="F62" s="60">
        <v>0</v>
      </c>
      <c r="G62" s="60">
        <f t="shared" si="13"/>
        <v>0</v>
      </c>
      <c r="H62" s="41">
        <v>46</v>
      </c>
      <c r="I62" s="6">
        <f>'[4]1.RSP Districts '!I62</f>
        <v>46</v>
      </c>
      <c r="J62" s="64">
        <v>48700</v>
      </c>
      <c r="K62" s="6">
        <v>1535</v>
      </c>
      <c r="L62" s="6">
        <f>'[4]1.RSP Districts '!L62</f>
        <v>1535</v>
      </c>
      <c r="M62" s="60">
        <v>0</v>
      </c>
      <c r="N62" s="60">
        <v>0</v>
      </c>
      <c r="O62" s="6">
        <v>57</v>
      </c>
      <c r="P62" s="6">
        <f>'[4]1.RSP Districts '!P62</f>
        <v>57</v>
      </c>
      <c r="Q62" s="60">
        <v>0</v>
      </c>
      <c r="R62" s="63" t="s">
        <v>8</v>
      </c>
      <c r="S62" s="6" t="str">
        <f>'[4]1.RSP Districts '!S62</f>
        <v>No</v>
      </c>
      <c r="T62" s="6">
        <f>'[4]1.RSP Districts '!T62</f>
        <v>0</v>
      </c>
      <c r="U62" s="1">
        <v>1</v>
      </c>
      <c r="V62" s="1" t="s">
        <v>221</v>
      </c>
      <c r="W62" s="1"/>
    </row>
    <row r="63" spans="1:23" ht="13.8" x14ac:dyDescent="0.25">
      <c r="A63" s="58">
        <v>16</v>
      </c>
      <c r="B63" s="59" t="s">
        <v>45</v>
      </c>
      <c r="C63" s="6">
        <v>28</v>
      </c>
      <c r="D63" s="41">
        <v>25</v>
      </c>
      <c r="E63" s="41">
        <f>'[2]1.RSP Districts '!E63</f>
        <v>25</v>
      </c>
      <c r="F63" s="60">
        <f t="shared" ref="F63:F75" si="14">(E63-D63)/D63%</f>
        <v>0</v>
      </c>
      <c r="G63" s="60">
        <f t="shared" si="13"/>
        <v>89.285714285714278</v>
      </c>
      <c r="H63" s="41">
        <v>193</v>
      </c>
      <c r="I63" s="41">
        <f>'[2]1.RSP Districts '!I63</f>
        <v>193</v>
      </c>
      <c r="J63" s="6">
        <v>45731</v>
      </c>
      <c r="K63" s="6">
        <v>30762</v>
      </c>
      <c r="L63" s="41">
        <f>'[2]1.RSP Districts '!L63</f>
        <v>30762</v>
      </c>
      <c r="M63" s="60">
        <f t="shared" ref="M63:M75" si="15">(L63-K63)/K63%</f>
        <v>0</v>
      </c>
      <c r="N63" s="60">
        <f t="shared" ref="N63:N75" si="16">L63/J63%</f>
        <v>67.267280400603525</v>
      </c>
      <c r="O63" s="6">
        <v>1971</v>
      </c>
      <c r="P63" s="41">
        <f>'[2]1.RSP Districts '!P63</f>
        <v>1971</v>
      </c>
      <c r="Q63" s="60">
        <f t="shared" ref="Q63:Q75" si="17">(P63-O63)/O63%</f>
        <v>0</v>
      </c>
      <c r="R63" s="61" t="s">
        <v>4</v>
      </c>
      <c r="S63" s="41" t="str">
        <f>'[2]1.RSP Districts '!S63</f>
        <v>No</v>
      </c>
      <c r="T63" s="41">
        <f>'[2]1.RSP Districts '!T63</f>
        <v>0</v>
      </c>
      <c r="U63" s="1">
        <v>1</v>
      </c>
      <c r="V63" s="1"/>
      <c r="W63" s="1"/>
    </row>
    <row r="64" spans="1:23" ht="13.8" x14ac:dyDescent="0.25">
      <c r="A64" s="58">
        <v>16</v>
      </c>
      <c r="B64" s="59" t="s">
        <v>198</v>
      </c>
      <c r="C64" s="6">
        <v>28</v>
      </c>
      <c r="D64" s="41">
        <v>13</v>
      </c>
      <c r="E64" s="6">
        <f>'[4]1.RSP Districts '!E64</f>
        <v>13</v>
      </c>
      <c r="F64" s="60">
        <f t="shared" si="14"/>
        <v>0</v>
      </c>
      <c r="G64" s="60">
        <f t="shared" si="13"/>
        <v>46.428571428571423</v>
      </c>
      <c r="H64" s="41">
        <v>43</v>
      </c>
      <c r="I64" s="6">
        <f>'[4]1.RSP Districts '!I64</f>
        <v>43</v>
      </c>
      <c r="J64" s="6">
        <v>45731</v>
      </c>
      <c r="K64" s="6">
        <v>14569</v>
      </c>
      <c r="L64" s="6">
        <f>'[4]1.RSP Districts '!L64</f>
        <v>15461</v>
      </c>
      <c r="M64" s="60">
        <f t="shared" si="15"/>
        <v>6.1225890589608074</v>
      </c>
      <c r="N64" s="60">
        <f t="shared" si="16"/>
        <v>33.808576239312501</v>
      </c>
      <c r="O64" s="6">
        <v>519</v>
      </c>
      <c r="P64" s="6">
        <f>'[4]1.RSP Districts '!P64</f>
        <v>563</v>
      </c>
      <c r="Q64" s="60">
        <f t="shared" si="17"/>
        <v>8.4778420038535636</v>
      </c>
      <c r="R64" s="61" t="s">
        <v>8</v>
      </c>
      <c r="S64" s="6" t="str">
        <f>'[4]1.RSP Districts '!S64</f>
        <v>Yes</v>
      </c>
      <c r="T64" s="6">
        <f>'[4]1.RSP Districts '!T64</f>
        <v>2</v>
      </c>
      <c r="U64" s="1">
        <v>1</v>
      </c>
      <c r="V64" s="77" t="e">
        <f>I64-'[5]1.RSP Districts '!I64</f>
        <v>#REF!</v>
      </c>
      <c r="W64" s="77" t="e">
        <f>P64-'[6]1.RSP Districts '!$P$43</f>
        <v>#REF!</v>
      </c>
    </row>
    <row r="65" spans="1:23" ht="13.8" x14ac:dyDescent="0.25">
      <c r="A65" s="58">
        <v>17</v>
      </c>
      <c r="B65" s="59" t="s">
        <v>46</v>
      </c>
      <c r="C65" s="6">
        <v>59</v>
      </c>
      <c r="D65" s="41">
        <v>55</v>
      </c>
      <c r="E65" s="6">
        <f>'[4]1.RSP Districts '!E65</f>
        <v>55</v>
      </c>
      <c r="F65" s="60">
        <f t="shared" si="14"/>
        <v>0</v>
      </c>
      <c r="G65" s="60">
        <f t="shared" si="13"/>
        <v>93.220338983050851</v>
      </c>
      <c r="H65" s="41">
        <v>43</v>
      </c>
      <c r="I65" s="6">
        <f>'[4]1.RSP Districts '!I65</f>
        <v>43</v>
      </c>
      <c r="J65" s="6">
        <v>167833</v>
      </c>
      <c r="K65" s="6">
        <v>110566</v>
      </c>
      <c r="L65" s="6">
        <f>'[4]1.RSP Districts '!L65</f>
        <v>110566</v>
      </c>
      <c r="M65" s="60">
        <f t="shared" si="15"/>
        <v>0</v>
      </c>
      <c r="N65" s="60">
        <f t="shared" si="16"/>
        <v>65.878581685365816</v>
      </c>
      <c r="O65" s="6">
        <v>3865</v>
      </c>
      <c r="P65" s="6">
        <f>'[4]1.RSP Districts '!P65</f>
        <v>3865</v>
      </c>
      <c r="Q65" s="60">
        <f t="shared" si="17"/>
        <v>0</v>
      </c>
      <c r="R65" s="61" t="s">
        <v>8</v>
      </c>
      <c r="S65" s="6" t="str">
        <f>'[4]1.RSP Districts '!S65</f>
        <v>Yes</v>
      </c>
      <c r="T65" s="6">
        <f>'[4]1.RSP Districts '!T65</f>
        <v>2</v>
      </c>
      <c r="U65" s="1">
        <v>1</v>
      </c>
      <c r="V65" s="77" t="e">
        <f>I65-'[5]1.RSP Districts '!I65</f>
        <v>#REF!</v>
      </c>
      <c r="W65" s="77" t="e">
        <f>P65-'[6]1.RSP Districts '!$P$43</f>
        <v>#REF!</v>
      </c>
    </row>
    <row r="66" spans="1:23" ht="13.8" x14ac:dyDescent="0.25">
      <c r="A66" s="58">
        <v>18</v>
      </c>
      <c r="B66" s="59" t="s">
        <v>47</v>
      </c>
      <c r="C66" s="6">
        <v>75</v>
      </c>
      <c r="D66" s="41">
        <v>63</v>
      </c>
      <c r="E66" s="41">
        <f>'[2]1.RSP Districts '!E66</f>
        <v>63</v>
      </c>
      <c r="F66" s="60">
        <f t="shared" si="14"/>
        <v>0</v>
      </c>
      <c r="G66" s="60">
        <f t="shared" si="13"/>
        <v>84</v>
      </c>
      <c r="H66" s="41">
        <v>187</v>
      </c>
      <c r="I66" s="41">
        <f>'[2]1.RSP Districts '!I66</f>
        <v>187</v>
      </c>
      <c r="J66" s="6">
        <v>141386</v>
      </c>
      <c r="K66" s="6">
        <v>53799</v>
      </c>
      <c r="L66" s="41">
        <f>'[2]1.RSP Districts '!L66</f>
        <v>53799</v>
      </c>
      <c r="M66" s="60">
        <f t="shared" si="15"/>
        <v>0</v>
      </c>
      <c r="N66" s="60">
        <f t="shared" si="16"/>
        <v>38.051150750427908</v>
      </c>
      <c r="O66" s="6">
        <v>3794</v>
      </c>
      <c r="P66" s="41">
        <f>'[2]1.RSP Districts '!P66</f>
        <v>3794</v>
      </c>
      <c r="Q66" s="60">
        <f t="shared" si="17"/>
        <v>0</v>
      </c>
      <c r="R66" s="61" t="s">
        <v>4</v>
      </c>
      <c r="S66" s="41" t="str">
        <f>'[2]1.RSP Districts '!S66</f>
        <v>Yes</v>
      </c>
      <c r="T66" s="41">
        <f>'[2]1.RSP Districts '!T66</f>
        <v>1</v>
      </c>
      <c r="U66" s="1">
        <v>1</v>
      </c>
      <c r="V66" s="1"/>
      <c r="W66" s="1"/>
    </row>
    <row r="67" spans="1:23" ht="13.8" x14ac:dyDescent="0.25">
      <c r="A67" s="58">
        <v>18</v>
      </c>
      <c r="B67" s="59" t="s">
        <v>223</v>
      </c>
      <c r="C67" s="6">
        <v>75</v>
      </c>
      <c r="D67" s="41">
        <v>20</v>
      </c>
      <c r="E67" s="6">
        <f>'[4]1.RSP Districts '!E67</f>
        <v>20</v>
      </c>
      <c r="F67" s="60">
        <f t="shared" si="14"/>
        <v>0</v>
      </c>
      <c r="G67" s="60">
        <f t="shared" si="13"/>
        <v>26.666666666666668</v>
      </c>
      <c r="H67" s="41">
        <v>63</v>
      </c>
      <c r="I67" s="6">
        <f>'[4]1.RSP Districts '!I67</f>
        <v>63</v>
      </c>
      <c r="J67" s="6">
        <v>141386</v>
      </c>
      <c r="K67" s="6">
        <v>42732</v>
      </c>
      <c r="L67" s="6">
        <f>'[4]1.RSP Districts '!L67</f>
        <v>42732</v>
      </c>
      <c r="M67" s="60">
        <f t="shared" si="15"/>
        <v>0</v>
      </c>
      <c r="N67" s="60">
        <f t="shared" si="16"/>
        <v>30.223643076400776</v>
      </c>
      <c r="O67" s="6">
        <v>1838</v>
      </c>
      <c r="P67" s="6">
        <f>'[4]1.RSP Districts '!P67</f>
        <v>1838</v>
      </c>
      <c r="Q67" s="60">
        <f t="shared" si="17"/>
        <v>0</v>
      </c>
      <c r="R67" s="61" t="s">
        <v>8</v>
      </c>
      <c r="S67" s="6" t="str">
        <f>'[4]1.RSP Districts '!S67</f>
        <v>Yes</v>
      </c>
      <c r="T67" s="6">
        <f>'[4]1.RSP Districts '!T67</f>
        <v>1</v>
      </c>
      <c r="U67" s="1">
        <v>1</v>
      </c>
      <c r="V67" s="77" t="e">
        <f>I67-'[5]1.RSP Districts '!I67</f>
        <v>#REF!</v>
      </c>
      <c r="W67" s="77" t="e">
        <f>P67-'[6]1.RSP Districts '!$P$43</f>
        <v>#REF!</v>
      </c>
    </row>
    <row r="68" spans="1:23" ht="13.8" x14ac:dyDescent="0.25">
      <c r="A68" s="58">
        <v>19</v>
      </c>
      <c r="B68" s="59" t="s">
        <v>48</v>
      </c>
      <c r="C68" s="6">
        <v>48</v>
      </c>
      <c r="D68" s="41">
        <v>10</v>
      </c>
      <c r="E68" s="6">
        <f>'[4]1.RSP Districts '!E68</f>
        <v>10</v>
      </c>
      <c r="F68" s="60">
        <f t="shared" si="14"/>
        <v>0</v>
      </c>
      <c r="G68" s="60">
        <f t="shared" si="13"/>
        <v>20.833333333333336</v>
      </c>
      <c r="H68" s="41">
        <v>33</v>
      </c>
      <c r="I68" s="6">
        <f>'[4]1.RSP Districts '!I68</f>
        <v>33</v>
      </c>
      <c r="J68" s="6">
        <v>84851</v>
      </c>
      <c r="K68" s="6">
        <v>19570</v>
      </c>
      <c r="L68" s="6">
        <f>'[4]1.RSP Districts '!L68</f>
        <v>19570</v>
      </c>
      <c r="M68" s="60">
        <f t="shared" si="15"/>
        <v>0</v>
      </c>
      <c r="N68" s="60">
        <f t="shared" si="16"/>
        <v>23.063959175495871</v>
      </c>
      <c r="O68" s="6">
        <v>846</v>
      </c>
      <c r="P68" s="6">
        <f>'[4]1.RSP Districts '!P68</f>
        <v>846</v>
      </c>
      <c r="Q68" s="60">
        <f t="shared" si="17"/>
        <v>0</v>
      </c>
      <c r="R68" s="61" t="s">
        <v>8</v>
      </c>
      <c r="S68" s="6" t="str">
        <f>'[4]1.RSP Districts '!S68</f>
        <v>Yes</v>
      </c>
      <c r="T68" s="6">
        <f>'[4]1.RSP Districts '!T68</f>
        <v>1</v>
      </c>
      <c r="U68" s="1">
        <v>1</v>
      </c>
      <c r="V68" s="77" t="e">
        <f>I68-'[5]1.RSP Districts '!I68</f>
        <v>#REF!</v>
      </c>
      <c r="W68" s="77" t="e">
        <f>P68-'[6]1.RSP Districts '!$P$43</f>
        <v>#REF!</v>
      </c>
    </row>
    <row r="69" spans="1:23" ht="13.8" x14ac:dyDescent="0.25">
      <c r="A69" s="58">
        <v>19</v>
      </c>
      <c r="B69" s="59" t="s">
        <v>197</v>
      </c>
      <c r="C69" s="6">
        <v>48</v>
      </c>
      <c r="D69" s="41">
        <v>13</v>
      </c>
      <c r="E69" s="41">
        <f>'[2]1.RSP Districts '!E69</f>
        <v>13</v>
      </c>
      <c r="F69" s="60">
        <f t="shared" si="14"/>
        <v>0</v>
      </c>
      <c r="G69" s="60">
        <f t="shared" si="13"/>
        <v>27.083333333333336</v>
      </c>
      <c r="H69" s="41">
        <v>176</v>
      </c>
      <c r="I69" s="41">
        <f>'[2]1.RSP Districts '!I69</f>
        <v>176</v>
      </c>
      <c r="J69" s="6">
        <v>84851</v>
      </c>
      <c r="K69" s="6">
        <v>4530</v>
      </c>
      <c r="L69" s="41">
        <f>'[2]1.RSP Districts '!L69</f>
        <v>4854</v>
      </c>
      <c r="M69" s="60">
        <f t="shared" si="15"/>
        <v>7.1523178807947021</v>
      </c>
      <c r="N69" s="60">
        <f t="shared" si="16"/>
        <v>5.7206161388787402</v>
      </c>
      <c r="O69" s="6">
        <v>244</v>
      </c>
      <c r="P69" s="41">
        <f>'[2]1.RSP Districts '!P69</f>
        <v>271</v>
      </c>
      <c r="Q69" s="60">
        <f t="shared" si="17"/>
        <v>11.065573770491804</v>
      </c>
      <c r="R69" s="61" t="s">
        <v>4</v>
      </c>
      <c r="S69" s="41" t="str">
        <f>'[2]1.RSP Districts '!S69</f>
        <v>Yes</v>
      </c>
      <c r="T69" s="41">
        <f>'[2]1.RSP Districts '!T69</f>
        <v>1</v>
      </c>
      <c r="U69" s="1">
        <v>1</v>
      </c>
      <c r="V69" s="1"/>
      <c r="W69" s="1"/>
    </row>
    <row r="70" spans="1:23" ht="13.8" x14ac:dyDescent="0.25">
      <c r="A70" s="58">
        <v>20</v>
      </c>
      <c r="B70" s="59" t="s">
        <v>49</v>
      </c>
      <c r="C70" s="6">
        <v>67</v>
      </c>
      <c r="D70" s="41">
        <v>17</v>
      </c>
      <c r="E70" s="6">
        <f>'[4]1.RSP Districts '!E70</f>
        <v>17</v>
      </c>
      <c r="F70" s="60">
        <f t="shared" si="14"/>
        <v>0</v>
      </c>
      <c r="G70" s="60">
        <f t="shared" si="13"/>
        <v>25.373134328358208</v>
      </c>
      <c r="H70" s="41">
        <v>55</v>
      </c>
      <c r="I70" s="6">
        <f>'[4]1.RSP Districts '!I70</f>
        <v>55</v>
      </c>
      <c r="J70" s="6">
        <v>132070</v>
      </c>
      <c r="K70" s="6">
        <v>17418</v>
      </c>
      <c r="L70" s="6">
        <f>'[4]1.RSP Districts '!L70</f>
        <v>17418</v>
      </c>
      <c r="M70" s="60">
        <f t="shared" si="15"/>
        <v>0</v>
      </c>
      <c r="N70" s="60">
        <f t="shared" si="16"/>
        <v>13.188460664798971</v>
      </c>
      <c r="O70" s="6">
        <v>852</v>
      </c>
      <c r="P70" s="6">
        <f>'[4]1.RSP Districts '!P70</f>
        <v>852</v>
      </c>
      <c r="Q70" s="60">
        <f t="shared" si="17"/>
        <v>0</v>
      </c>
      <c r="R70" s="61" t="s">
        <v>8</v>
      </c>
      <c r="S70" s="6" t="str">
        <f>'[4]1.RSP Districts '!S70</f>
        <v>Yes</v>
      </c>
      <c r="T70" s="6">
        <f>'[4]1.RSP Districts '!T70</f>
        <v>11</v>
      </c>
      <c r="U70" s="1">
        <v>1</v>
      </c>
      <c r="V70" s="77" t="e">
        <f>I70-'[5]1.RSP Districts '!I70</f>
        <v>#REF!</v>
      </c>
      <c r="W70" s="77" t="e">
        <f>P70-'[6]1.RSP Districts '!$P$43</f>
        <v>#REF!</v>
      </c>
    </row>
    <row r="71" spans="1:23" ht="13.8" x14ac:dyDescent="0.25">
      <c r="A71" s="58">
        <v>21</v>
      </c>
      <c r="B71" s="59" t="s">
        <v>50</v>
      </c>
      <c r="C71" s="6">
        <v>28</v>
      </c>
      <c r="D71" s="41">
        <v>28</v>
      </c>
      <c r="E71" s="6">
        <f>'[4]1.RSP Districts '!E71</f>
        <v>28</v>
      </c>
      <c r="F71" s="60">
        <f t="shared" si="14"/>
        <v>0</v>
      </c>
      <c r="G71" s="60">
        <f t="shared" si="13"/>
        <v>99.999999999999986</v>
      </c>
      <c r="H71" s="41">
        <v>115</v>
      </c>
      <c r="I71" s="6">
        <f>'[4]1.RSP Districts '!I71</f>
        <v>115</v>
      </c>
      <c r="J71" s="6">
        <v>53994</v>
      </c>
      <c r="K71" s="6">
        <v>41111</v>
      </c>
      <c r="L71" s="6">
        <f>'[4]1.RSP Districts '!L71</f>
        <v>41919</v>
      </c>
      <c r="M71" s="60">
        <f t="shared" si="15"/>
        <v>1.9654107173262629</v>
      </c>
      <c r="N71" s="60">
        <f t="shared" si="16"/>
        <v>77.636404044893865</v>
      </c>
      <c r="O71" s="6">
        <v>2278</v>
      </c>
      <c r="P71" s="6">
        <f>'[4]1.RSP Districts '!P71</f>
        <v>2319</v>
      </c>
      <c r="Q71" s="60">
        <f t="shared" si="17"/>
        <v>1.7998244073748901</v>
      </c>
      <c r="R71" s="61" t="s">
        <v>8</v>
      </c>
      <c r="S71" s="6" t="str">
        <f>'[4]1.RSP Districts '!S71</f>
        <v>Yes</v>
      </c>
      <c r="T71" s="6">
        <f>'[4]1.RSP Districts '!T71</f>
        <v>3</v>
      </c>
      <c r="U71" s="1">
        <v>1</v>
      </c>
      <c r="V71" s="77" t="e">
        <f>I71-'[5]1.RSP Districts '!I71</f>
        <v>#REF!</v>
      </c>
      <c r="W71" s="77" t="e">
        <f>P71-'[6]1.RSP Districts '!$P$43</f>
        <v>#REF!</v>
      </c>
    </row>
    <row r="72" spans="1:23" ht="13.8" x14ac:dyDescent="0.25">
      <c r="A72" s="58">
        <v>22</v>
      </c>
      <c r="B72" s="59" t="s">
        <v>51</v>
      </c>
      <c r="C72" s="6">
        <v>55</v>
      </c>
      <c r="D72" s="41">
        <v>6</v>
      </c>
      <c r="E72" s="6">
        <f>'[7]1.RSP Districts '!E72</f>
        <v>6</v>
      </c>
      <c r="F72" s="60">
        <f t="shared" si="14"/>
        <v>0</v>
      </c>
      <c r="G72" s="60">
        <f t="shared" si="13"/>
        <v>10.909090909090908</v>
      </c>
      <c r="H72" s="41">
        <v>24</v>
      </c>
      <c r="I72" s="6">
        <f>'[7]1.RSP Districts '!I72</f>
        <v>24</v>
      </c>
      <c r="J72" s="6">
        <v>112083</v>
      </c>
      <c r="K72" s="6">
        <v>9242</v>
      </c>
      <c r="L72" s="6">
        <f>'[7]1.RSP Districts '!L72</f>
        <v>9543</v>
      </c>
      <c r="M72" s="60">
        <f t="shared" si="15"/>
        <v>3.2568708071845922</v>
      </c>
      <c r="N72" s="60">
        <f t="shared" si="16"/>
        <v>8.5142260646128314</v>
      </c>
      <c r="O72" s="6">
        <v>809</v>
      </c>
      <c r="P72" s="6">
        <f>'[7]1.RSP Districts '!P72</f>
        <v>831</v>
      </c>
      <c r="Q72" s="60">
        <f t="shared" si="17"/>
        <v>2.7194066749072929</v>
      </c>
      <c r="R72" s="61" t="s">
        <v>3</v>
      </c>
      <c r="S72" s="6" t="str">
        <f>'[7]1.RSP Districts '!S72</f>
        <v>No</v>
      </c>
      <c r="T72" s="6">
        <f>'[7]1.RSP Districts '!T72</f>
        <v>1</v>
      </c>
      <c r="U72" s="1">
        <v>1</v>
      </c>
      <c r="V72" s="1"/>
      <c r="W72" s="1"/>
    </row>
    <row r="73" spans="1:23" ht="13.8" x14ac:dyDescent="0.25">
      <c r="A73" s="58">
        <v>22</v>
      </c>
      <c r="B73" s="59" t="s">
        <v>52</v>
      </c>
      <c r="C73" s="6">
        <v>55</v>
      </c>
      <c r="D73" s="41">
        <v>38</v>
      </c>
      <c r="E73" s="41">
        <f>'[2]1.RSP Districts '!E73</f>
        <v>38</v>
      </c>
      <c r="F73" s="60">
        <f t="shared" si="14"/>
        <v>0</v>
      </c>
      <c r="G73" s="60">
        <f t="shared" si="13"/>
        <v>69.090909090909079</v>
      </c>
      <c r="H73" s="41">
        <v>179</v>
      </c>
      <c r="I73" s="41">
        <f>'[2]1.RSP Districts '!I73</f>
        <v>179</v>
      </c>
      <c r="J73" s="6">
        <v>112083</v>
      </c>
      <c r="K73" s="6">
        <v>29670</v>
      </c>
      <c r="L73" s="41">
        <f>'[2]1.RSP Districts '!L73</f>
        <v>29670</v>
      </c>
      <c r="M73" s="60">
        <f t="shared" si="15"/>
        <v>0</v>
      </c>
      <c r="N73" s="60">
        <f t="shared" si="16"/>
        <v>26.471454190198337</v>
      </c>
      <c r="O73" s="6">
        <v>1924</v>
      </c>
      <c r="P73" s="41">
        <f>'[2]1.RSP Districts '!P73</f>
        <v>1924</v>
      </c>
      <c r="Q73" s="60">
        <f t="shared" si="17"/>
        <v>0</v>
      </c>
      <c r="R73" s="61" t="s">
        <v>4</v>
      </c>
      <c r="S73" s="41" t="str">
        <f>'[2]1.RSP Districts '!S73</f>
        <v>Yes</v>
      </c>
      <c r="T73" s="41">
        <f>'[2]1.RSP Districts '!T73</f>
        <v>2</v>
      </c>
      <c r="U73" s="1">
        <v>1</v>
      </c>
      <c r="V73" s="1"/>
      <c r="W73" s="1"/>
    </row>
    <row r="74" spans="1:23" ht="13.8" x14ac:dyDescent="0.25">
      <c r="A74" s="58">
        <v>23</v>
      </c>
      <c r="B74" s="59" t="s">
        <v>53</v>
      </c>
      <c r="C74" s="6">
        <v>65</v>
      </c>
      <c r="D74" s="41">
        <v>19</v>
      </c>
      <c r="E74" s="41">
        <f>'[2]1.RSP Districts '!E74</f>
        <v>19</v>
      </c>
      <c r="F74" s="60">
        <f t="shared" si="14"/>
        <v>0</v>
      </c>
      <c r="G74" s="60">
        <f t="shared" si="13"/>
        <v>29.23076923076923</v>
      </c>
      <c r="H74" s="41">
        <v>224</v>
      </c>
      <c r="I74" s="41">
        <f>'[2]1.RSP Districts '!I74</f>
        <v>224</v>
      </c>
      <c r="J74" s="6">
        <v>125377</v>
      </c>
      <c r="K74" s="6">
        <v>8071</v>
      </c>
      <c r="L74" s="41">
        <f>'[2]1.RSP Districts '!L74</f>
        <v>8071</v>
      </c>
      <c r="M74" s="60">
        <f t="shared" si="15"/>
        <v>0</v>
      </c>
      <c r="N74" s="60">
        <f t="shared" si="16"/>
        <v>6.4373848473005415</v>
      </c>
      <c r="O74" s="6">
        <v>403</v>
      </c>
      <c r="P74" s="41">
        <f>'[2]1.RSP Districts '!P74</f>
        <v>403</v>
      </c>
      <c r="Q74" s="60">
        <f t="shared" si="17"/>
        <v>0</v>
      </c>
      <c r="R74" s="61" t="s">
        <v>4</v>
      </c>
      <c r="S74" s="41" t="str">
        <f>'[2]1.RSP Districts '!S74</f>
        <v>No</v>
      </c>
      <c r="T74" s="41">
        <f>'[2]1.RSP Districts '!T74</f>
        <v>1</v>
      </c>
      <c r="U74" s="1">
        <v>1</v>
      </c>
      <c r="V74" s="1"/>
      <c r="W74" s="1"/>
    </row>
    <row r="75" spans="1:23" ht="13.8" x14ac:dyDescent="0.25">
      <c r="A75" s="58">
        <v>23</v>
      </c>
      <c r="B75" s="59" t="s">
        <v>54</v>
      </c>
      <c r="C75" s="6">
        <v>65</v>
      </c>
      <c r="D75" s="41">
        <v>67</v>
      </c>
      <c r="E75" s="6">
        <f>'[4]1.RSP Districts '!E75</f>
        <v>67</v>
      </c>
      <c r="F75" s="60">
        <f t="shared" si="14"/>
        <v>0</v>
      </c>
      <c r="G75" s="60">
        <f t="shared" si="13"/>
        <v>103.07692307692308</v>
      </c>
      <c r="H75" s="41">
        <v>136</v>
      </c>
      <c r="I75" s="6">
        <f>'[4]1.RSP Districts '!I75</f>
        <v>136</v>
      </c>
      <c r="J75" s="6">
        <v>125377</v>
      </c>
      <c r="K75" s="6">
        <v>37975</v>
      </c>
      <c r="L75" s="6">
        <f>'[4]1.RSP Districts '!L75</f>
        <v>38610</v>
      </c>
      <c r="M75" s="60">
        <f t="shared" si="15"/>
        <v>1.6721527320605662</v>
      </c>
      <c r="N75" s="60">
        <f t="shared" si="16"/>
        <v>30.795121912312467</v>
      </c>
      <c r="O75" s="6">
        <v>2125</v>
      </c>
      <c r="P75" s="6">
        <f>'[4]1.RSP Districts '!P75</f>
        <v>2160</v>
      </c>
      <c r="Q75" s="60">
        <f t="shared" si="17"/>
        <v>1.6470588235294117</v>
      </c>
      <c r="R75" s="61" t="s">
        <v>8</v>
      </c>
      <c r="S75" s="6" t="str">
        <f>'[4]1.RSP Districts '!S75</f>
        <v>Yes</v>
      </c>
      <c r="T75" s="6">
        <f>'[4]1.RSP Districts '!T75</f>
        <v>8</v>
      </c>
      <c r="U75" s="1">
        <v>1</v>
      </c>
      <c r="V75" s="77" t="e">
        <f>I75-'[5]1.RSP Districts '!I75</f>
        <v>#REF!</v>
      </c>
      <c r="W75" s="77" t="e">
        <f>P75-'[6]1.RSP Districts '!$P$43</f>
        <v>#REF!</v>
      </c>
    </row>
    <row r="76" spans="1:23" ht="14.4" thickBot="1" x14ac:dyDescent="0.3">
      <c r="A76" s="39">
        <v>24</v>
      </c>
      <c r="B76" s="40" t="s">
        <v>171</v>
      </c>
      <c r="C76" s="41">
        <v>16</v>
      </c>
      <c r="D76" s="41">
        <v>0</v>
      </c>
      <c r="E76" s="41"/>
      <c r="F76" s="42">
        <v>0</v>
      </c>
      <c r="G76" s="42">
        <f t="shared" si="13"/>
        <v>0</v>
      </c>
      <c r="H76" s="41">
        <v>0</v>
      </c>
      <c r="I76" s="42"/>
      <c r="J76" s="64">
        <v>22411</v>
      </c>
      <c r="K76" s="6">
        <v>0</v>
      </c>
      <c r="L76" s="41"/>
      <c r="M76" s="42">
        <v>0</v>
      </c>
      <c r="N76" s="42">
        <v>0</v>
      </c>
      <c r="O76" s="6">
        <v>0</v>
      </c>
      <c r="P76" s="67"/>
      <c r="Q76" s="42">
        <v>0</v>
      </c>
      <c r="R76" s="67">
        <v>0</v>
      </c>
      <c r="S76" s="6"/>
      <c r="T76" s="6"/>
      <c r="U76" s="1">
        <v>1</v>
      </c>
      <c r="V76" s="1"/>
      <c r="W76" s="1"/>
    </row>
    <row r="77" spans="1:23" ht="14.4" thickBot="1" x14ac:dyDescent="0.3">
      <c r="A77" s="68">
        <f>COUNTIF(R43:R76,"*")-10</f>
        <v>23</v>
      </c>
      <c r="B77" s="69" t="s">
        <v>55</v>
      </c>
      <c r="C77" s="46">
        <f>SUM(C43:C76)-(C47+C48+C51+C56+C67+C72+C75+C68+C64+C58)</f>
        <v>964</v>
      </c>
      <c r="D77" s="46">
        <f>SUM(D43:D76)-(D47+D48+D51+D56+D67+D72+D75+D68+D64+D58)</f>
        <v>602</v>
      </c>
      <c r="E77" s="46">
        <f>SUM(E43:E76)-(E47+E48+E51+E56+E67+E72+E75+E68+E64+E58)</f>
        <v>609</v>
      </c>
      <c r="F77" s="47">
        <f>(E77-D77)/D77%</f>
        <v>1.1627906976744187</v>
      </c>
      <c r="G77" s="47">
        <f t="shared" si="13"/>
        <v>63.174273858921161</v>
      </c>
      <c r="H77" s="46">
        <f>SUM(H43:H76)</f>
        <v>4772</v>
      </c>
      <c r="I77" s="46">
        <f>SUM(I43:I76)</f>
        <v>4772</v>
      </c>
      <c r="J77" s="46">
        <f>SUM(J43:J76)-(J47+J48+J51+J56+J67+J72+J75+J68+J64+J58)</f>
        <v>1889904</v>
      </c>
      <c r="K77" s="46">
        <f>SUM(K43:K76)</f>
        <v>983460</v>
      </c>
      <c r="L77" s="46">
        <f>SUM(L43:L76)</f>
        <v>1000949</v>
      </c>
      <c r="M77" s="47">
        <f>(L77-K77)/K77%</f>
        <v>1.7783133020153334</v>
      </c>
      <c r="N77" s="47">
        <f>L77/J77%</f>
        <v>52.962954732092207</v>
      </c>
      <c r="O77" s="46">
        <f>SUM(O43:O76)</f>
        <v>45325</v>
      </c>
      <c r="P77" s="46">
        <f>SUM(P43:P76)</f>
        <v>46182</v>
      </c>
      <c r="Q77" s="47">
        <f>(P77-O77)/O77%</f>
        <v>1.890788747931605</v>
      </c>
      <c r="R77" s="48"/>
      <c r="S77" s="46">
        <f>COUNTIF(S43:S76,"Yes")</f>
        <v>23</v>
      </c>
      <c r="T77" s="46">
        <f>SUM(T43:T76)</f>
        <v>75</v>
      </c>
      <c r="U77" s="1">
        <v>1</v>
      </c>
      <c r="V77" s="2"/>
      <c r="W77" s="2"/>
    </row>
    <row r="78" spans="1:23" ht="15" thickBot="1" x14ac:dyDescent="0.35">
      <c r="A78" s="28"/>
      <c r="B78" s="29"/>
      <c r="C78" s="51"/>
      <c r="D78" s="52"/>
      <c r="E78" s="52"/>
      <c r="F78" s="53"/>
      <c r="G78" s="53"/>
      <c r="H78" s="53"/>
      <c r="I78" s="53"/>
      <c r="J78" s="51"/>
      <c r="K78" s="52"/>
      <c r="L78" s="52"/>
      <c r="M78" s="52"/>
      <c r="N78" s="52"/>
      <c r="O78" s="52"/>
      <c r="P78" s="52"/>
      <c r="Q78" s="52"/>
      <c r="R78" s="30"/>
      <c r="S78" s="75"/>
      <c r="T78" s="75"/>
      <c r="U78" s="1">
        <v>1</v>
      </c>
      <c r="V78" s="1"/>
      <c r="W78" s="1"/>
    </row>
    <row r="79" spans="1:23" ht="13.8" x14ac:dyDescent="0.25">
      <c r="A79" s="33" t="s">
        <v>56</v>
      </c>
      <c r="B79" s="34"/>
      <c r="C79" s="35"/>
      <c r="D79" s="55"/>
      <c r="E79" s="55"/>
      <c r="F79" s="56"/>
      <c r="G79" s="56"/>
      <c r="H79" s="56"/>
      <c r="I79" s="56"/>
      <c r="J79" s="35"/>
      <c r="K79" s="55"/>
      <c r="L79" s="55"/>
      <c r="M79" s="55"/>
      <c r="N79" s="55"/>
      <c r="O79" s="55"/>
      <c r="P79" s="55"/>
      <c r="Q79" s="55"/>
      <c r="R79" s="35"/>
      <c r="S79" s="57"/>
      <c r="T79" s="57"/>
      <c r="U79" s="1">
        <v>1</v>
      </c>
      <c r="V79" s="76"/>
      <c r="W79" s="76"/>
    </row>
    <row r="80" spans="1:23" ht="14.4" x14ac:dyDescent="0.3">
      <c r="A80" s="58">
        <v>1</v>
      </c>
      <c r="B80" s="59" t="s">
        <v>57</v>
      </c>
      <c r="C80" s="6">
        <v>46</v>
      </c>
      <c r="D80" s="41">
        <v>46</v>
      </c>
      <c r="E80" s="41">
        <f>'[2]1.RSP Districts '!E80</f>
        <v>46</v>
      </c>
      <c r="F80" s="60">
        <f t="shared" ref="F80:F85" si="18">(E80-D80)/D80%</f>
        <v>0</v>
      </c>
      <c r="G80" s="60">
        <f t="shared" ref="G80:G85" si="19">E80/C80%</f>
        <v>100</v>
      </c>
      <c r="H80" s="41">
        <v>349</v>
      </c>
      <c r="I80" s="41">
        <f>'[2]1.RSP Districts '!I80</f>
        <v>349</v>
      </c>
      <c r="J80" s="78">
        <v>185266</v>
      </c>
      <c r="K80" s="41">
        <v>115937</v>
      </c>
      <c r="L80" s="41">
        <f>'[2]1.RSP Districts '!L80</f>
        <v>116813</v>
      </c>
      <c r="M80" s="60">
        <f t="shared" ref="M80:M85" si="20">(L80-K80)/K80%</f>
        <v>0.75558277340279645</v>
      </c>
      <c r="N80" s="60">
        <f t="shared" ref="N80:N85" si="21">L80/J80%</f>
        <v>63.051504323513214</v>
      </c>
      <c r="O80" s="41">
        <v>6545</v>
      </c>
      <c r="P80" s="41">
        <f>'[2]1.RSP Districts '!P80</f>
        <v>6618</v>
      </c>
      <c r="Q80" s="60">
        <f t="shared" ref="Q80:Q85" si="22">(P80-O80)/O80%</f>
        <v>1.1153552330022918</v>
      </c>
      <c r="R80" s="79" t="s">
        <v>4</v>
      </c>
      <c r="S80" s="41" t="str">
        <f>'[2]1.RSP Districts '!S80</f>
        <v>Yes</v>
      </c>
      <c r="T80" s="41">
        <f>'[2]1.RSP Districts '!T80</f>
        <v>3</v>
      </c>
      <c r="U80" s="1">
        <v>1</v>
      </c>
      <c r="V80" s="1"/>
      <c r="W80" s="1"/>
    </row>
    <row r="81" spans="1:23" ht="13.8" x14ac:dyDescent="0.25">
      <c r="A81" s="58">
        <v>2</v>
      </c>
      <c r="B81" s="59" t="s">
        <v>58</v>
      </c>
      <c r="C81" s="6">
        <v>52</v>
      </c>
      <c r="D81" s="41">
        <v>30</v>
      </c>
      <c r="E81" s="6">
        <f>D81</f>
        <v>30</v>
      </c>
      <c r="F81" s="60">
        <f t="shared" si="18"/>
        <v>0</v>
      </c>
      <c r="G81" s="60">
        <f t="shared" si="19"/>
        <v>57.692307692307693</v>
      </c>
      <c r="H81" s="41">
        <v>131</v>
      </c>
      <c r="I81" s="6">
        <f>H81</f>
        <v>131</v>
      </c>
      <c r="J81" s="6">
        <v>164849</v>
      </c>
      <c r="K81" s="41">
        <v>39081</v>
      </c>
      <c r="L81" s="6">
        <f>K81</f>
        <v>39081</v>
      </c>
      <c r="M81" s="60">
        <f t="shared" si="20"/>
        <v>0</v>
      </c>
      <c r="N81" s="60">
        <f t="shared" si="21"/>
        <v>23.707150179861571</v>
      </c>
      <c r="O81" s="41">
        <v>1660</v>
      </c>
      <c r="P81" s="6">
        <f>O81</f>
        <v>1660</v>
      </c>
      <c r="Q81" s="60">
        <f t="shared" si="22"/>
        <v>0</v>
      </c>
      <c r="R81" s="80" t="s">
        <v>9</v>
      </c>
      <c r="S81" s="6" t="str">
        <f>'[8]1.RSP Districts '!S81</f>
        <v>Yes</v>
      </c>
      <c r="T81" s="6">
        <f>'[8]1.RSP Districts '!T81</f>
        <v>1</v>
      </c>
      <c r="U81" s="1">
        <v>1</v>
      </c>
      <c r="V81" s="1"/>
      <c r="W81" s="77" t="e">
        <f>C81-'[9]1.RSP Districts '!C81</f>
        <v>#REF!</v>
      </c>
    </row>
    <row r="82" spans="1:23" ht="14.4" x14ac:dyDescent="0.3">
      <c r="A82" s="58">
        <v>3</v>
      </c>
      <c r="B82" s="59" t="s">
        <v>59</v>
      </c>
      <c r="C82" s="81">
        <v>46</v>
      </c>
      <c r="D82" s="41">
        <v>37</v>
      </c>
      <c r="E82" s="6">
        <f>'[10]1.RSP Districts '!E82</f>
        <v>37</v>
      </c>
      <c r="F82" s="60">
        <f t="shared" si="18"/>
        <v>0</v>
      </c>
      <c r="G82" s="60">
        <f t="shared" si="19"/>
        <v>80.434782608695642</v>
      </c>
      <c r="H82" s="41">
        <v>283</v>
      </c>
      <c r="I82" s="6">
        <f>'[10]1.RSP Districts '!I82</f>
        <v>283</v>
      </c>
      <c r="J82" s="6">
        <v>158489</v>
      </c>
      <c r="K82" s="41">
        <v>120767</v>
      </c>
      <c r="L82" s="6">
        <f>'[10]1.RSP Districts '!L82</f>
        <v>120767</v>
      </c>
      <c r="M82" s="60">
        <f t="shared" si="20"/>
        <v>0</v>
      </c>
      <c r="N82" s="60">
        <f t="shared" si="21"/>
        <v>76.198979108960245</v>
      </c>
      <c r="O82" s="41">
        <v>6961</v>
      </c>
      <c r="P82" s="6">
        <f>'[10]1.RSP Districts '!P82</f>
        <v>6961</v>
      </c>
      <c r="Q82" s="60">
        <f t="shared" si="22"/>
        <v>0</v>
      </c>
      <c r="R82" s="79" t="s">
        <v>7</v>
      </c>
      <c r="S82" s="6" t="str">
        <f>'[10]1.RSP Districts '!S82</f>
        <v>Yes</v>
      </c>
      <c r="T82" s="6">
        <f>'[10]1.RSP Districts '!T82</f>
        <v>8</v>
      </c>
      <c r="U82" s="1">
        <v>1</v>
      </c>
      <c r="V82" s="1"/>
      <c r="W82" s="1"/>
    </row>
    <row r="83" spans="1:23" ht="14.4" x14ac:dyDescent="0.3">
      <c r="A83" s="58">
        <v>4</v>
      </c>
      <c r="B83" s="59" t="s">
        <v>60</v>
      </c>
      <c r="C83" s="6">
        <v>37</v>
      </c>
      <c r="D83" s="41">
        <v>20</v>
      </c>
      <c r="E83" s="41">
        <f>'[2]1.RSP Districts '!E83</f>
        <v>20</v>
      </c>
      <c r="F83" s="60">
        <f t="shared" si="18"/>
        <v>0</v>
      </c>
      <c r="G83" s="60">
        <f t="shared" si="19"/>
        <v>54.054054054054056</v>
      </c>
      <c r="H83" s="41">
        <v>121</v>
      </c>
      <c r="I83" s="41">
        <f>'[2]1.RSP Districts '!I83</f>
        <v>121</v>
      </c>
      <c r="J83" s="78">
        <v>128856</v>
      </c>
      <c r="K83" s="41">
        <v>11979</v>
      </c>
      <c r="L83" s="41">
        <f>'[2]1.RSP Districts '!L83</f>
        <v>11979</v>
      </c>
      <c r="M83" s="60">
        <f t="shared" si="20"/>
        <v>0</v>
      </c>
      <c r="N83" s="60">
        <f t="shared" si="21"/>
        <v>9.296423915067983</v>
      </c>
      <c r="O83" s="41">
        <v>725</v>
      </c>
      <c r="P83" s="41">
        <f>'[2]1.RSP Districts '!P83</f>
        <v>725</v>
      </c>
      <c r="Q83" s="60">
        <f t="shared" si="22"/>
        <v>0</v>
      </c>
      <c r="R83" s="79" t="s">
        <v>4</v>
      </c>
      <c r="S83" s="41" t="str">
        <f>'[2]1.RSP Districts '!S83</f>
        <v>Yes</v>
      </c>
      <c r="T83" s="41">
        <f>'[2]1.RSP Districts '!T83</f>
        <v>2</v>
      </c>
      <c r="U83" s="1">
        <v>1</v>
      </c>
      <c r="V83" s="1"/>
      <c r="W83" s="1"/>
    </row>
    <row r="84" spans="1:23" ht="14.4" x14ac:dyDescent="0.3">
      <c r="A84" s="58">
        <v>5</v>
      </c>
      <c r="B84" s="59" t="s">
        <v>61</v>
      </c>
      <c r="C84" s="6">
        <v>40</v>
      </c>
      <c r="D84" s="41">
        <v>29</v>
      </c>
      <c r="E84" s="6">
        <f>'[10]1.RSP Districts '!E84</f>
        <v>29</v>
      </c>
      <c r="F84" s="60">
        <f t="shared" si="18"/>
        <v>0</v>
      </c>
      <c r="G84" s="60">
        <f t="shared" si="19"/>
        <v>72.5</v>
      </c>
      <c r="H84" s="41">
        <v>204</v>
      </c>
      <c r="I84" s="6">
        <f>'[10]1.RSP Districts '!I84</f>
        <v>204</v>
      </c>
      <c r="J84" s="6">
        <v>90682.077922077922</v>
      </c>
      <c r="K84" s="41">
        <v>84893</v>
      </c>
      <c r="L84" s="6">
        <f>'[10]1.RSP Districts '!L84</f>
        <v>84893</v>
      </c>
      <c r="M84" s="60">
        <f t="shared" si="20"/>
        <v>0</v>
      </c>
      <c r="N84" s="60">
        <f t="shared" si="21"/>
        <v>93.616072707274739</v>
      </c>
      <c r="O84" s="41">
        <v>5074</v>
      </c>
      <c r="P84" s="6">
        <f>'[10]1.RSP Districts '!P84</f>
        <v>5074</v>
      </c>
      <c r="Q84" s="60">
        <f t="shared" si="22"/>
        <v>0</v>
      </c>
      <c r="R84" s="79" t="s">
        <v>7</v>
      </c>
      <c r="S84" s="6" t="str">
        <f>'[10]1.RSP Districts '!S84</f>
        <v>Yes</v>
      </c>
      <c r="T84" s="6">
        <f>'[10]1.RSP Districts '!T84</f>
        <v>4</v>
      </c>
      <c r="U84" s="1">
        <v>1</v>
      </c>
      <c r="V84" s="1"/>
      <c r="W84" s="1"/>
    </row>
    <row r="85" spans="1:23" ht="13.8" x14ac:dyDescent="0.25">
      <c r="A85" s="58">
        <v>6</v>
      </c>
      <c r="B85" s="59" t="s">
        <v>62</v>
      </c>
      <c r="C85" s="6">
        <v>28</v>
      </c>
      <c r="D85" s="41">
        <v>12</v>
      </c>
      <c r="E85" s="6">
        <f>D85</f>
        <v>12</v>
      </c>
      <c r="F85" s="60">
        <f t="shared" si="18"/>
        <v>0</v>
      </c>
      <c r="G85" s="60">
        <f t="shared" si="19"/>
        <v>42.857142857142854</v>
      </c>
      <c r="H85" s="41">
        <v>78</v>
      </c>
      <c r="I85" s="6">
        <f>H85</f>
        <v>78</v>
      </c>
      <c r="J85" s="6">
        <v>88816</v>
      </c>
      <c r="K85" s="41">
        <v>28530</v>
      </c>
      <c r="L85" s="6">
        <f>K85</f>
        <v>28530</v>
      </c>
      <c r="M85" s="60">
        <f t="shared" si="20"/>
        <v>0</v>
      </c>
      <c r="N85" s="60">
        <f t="shared" si="21"/>
        <v>32.122590524229871</v>
      </c>
      <c r="O85" s="41">
        <v>639</v>
      </c>
      <c r="P85" s="6">
        <f>O85</f>
        <v>639</v>
      </c>
      <c r="Q85" s="60">
        <f t="shared" si="22"/>
        <v>0</v>
      </c>
      <c r="R85" s="80" t="s">
        <v>9</v>
      </c>
      <c r="S85" s="6" t="str">
        <f>'[8]1.RSP Districts '!S85</f>
        <v>Yes</v>
      </c>
      <c r="T85" s="6">
        <f>'[8]1.RSP Districts '!T85</f>
        <v>1</v>
      </c>
      <c r="U85" s="1">
        <v>1</v>
      </c>
      <c r="V85" s="1"/>
      <c r="W85" s="77" t="e">
        <f>C85-'[9]1.RSP Districts '!C85</f>
        <v>#REF!</v>
      </c>
    </row>
    <row r="86" spans="1:23" ht="13.8" x14ac:dyDescent="0.25">
      <c r="A86" s="58">
        <v>7</v>
      </c>
      <c r="B86" s="59" t="s">
        <v>173</v>
      </c>
      <c r="C86" s="6">
        <v>0</v>
      </c>
      <c r="D86" s="41">
        <v>0</v>
      </c>
      <c r="E86" s="6"/>
      <c r="F86" s="60">
        <v>0</v>
      </c>
      <c r="G86" s="60">
        <v>0</v>
      </c>
      <c r="H86" s="41">
        <v>0</v>
      </c>
      <c r="I86" s="60"/>
      <c r="J86" s="6">
        <v>0</v>
      </c>
      <c r="K86" s="41">
        <v>0</v>
      </c>
      <c r="L86" s="6"/>
      <c r="M86" s="60">
        <v>0</v>
      </c>
      <c r="N86" s="60">
        <v>0</v>
      </c>
      <c r="O86" s="41">
        <v>0</v>
      </c>
      <c r="P86" s="63"/>
      <c r="Q86" s="60">
        <v>0</v>
      </c>
      <c r="R86" s="63">
        <v>0</v>
      </c>
      <c r="S86" s="6"/>
      <c r="T86" s="6"/>
      <c r="U86" s="1">
        <v>1</v>
      </c>
      <c r="V86" s="1"/>
      <c r="W86" s="1"/>
    </row>
    <row r="87" spans="1:23" ht="14.4" x14ac:dyDescent="0.3">
      <c r="A87" s="58">
        <v>8</v>
      </c>
      <c r="B87" s="59" t="s">
        <v>63</v>
      </c>
      <c r="C87" s="6">
        <v>37</v>
      </c>
      <c r="D87" s="41">
        <v>37</v>
      </c>
      <c r="E87" s="6">
        <f>'[10]1.RSP Districts '!E87</f>
        <v>37</v>
      </c>
      <c r="F87" s="60">
        <f t="shared" ref="F87:F104" si="23">(E87-D87)/D87%</f>
        <v>0</v>
      </c>
      <c r="G87" s="60">
        <f t="shared" ref="G87:G104" si="24">E87/C87%</f>
        <v>100</v>
      </c>
      <c r="H87" s="41">
        <v>170</v>
      </c>
      <c r="I87" s="6">
        <f>'[10]1.RSP Districts '!I87</f>
        <v>170</v>
      </c>
      <c r="J87" s="6">
        <v>110969</v>
      </c>
      <c r="K87" s="41">
        <v>80345</v>
      </c>
      <c r="L87" s="6">
        <f>'[10]1.RSP Districts '!L87</f>
        <v>80345</v>
      </c>
      <c r="M87" s="60">
        <f t="shared" ref="M87:M104" si="25">(L87-K87)/K87%</f>
        <v>0</v>
      </c>
      <c r="N87" s="60">
        <f t="shared" ref="N87:N104" si="26">L87/J87%</f>
        <v>72.403103569465344</v>
      </c>
      <c r="O87" s="41">
        <v>4710</v>
      </c>
      <c r="P87" s="6">
        <f>'[10]1.RSP Districts '!P87</f>
        <v>4710</v>
      </c>
      <c r="Q87" s="60">
        <f t="shared" ref="Q87:Q104" si="27">(P87-O87)/O87%</f>
        <v>0</v>
      </c>
      <c r="R87" s="79" t="s">
        <v>7</v>
      </c>
      <c r="S87" s="6" t="str">
        <f>'[10]1.RSP Districts '!S87</f>
        <v>Yes</v>
      </c>
      <c r="T87" s="6">
        <f>'[10]1.RSP Districts '!T87</f>
        <v>3</v>
      </c>
      <c r="U87" s="1">
        <v>1</v>
      </c>
      <c r="V87" s="1"/>
      <c r="W87" s="1"/>
    </row>
    <row r="88" spans="1:23" ht="14.4" x14ac:dyDescent="0.3">
      <c r="A88" s="58">
        <v>9</v>
      </c>
      <c r="B88" s="82" t="s">
        <v>64</v>
      </c>
      <c r="C88" s="6">
        <v>76</v>
      </c>
      <c r="D88" s="41">
        <v>50</v>
      </c>
      <c r="E88" s="6">
        <f>'[10]1.RSP Districts '!E88</f>
        <v>50</v>
      </c>
      <c r="F88" s="60">
        <f t="shared" si="23"/>
        <v>0</v>
      </c>
      <c r="G88" s="60">
        <f t="shared" si="24"/>
        <v>65.78947368421052</v>
      </c>
      <c r="H88" s="41">
        <v>246</v>
      </c>
      <c r="I88" s="6">
        <f>'[10]1.RSP Districts '!I88</f>
        <v>246</v>
      </c>
      <c r="J88" s="6">
        <v>208270</v>
      </c>
      <c r="K88" s="41">
        <v>68694</v>
      </c>
      <c r="L88" s="6">
        <f>'[10]1.RSP Districts '!L88</f>
        <v>68694</v>
      </c>
      <c r="M88" s="60">
        <f t="shared" si="25"/>
        <v>0</v>
      </c>
      <c r="N88" s="60">
        <f t="shared" si="26"/>
        <v>32.983146876650501</v>
      </c>
      <c r="O88" s="41">
        <v>4110</v>
      </c>
      <c r="P88" s="6">
        <f>'[10]1.RSP Districts '!P88</f>
        <v>4110</v>
      </c>
      <c r="Q88" s="60">
        <f t="shared" si="27"/>
        <v>0</v>
      </c>
      <c r="R88" s="79" t="s">
        <v>7</v>
      </c>
      <c r="S88" s="6" t="str">
        <f>'[10]1.RSP Districts '!S88</f>
        <v>Yes</v>
      </c>
      <c r="T88" s="6">
        <f>'[10]1.RSP Districts '!T88</f>
        <v>6</v>
      </c>
      <c r="U88" s="1">
        <v>1</v>
      </c>
      <c r="V88" s="1"/>
      <c r="W88" s="1"/>
    </row>
    <row r="89" spans="1:23" ht="14.4" x14ac:dyDescent="0.3">
      <c r="A89" s="58">
        <v>10</v>
      </c>
      <c r="B89" s="59" t="s">
        <v>65</v>
      </c>
      <c r="C89" s="6">
        <v>44</v>
      </c>
      <c r="D89" s="41">
        <v>38</v>
      </c>
      <c r="E89" s="6">
        <f>'[10]1.RSP Districts '!E89</f>
        <v>38</v>
      </c>
      <c r="F89" s="60">
        <f t="shared" si="23"/>
        <v>0</v>
      </c>
      <c r="G89" s="60">
        <f t="shared" si="24"/>
        <v>86.36363636363636</v>
      </c>
      <c r="H89" s="41">
        <v>178</v>
      </c>
      <c r="I89" s="6">
        <f>'[10]1.RSP Districts '!I89</f>
        <v>178</v>
      </c>
      <c r="J89" s="6">
        <v>121639.04761904762</v>
      </c>
      <c r="K89" s="41">
        <v>37589</v>
      </c>
      <c r="L89" s="6">
        <f>'[10]1.RSP Districts '!L89</f>
        <v>37589</v>
      </c>
      <c r="M89" s="60">
        <f t="shared" si="25"/>
        <v>0</v>
      </c>
      <c r="N89" s="60">
        <f t="shared" si="26"/>
        <v>30.902083447514503</v>
      </c>
      <c r="O89" s="41">
        <v>3605</v>
      </c>
      <c r="P89" s="6">
        <f>'[10]1.RSP Districts '!P89</f>
        <v>3605</v>
      </c>
      <c r="Q89" s="60">
        <f t="shared" si="27"/>
        <v>0</v>
      </c>
      <c r="R89" s="79" t="s">
        <v>7</v>
      </c>
      <c r="S89" s="6" t="str">
        <f>'[10]1.RSP Districts '!S89</f>
        <v>Yes</v>
      </c>
      <c r="T89" s="6">
        <f>'[10]1.RSP Districts '!T89</f>
        <v>8</v>
      </c>
      <c r="U89" s="1">
        <v>1</v>
      </c>
      <c r="V89" s="1"/>
      <c r="W89" s="1"/>
    </row>
    <row r="90" spans="1:23" ht="14.4" x14ac:dyDescent="0.3">
      <c r="A90" s="58">
        <v>11</v>
      </c>
      <c r="B90" s="59" t="s">
        <v>66</v>
      </c>
      <c r="C90" s="6">
        <v>19</v>
      </c>
      <c r="D90" s="41">
        <v>15</v>
      </c>
      <c r="E90" s="41">
        <f>'[2]1.RSP Districts '!E90</f>
        <v>15</v>
      </c>
      <c r="F90" s="60">
        <f t="shared" si="23"/>
        <v>0</v>
      </c>
      <c r="G90" s="60">
        <f t="shared" si="24"/>
        <v>78.94736842105263</v>
      </c>
      <c r="H90" s="41">
        <v>21</v>
      </c>
      <c r="I90" s="41">
        <f>'[2]1.RSP Districts '!I90</f>
        <v>21</v>
      </c>
      <c r="J90" s="78">
        <v>47026</v>
      </c>
      <c r="K90" s="41">
        <v>23129</v>
      </c>
      <c r="L90" s="41">
        <f>'[2]1.RSP Districts '!L90</f>
        <v>23129</v>
      </c>
      <c r="M90" s="60">
        <f t="shared" si="25"/>
        <v>0</v>
      </c>
      <c r="N90" s="60">
        <f t="shared" si="26"/>
        <v>49.183430442733808</v>
      </c>
      <c r="O90" s="41">
        <v>1770</v>
      </c>
      <c r="P90" s="41">
        <f>'[2]1.RSP Districts '!P90</f>
        <v>1770</v>
      </c>
      <c r="Q90" s="60">
        <f t="shared" si="27"/>
        <v>0</v>
      </c>
      <c r="R90" s="79" t="s">
        <v>4</v>
      </c>
      <c r="S90" s="41" t="str">
        <f>'[2]1.RSP Districts '!S90</f>
        <v>No</v>
      </c>
      <c r="T90" s="41">
        <f>'[2]1.RSP Districts '!T90</f>
        <v>0</v>
      </c>
      <c r="U90" s="1">
        <v>1</v>
      </c>
      <c r="V90" s="1"/>
      <c r="W90" s="1"/>
    </row>
    <row r="91" spans="1:23" ht="14.4" x14ac:dyDescent="0.3">
      <c r="A91" s="39">
        <v>12</v>
      </c>
      <c r="B91" s="40" t="s">
        <v>67</v>
      </c>
      <c r="C91" s="41">
        <v>41</v>
      </c>
      <c r="D91" s="41">
        <v>41</v>
      </c>
      <c r="E91" s="41">
        <f>'[2]1.RSP Districts '!E91</f>
        <v>41</v>
      </c>
      <c r="F91" s="60">
        <f>(E91-D91)/D91%</f>
        <v>0</v>
      </c>
      <c r="G91" s="60">
        <f>E91/C91%</f>
        <v>100</v>
      </c>
      <c r="H91" s="41">
        <v>329</v>
      </c>
      <c r="I91" s="41">
        <f>'[2]1.RSP Districts '!I91</f>
        <v>329</v>
      </c>
      <c r="J91" s="78">
        <v>111973</v>
      </c>
      <c r="K91" s="41">
        <v>78367</v>
      </c>
      <c r="L91" s="41">
        <f>'[2]1.RSP Districts '!L91</f>
        <v>78571</v>
      </c>
      <c r="M91" s="42">
        <f>(L91-K91)/K91%</f>
        <v>0.26031365243023213</v>
      </c>
      <c r="N91" s="42">
        <f>L91/J91%</f>
        <v>70.169594455806305</v>
      </c>
      <c r="O91" s="41">
        <v>4767</v>
      </c>
      <c r="P91" s="41">
        <f>'[2]1.RSP Districts '!P91</f>
        <v>4784</v>
      </c>
      <c r="Q91" s="42">
        <f>(P91-O91)/O91%</f>
        <v>0.35661841829242708</v>
      </c>
      <c r="R91" s="83" t="s">
        <v>4</v>
      </c>
      <c r="S91" s="41" t="str">
        <f>'[2]1.RSP Districts '!S91</f>
        <v>Yes</v>
      </c>
      <c r="T91" s="41">
        <f>'[2]1.RSP Districts '!T91</f>
        <v>3</v>
      </c>
      <c r="U91" s="1">
        <v>1</v>
      </c>
      <c r="V91" s="1"/>
      <c r="W91" s="1"/>
    </row>
    <row r="92" spans="1:23" ht="14.4" x14ac:dyDescent="0.3">
      <c r="A92" s="58">
        <v>13</v>
      </c>
      <c r="B92" s="59" t="s">
        <v>224</v>
      </c>
      <c r="C92" s="6">
        <v>51</v>
      </c>
      <c r="D92" s="41">
        <v>42</v>
      </c>
      <c r="E92" s="6">
        <f>'[10]1.RSP Districts '!E92</f>
        <v>43</v>
      </c>
      <c r="F92" s="60">
        <f t="shared" si="23"/>
        <v>2.3809523809523809</v>
      </c>
      <c r="G92" s="60">
        <f t="shared" si="24"/>
        <v>84.313725490196077</v>
      </c>
      <c r="H92" s="41">
        <v>151</v>
      </c>
      <c r="I92" s="6">
        <f>'[10]1.RSP Districts '!I92</f>
        <v>160</v>
      </c>
      <c r="J92" s="6">
        <v>164715</v>
      </c>
      <c r="K92" s="41">
        <v>33655</v>
      </c>
      <c r="L92" s="6">
        <f>'[10]1.RSP Districts '!L92</f>
        <v>35154</v>
      </c>
      <c r="M92" s="60">
        <f t="shared" si="25"/>
        <v>4.454018719358193</v>
      </c>
      <c r="N92" s="60">
        <f t="shared" si="26"/>
        <v>21.342318550223112</v>
      </c>
      <c r="O92" s="41">
        <v>2059</v>
      </c>
      <c r="P92" s="6">
        <f>'[10]1.RSP Districts '!P92</f>
        <v>2145</v>
      </c>
      <c r="Q92" s="60">
        <f t="shared" si="27"/>
        <v>4.1767848470131135</v>
      </c>
      <c r="R92" s="79" t="s">
        <v>7</v>
      </c>
      <c r="S92" s="6" t="str">
        <f>'[10]1.RSP Districts '!S92</f>
        <v>Yes</v>
      </c>
      <c r="T92" s="6">
        <v>10</v>
      </c>
      <c r="U92" s="1">
        <v>1</v>
      </c>
      <c r="V92" s="1"/>
      <c r="W92" s="1"/>
    </row>
    <row r="93" spans="1:23" ht="14.4" x14ac:dyDescent="0.3">
      <c r="A93" s="58">
        <v>14</v>
      </c>
      <c r="B93" s="59" t="s">
        <v>68</v>
      </c>
      <c r="C93" s="6">
        <v>51</v>
      </c>
      <c r="D93" s="41">
        <v>27</v>
      </c>
      <c r="E93" s="41">
        <f>'[2]1.RSP Districts '!E93</f>
        <v>27</v>
      </c>
      <c r="F93" s="60">
        <f t="shared" si="23"/>
        <v>0</v>
      </c>
      <c r="G93" s="60">
        <f t="shared" si="24"/>
        <v>52.941176470588232</v>
      </c>
      <c r="H93" s="41">
        <v>54</v>
      </c>
      <c r="I93" s="41">
        <f>'[2]1.RSP Districts '!I93</f>
        <v>54</v>
      </c>
      <c r="J93" s="78">
        <v>141671</v>
      </c>
      <c r="K93" s="41">
        <v>3092</v>
      </c>
      <c r="L93" s="41">
        <f>'[2]1.RSP Districts '!L93</f>
        <v>3092</v>
      </c>
      <c r="M93" s="60">
        <f t="shared" si="25"/>
        <v>0</v>
      </c>
      <c r="N93" s="60">
        <f t="shared" si="26"/>
        <v>2.1825214758136808</v>
      </c>
      <c r="O93" s="41">
        <v>564</v>
      </c>
      <c r="P93" s="41">
        <f>'[2]1.RSP Districts '!P93</f>
        <v>564</v>
      </c>
      <c r="Q93" s="60">
        <f t="shared" si="27"/>
        <v>0</v>
      </c>
      <c r="R93" s="79" t="s">
        <v>4</v>
      </c>
      <c r="S93" s="41" t="str">
        <f>'[2]1.RSP Districts '!S93</f>
        <v>No</v>
      </c>
      <c r="T93" s="41">
        <f>'[2]1.RSP Districts '!T93</f>
        <v>0</v>
      </c>
      <c r="U93" s="1">
        <v>1</v>
      </c>
      <c r="V93" s="1"/>
      <c r="W93" s="1"/>
    </row>
    <row r="94" spans="1:23" ht="14.4" x14ac:dyDescent="0.3">
      <c r="A94" s="58">
        <v>15</v>
      </c>
      <c r="B94" s="59" t="s">
        <v>69</v>
      </c>
      <c r="C94" s="6">
        <v>40</v>
      </c>
      <c r="D94" s="41">
        <v>34</v>
      </c>
      <c r="E94" s="6">
        <f>'[10]1.RSP Districts '!E94</f>
        <v>34</v>
      </c>
      <c r="F94" s="60">
        <f t="shared" si="23"/>
        <v>0</v>
      </c>
      <c r="G94" s="60">
        <f t="shared" si="24"/>
        <v>85</v>
      </c>
      <c r="H94" s="41">
        <v>236</v>
      </c>
      <c r="I94" s="6">
        <f>'[10]1.RSP Districts '!I94</f>
        <v>236</v>
      </c>
      <c r="J94" s="6">
        <v>128408</v>
      </c>
      <c r="K94" s="41">
        <v>29475</v>
      </c>
      <c r="L94" s="6">
        <f>'[10]1.RSP Districts '!L94</f>
        <v>29475</v>
      </c>
      <c r="M94" s="60">
        <f t="shared" si="25"/>
        <v>0</v>
      </c>
      <c r="N94" s="60">
        <f t="shared" si="26"/>
        <v>22.954177309824935</v>
      </c>
      <c r="O94" s="41">
        <v>2221</v>
      </c>
      <c r="P94" s="6">
        <f>'[10]1.RSP Districts '!P94</f>
        <v>2221</v>
      </c>
      <c r="Q94" s="60">
        <f t="shared" si="27"/>
        <v>0</v>
      </c>
      <c r="R94" s="79" t="s">
        <v>7</v>
      </c>
      <c r="S94" s="6" t="str">
        <f>'[10]1.RSP Districts '!S94</f>
        <v>Yes</v>
      </c>
      <c r="T94" s="6">
        <f>'[10]1.RSP Districts '!T94</f>
        <v>4</v>
      </c>
      <c r="U94" s="1">
        <v>1</v>
      </c>
      <c r="V94" s="1"/>
      <c r="W94" s="1"/>
    </row>
    <row r="95" spans="1:23" ht="14.4" x14ac:dyDescent="0.3">
      <c r="A95" s="58">
        <v>16</v>
      </c>
      <c r="B95" s="59" t="s">
        <v>70</v>
      </c>
      <c r="C95" s="6">
        <v>55</v>
      </c>
      <c r="D95" s="6">
        <v>13</v>
      </c>
      <c r="E95" s="6">
        <f>D95</f>
        <v>13</v>
      </c>
      <c r="F95" s="60">
        <f t="shared" si="23"/>
        <v>0</v>
      </c>
      <c r="G95" s="60">
        <f t="shared" si="24"/>
        <v>23.636363636363633</v>
      </c>
      <c r="H95" s="41">
        <v>260</v>
      </c>
      <c r="I95" s="6">
        <v>260</v>
      </c>
      <c r="J95" s="6">
        <v>209191</v>
      </c>
      <c r="K95" s="41">
        <v>16500</v>
      </c>
      <c r="L95" s="6">
        <v>16500</v>
      </c>
      <c r="M95" s="60">
        <f t="shared" si="25"/>
        <v>0</v>
      </c>
      <c r="N95" s="60">
        <f t="shared" si="26"/>
        <v>7.8875286221682579</v>
      </c>
      <c r="O95" s="41">
        <v>860</v>
      </c>
      <c r="P95" s="6">
        <v>860</v>
      </c>
      <c r="Q95" s="60">
        <f t="shared" si="27"/>
        <v>0</v>
      </c>
      <c r="R95" s="79" t="s">
        <v>6</v>
      </c>
      <c r="S95" s="75" t="s">
        <v>222</v>
      </c>
      <c r="T95" s="84">
        <v>0</v>
      </c>
      <c r="U95" s="1">
        <v>1</v>
      </c>
      <c r="V95" s="1"/>
      <c r="W95" s="1"/>
    </row>
    <row r="96" spans="1:23" ht="14.4" x14ac:dyDescent="0.3">
      <c r="A96" s="58">
        <v>17</v>
      </c>
      <c r="B96" s="59" t="s">
        <v>71</v>
      </c>
      <c r="C96" s="6">
        <v>51</v>
      </c>
      <c r="D96" s="41">
        <v>50</v>
      </c>
      <c r="E96" s="6">
        <f>'[10]1.RSP Districts '!E96</f>
        <v>50</v>
      </c>
      <c r="F96" s="60">
        <f t="shared" si="23"/>
        <v>0</v>
      </c>
      <c r="G96" s="60">
        <f t="shared" si="24"/>
        <v>98.039215686274503</v>
      </c>
      <c r="H96" s="41">
        <v>222</v>
      </c>
      <c r="I96" s="6">
        <f>'[10]1.RSP Districts '!I96</f>
        <v>222</v>
      </c>
      <c r="J96" s="6">
        <v>122340</v>
      </c>
      <c r="K96" s="41">
        <v>102306</v>
      </c>
      <c r="L96" s="6">
        <f>'[10]1.RSP Districts '!L96</f>
        <v>102306</v>
      </c>
      <c r="M96" s="60">
        <f t="shared" si="25"/>
        <v>0</v>
      </c>
      <c r="N96" s="60">
        <f t="shared" si="26"/>
        <v>83.624325649828336</v>
      </c>
      <c r="O96" s="41">
        <v>5846</v>
      </c>
      <c r="P96" s="6">
        <f>'[10]1.RSP Districts '!P96</f>
        <v>5846</v>
      </c>
      <c r="Q96" s="60">
        <f t="shared" si="27"/>
        <v>0</v>
      </c>
      <c r="R96" s="79" t="s">
        <v>7</v>
      </c>
      <c r="S96" s="6" t="str">
        <f>'[10]1.RSP Districts '!S96</f>
        <v>Yes</v>
      </c>
      <c r="T96" s="6">
        <f>'[10]1.RSP Districts '!T96</f>
        <v>6</v>
      </c>
      <c r="U96" s="1">
        <v>1</v>
      </c>
      <c r="V96" s="1"/>
      <c r="W96" s="1"/>
    </row>
    <row r="97" spans="1:23" ht="14.4" x14ac:dyDescent="0.3">
      <c r="A97" s="58">
        <v>18</v>
      </c>
      <c r="B97" s="59" t="s">
        <v>225</v>
      </c>
      <c r="C97" s="6">
        <v>46</v>
      </c>
      <c r="D97" s="41">
        <v>26</v>
      </c>
      <c r="E97" s="6">
        <f>'[10]1.RSP Districts '!E97</f>
        <v>26</v>
      </c>
      <c r="F97" s="60">
        <f t="shared" si="23"/>
        <v>0</v>
      </c>
      <c r="G97" s="60">
        <f t="shared" si="24"/>
        <v>56.521739130434781</v>
      </c>
      <c r="H97" s="41">
        <v>200</v>
      </c>
      <c r="I97" s="6">
        <f>'[10]1.RSP Districts '!I97</f>
        <v>200</v>
      </c>
      <c r="J97" s="6">
        <v>78458</v>
      </c>
      <c r="K97" s="41">
        <v>37757</v>
      </c>
      <c r="L97" s="6">
        <f>'[10]1.RSP Districts '!L97</f>
        <v>37757</v>
      </c>
      <c r="M97" s="60">
        <f t="shared" si="25"/>
        <v>0</v>
      </c>
      <c r="N97" s="60">
        <f t="shared" si="26"/>
        <v>48.123836957352978</v>
      </c>
      <c r="O97" s="41">
        <v>2698</v>
      </c>
      <c r="P97" s="6">
        <f>'[10]1.RSP Districts '!P97</f>
        <v>2698</v>
      </c>
      <c r="Q97" s="60">
        <f t="shared" si="27"/>
        <v>0</v>
      </c>
      <c r="R97" s="79" t="s">
        <v>7</v>
      </c>
      <c r="S97" s="6" t="str">
        <f>'[10]1.RSP Districts '!S97</f>
        <v>Yes</v>
      </c>
      <c r="T97" s="6">
        <f>'[10]1.RSP Districts '!T97</f>
        <v>6</v>
      </c>
      <c r="U97" s="1">
        <v>1</v>
      </c>
      <c r="V97" s="1"/>
      <c r="W97" s="1"/>
    </row>
    <row r="98" spans="1:23" ht="14.4" x14ac:dyDescent="0.3">
      <c r="A98" s="58">
        <v>19</v>
      </c>
      <c r="B98" s="59" t="s">
        <v>72</v>
      </c>
      <c r="C98" s="6">
        <v>19</v>
      </c>
      <c r="D98" s="41">
        <v>12</v>
      </c>
      <c r="E98" s="41">
        <f>'[2]1.RSP Districts '!E98</f>
        <v>12</v>
      </c>
      <c r="F98" s="60">
        <f t="shared" si="23"/>
        <v>0</v>
      </c>
      <c r="G98" s="60">
        <f t="shared" si="24"/>
        <v>63.157894736842103</v>
      </c>
      <c r="H98" s="41">
        <v>19</v>
      </c>
      <c r="I98" s="41">
        <f>'[2]1.RSP Districts '!I98</f>
        <v>19</v>
      </c>
      <c r="J98" s="78">
        <v>47082</v>
      </c>
      <c r="K98" s="41">
        <v>21838</v>
      </c>
      <c r="L98" s="41">
        <f>'[2]1.RSP Districts '!L98</f>
        <v>21838</v>
      </c>
      <c r="M98" s="60">
        <f t="shared" si="25"/>
        <v>0</v>
      </c>
      <c r="N98" s="60">
        <f t="shared" si="26"/>
        <v>46.382906418588846</v>
      </c>
      <c r="O98" s="41">
        <v>1673</v>
      </c>
      <c r="P98" s="41">
        <f>'[2]1.RSP Districts '!P98</f>
        <v>1673</v>
      </c>
      <c r="Q98" s="60">
        <f t="shared" si="27"/>
        <v>0</v>
      </c>
      <c r="R98" s="79" t="s">
        <v>4</v>
      </c>
      <c r="S98" s="41" t="str">
        <f>'[2]1.RSP Districts '!S98</f>
        <v>No</v>
      </c>
      <c r="T98" s="41">
        <f>'[2]1.RSP Districts '!T98</f>
        <v>1</v>
      </c>
      <c r="U98" s="1">
        <v>1</v>
      </c>
      <c r="V98" s="3"/>
      <c r="W98" s="3"/>
    </row>
    <row r="99" spans="1:23" ht="14.4" x14ac:dyDescent="0.3">
      <c r="A99" s="58">
        <v>20</v>
      </c>
      <c r="B99" s="59" t="s">
        <v>73</v>
      </c>
      <c r="C99" s="6">
        <v>16</v>
      </c>
      <c r="D99" s="41">
        <v>13</v>
      </c>
      <c r="E99" s="41">
        <f>'[2]1.RSP Districts '!E99</f>
        <v>13</v>
      </c>
      <c r="F99" s="60">
        <f t="shared" si="23"/>
        <v>0</v>
      </c>
      <c r="G99" s="60">
        <f t="shared" si="24"/>
        <v>81.25</v>
      </c>
      <c r="H99" s="41">
        <v>66</v>
      </c>
      <c r="I99" s="41">
        <f>'[2]1.RSP Districts '!I99</f>
        <v>66</v>
      </c>
      <c r="J99" s="78">
        <v>39648</v>
      </c>
      <c r="K99" s="41">
        <v>19210</v>
      </c>
      <c r="L99" s="41">
        <f>'[2]1.RSP Districts '!L99</f>
        <v>19210</v>
      </c>
      <c r="M99" s="60">
        <f t="shared" si="25"/>
        <v>0</v>
      </c>
      <c r="N99" s="60">
        <f t="shared" si="26"/>
        <v>48.451372074253428</v>
      </c>
      <c r="O99" s="41">
        <v>1170</v>
      </c>
      <c r="P99" s="41">
        <f>'[2]1.RSP Districts '!P99</f>
        <v>1170</v>
      </c>
      <c r="Q99" s="60">
        <f t="shared" si="27"/>
        <v>0</v>
      </c>
      <c r="R99" s="79" t="s">
        <v>4</v>
      </c>
      <c r="S99" s="41" t="str">
        <f>'[2]1.RSP Districts '!S99</f>
        <v>No</v>
      </c>
      <c r="T99" s="41">
        <f>'[2]1.RSP Districts '!T99</f>
        <v>1</v>
      </c>
      <c r="U99" s="1">
        <v>1</v>
      </c>
      <c r="V99" s="3"/>
      <c r="W99" s="3"/>
    </row>
    <row r="100" spans="1:23" ht="13.8" x14ac:dyDescent="0.25">
      <c r="A100" s="58">
        <v>21</v>
      </c>
      <c r="B100" s="59" t="s">
        <v>74</v>
      </c>
      <c r="C100" s="6">
        <v>44</v>
      </c>
      <c r="D100" s="41">
        <v>44</v>
      </c>
      <c r="E100" s="6">
        <f>D100</f>
        <v>44</v>
      </c>
      <c r="F100" s="60">
        <f t="shared" si="23"/>
        <v>0</v>
      </c>
      <c r="G100" s="60">
        <f t="shared" si="24"/>
        <v>100</v>
      </c>
      <c r="H100" s="41">
        <v>166</v>
      </c>
      <c r="I100" s="6">
        <f>H100</f>
        <v>166</v>
      </c>
      <c r="J100" s="6">
        <v>159486</v>
      </c>
      <c r="K100" s="41">
        <v>159665</v>
      </c>
      <c r="L100" s="6">
        <f>K100</f>
        <v>159665</v>
      </c>
      <c r="M100" s="60">
        <f t="shared" si="25"/>
        <v>0</v>
      </c>
      <c r="N100" s="60">
        <f t="shared" si="26"/>
        <v>100.11223555672599</v>
      </c>
      <c r="O100" s="41">
        <v>11485</v>
      </c>
      <c r="P100" s="6">
        <f>O100</f>
        <v>11485</v>
      </c>
      <c r="Q100" s="60">
        <f t="shared" si="27"/>
        <v>0</v>
      </c>
      <c r="R100" s="80" t="s">
        <v>9</v>
      </c>
      <c r="S100" s="6" t="str">
        <f>'[8]1.RSP Districts '!S100</f>
        <v>Yes</v>
      </c>
      <c r="T100" s="6">
        <f>'[8]1.RSP Districts '!T100</f>
        <v>12</v>
      </c>
      <c r="U100" s="1">
        <v>1</v>
      </c>
      <c r="V100" s="3">
        <f>8</f>
        <v>8</v>
      </c>
      <c r="W100" s="77" t="e">
        <f>C100-'[9]1.RSP Districts '!C100</f>
        <v>#REF!</v>
      </c>
    </row>
    <row r="101" spans="1:23" ht="14.4" x14ac:dyDescent="0.3">
      <c r="A101" s="58">
        <v>22</v>
      </c>
      <c r="B101" s="59" t="s">
        <v>75</v>
      </c>
      <c r="C101" s="6">
        <v>55</v>
      </c>
      <c r="D101" s="41">
        <v>52</v>
      </c>
      <c r="E101" s="41">
        <f>'[2]1.RSP Districts '!E101</f>
        <v>52</v>
      </c>
      <c r="F101" s="60">
        <f t="shared" si="23"/>
        <v>0</v>
      </c>
      <c r="G101" s="60">
        <f t="shared" si="24"/>
        <v>94.545454545454533</v>
      </c>
      <c r="H101" s="41">
        <v>298</v>
      </c>
      <c r="I101" s="41">
        <f>'[2]1.RSP Districts '!I101</f>
        <v>298</v>
      </c>
      <c r="J101" s="78">
        <v>202554</v>
      </c>
      <c r="K101" s="41">
        <v>48143</v>
      </c>
      <c r="L101" s="41">
        <f>'[2]1.RSP Districts '!L101</f>
        <v>49379</v>
      </c>
      <c r="M101" s="60">
        <f t="shared" si="25"/>
        <v>2.5673514321915958</v>
      </c>
      <c r="N101" s="60">
        <f t="shared" si="26"/>
        <v>24.378190507222765</v>
      </c>
      <c r="O101" s="41">
        <v>2916</v>
      </c>
      <c r="P101" s="41">
        <f>'[2]1.RSP Districts '!P101</f>
        <v>3019</v>
      </c>
      <c r="Q101" s="60">
        <f t="shared" si="27"/>
        <v>3.5322359396433471</v>
      </c>
      <c r="R101" s="79" t="s">
        <v>4</v>
      </c>
      <c r="S101" s="41" t="str">
        <f>'[2]1.RSP Districts '!S101</f>
        <v>Yes</v>
      </c>
      <c r="T101" s="41">
        <f>'[2]1.RSP Districts '!T101</f>
        <v>4</v>
      </c>
      <c r="U101" s="1">
        <v>1</v>
      </c>
      <c r="V101" s="3"/>
      <c r="W101" s="3"/>
    </row>
    <row r="102" spans="1:23" ht="14.4" x14ac:dyDescent="0.3">
      <c r="A102" s="58">
        <v>23</v>
      </c>
      <c r="B102" s="59" t="s">
        <v>226</v>
      </c>
      <c r="C102" s="6">
        <v>27</v>
      </c>
      <c r="D102" s="41">
        <v>1</v>
      </c>
      <c r="E102" s="41">
        <f>'[2]1.RSP Districts '!E102</f>
        <v>1</v>
      </c>
      <c r="F102" s="60">
        <f>(E102-D102)/D102%</f>
        <v>0</v>
      </c>
      <c r="G102" s="60">
        <f>E102/C102%</f>
        <v>3.7037037037037033</v>
      </c>
      <c r="H102" s="41">
        <v>5</v>
      </c>
      <c r="I102" s="41">
        <f>'[2]1.RSP Districts '!I102</f>
        <v>5</v>
      </c>
      <c r="J102" s="6">
        <v>202554</v>
      </c>
      <c r="K102" s="41">
        <v>2616</v>
      </c>
      <c r="L102" s="41">
        <f>'[2]1.RSP Districts '!L102</f>
        <v>2644</v>
      </c>
      <c r="M102" s="60">
        <f>(L102-K102)/K102%</f>
        <v>1.070336391437309</v>
      </c>
      <c r="N102" s="60">
        <f>L102/J102%</f>
        <v>1.3053309240992526</v>
      </c>
      <c r="O102" s="41">
        <v>218</v>
      </c>
      <c r="P102" s="41">
        <f>'[2]1.RSP Districts '!P102</f>
        <v>220</v>
      </c>
      <c r="Q102" s="60">
        <f>(P102-O102)/O102%</f>
        <v>0.9174311926605504</v>
      </c>
      <c r="R102" s="79" t="s">
        <v>4</v>
      </c>
      <c r="S102" s="41" t="str">
        <f>'[2]1.RSP Districts '!S102</f>
        <v>No</v>
      </c>
      <c r="T102" s="41">
        <f>'[2]1.RSP Districts '!T102</f>
        <v>1</v>
      </c>
      <c r="U102" s="1">
        <v>1</v>
      </c>
      <c r="V102" s="3" t="s">
        <v>227</v>
      </c>
      <c r="W102" s="3"/>
    </row>
    <row r="103" spans="1:23" ht="14.4" thickBot="1" x14ac:dyDescent="0.3">
      <c r="A103" s="39">
        <v>23</v>
      </c>
      <c r="B103" s="40" t="s">
        <v>76</v>
      </c>
      <c r="C103" s="41">
        <v>27</v>
      </c>
      <c r="D103" s="41">
        <v>27</v>
      </c>
      <c r="E103" s="6">
        <f>D103</f>
        <v>27</v>
      </c>
      <c r="F103" s="42">
        <f t="shared" si="23"/>
        <v>0</v>
      </c>
      <c r="G103" s="42">
        <f t="shared" si="24"/>
        <v>100</v>
      </c>
      <c r="H103" s="41">
        <v>186</v>
      </c>
      <c r="I103" s="6">
        <f>H103</f>
        <v>186</v>
      </c>
      <c r="J103" s="41">
        <v>106515</v>
      </c>
      <c r="K103" s="41">
        <v>45448</v>
      </c>
      <c r="L103" s="6">
        <f>K103</f>
        <v>45448</v>
      </c>
      <c r="M103" s="60">
        <f t="shared" ref="M103" si="28">(L103-K103)/K103%</f>
        <v>0</v>
      </c>
      <c r="N103" s="42">
        <f t="shared" si="26"/>
        <v>42.668168802516071</v>
      </c>
      <c r="O103" s="41">
        <v>2785</v>
      </c>
      <c r="P103" s="6">
        <f>O103</f>
        <v>2785</v>
      </c>
      <c r="Q103" s="42">
        <f t="shared" si="27"/>
        <v>0</v>
      </c>
      <c r="R103" s="85" t="s">
        <v>9</v>
      </c>
      <c r="S103" s="6" t="str">
        <f>'[8]1.RSP Districts '!S103</f>
        <v>Yes</v>
      </c>
      <c r="T103" s="6">
        <f>'[8]1.RSP Districts '!T103</f>
        <v>4</v>
      </c>
      <c r="U103" s="1">
        <v>1</v>
      </c>
      <c r="V103" s="3"/>
      <c r="W103" s="77" t="e">
        <f>C103-'[9]1.RSP Districts '!C103</f>
        <v>#REF!</v>
      </c>
    </row>
    <row r="104" spans="1:23" ht="14.4" thickBot="1" x14ac:dyDescent="0.3">
      <c r="A104" s="68">
        <f>COUNTIF(R80:R103,"*")-1</f>
        <v>22</v>
      </c>
      <c r="B104" s="69" t="s">
        <v>55</v>
      </c>
      <c r="C104" s="46">
        <f>SUM(C80:C103)-C102</f>
        <v>921</v>
      </c>
      <c r="D104" s="46">
        <f>SUM(D80:D103)-D102</f>
        <v>695</v>
      </c>
      <c r="E104" s="46">
        <f>SUM(E80:E103)-E102</f>
        <v>696</v>
      </c>
      <c r="F104" s="47">
        <f t="shared" si="23"/>
        <v>0.14388489208633093</v>
      </c>
      <c r="G104" s="47">
        <f t="shared" si="24"/>
        <v>75.570032573289893</v>
      </c>
      <c r="H104" s="46">
        <f>SUM(H80:H103)</f>
        <v>3973</v>
      </c>
      <c r="I104" s="46">
        <f>SUM(I80:I103)</f>
        <v>3982</v>
      </c>
      <c r="J104" s="46">
        <f>SUM(J80:J103)-J102</f>
        <v>2816903.1255411254</v>
      </c>
      <c r="K104" s="46">
        <f>SUM(K80:K103)</f>
        <v>1209016</v>
      </c>
      <c r="L104" s="46">
        <f>SUM(L80:L103)</f>
        <v>1212859</v>
      </c>
      <c r="M104" s="47">
        <f t="shared" si="25"/>
        <v>0.31786179835502593</v>
      </c>
      <c r="N104" s="47">
        <f t="shared" si="26"/>
        <v>43.056468254193533</v>
      </c>
      <c r="O104" s="46">
        <f>SUM(O80:O103)</f>
        <v>75061</v>
      </c>
      <c r="P104" s="46">
        <f>SUM(P80:P103)</f>
        <v>75342</v>
      </c>
      <c r="Q104" s="47">
        <f t="shared" si="27"/>
        <v>0.37436218542252303</v>
      </c>
      <c r="R104" s="48"/>
      <c r="S104" s="46">
        <f>COUNTIF(S80:S103,"Yes")</f>
        <v>18</v>
      </c>
      <c r="T104" s="46">
        <f>SUM(T80:T103)</f>
        <v>88</v>
      </c>
      <c r="U104" s="1">
        <v>1</v>
      </c>
      <c r="V104" s="2"/>
      <c r="W104" s="2"/>
    </row>
    <row r="105" spans="1:23" ht="15" thickBot="1" x14ac:dyDescent="0.35">
      <c r="A105" s="86"/>
      <c r="B105" s="87"/>
      <c r="C105" s="52"/>
      <c r="D105" s="52"/>
      <c r="E105" s="52"/>
      <c r="F105" s="53"/>
      <c r="G105" s="53"/>
      <c r="H105" s="53"/>
      <c r="I105" s="53"/>
      <c r="J105" s="52"/>
      <c r="K105" s="52"/>
      <c r="L105" s="52"/>
      <c r="M105" s="52"/>
      <c r="N105" s="52"/>
      <c r="O105" s="52"/>
      <c r="P105" s="52"/>
      <c r="Q105" s="52"/>
      <c r="R105" s="30"/>
      <c r="S105" s="75"/>
      <c r="T105" s="75"/>
      <c r="U105" s="1">
        <v>1</v>
      </c>
      <c r="V105" s="1"/>
      <c r="W105" s="1"/>
    </row>
    <row r="106" spans="1:23" ht="13.8" x14ac:dyDescent="0.25">
      <c r="A106" s="33" t="s">
        <v>77</v>
      </c>
      <c r="B106" s="34"/>
      <c r="C106" s="35"/>
      <c r="D106" s="55"/>
      <c r="E106" s="55"/>
      <c r="F106" s="56"/>
      <c r="G106" s="56"/>
      <c r="H106" s="56"/>
      <c r="I106" s="56"/>
      <c r="J106" s="35"/>
      <c r="K106" s="55"/>
      <c r="L106" s="55"/>
      <c r="M106" s="55"/>
      <c r="N106" s="55"/>
      <c r="O106" s="55"/>
      <c r="P106" s="55"/>
      <c r="Q106" s="55"/>
      <c r="R106" s="35"/>
      <c r="S106" s="57"/>
      <c r="T106" s="57"/>
      <c r="U106" s="1">
        <v>1</v>
      </c>
      <c r="V106" s="76"/>
      <c r="W106" s="76"/>
    </row>
    <row r="107" spans="1:23" ht="13.8" x14ac:dyDescent="0.25">
      <c r="A107" s="58">
        <v>1</v>
      </c>
      <c r="B107" s="59" t="s">
        <v>78</v>
      </c>
      <c r="C107" s="78">
        <v>65</v>
      </c>
      <c r="D107" s="41">
        <v>12</v>
      </c>
      <c r="E107" s="6">
        <f>'[7]1.RSP Districts '!E107</f>
        <v>12</v>
      </c>
      <c r="F107" s="60">
        <f t="shared" ref="F107:F112" si="29">(E107-D107)/D107%</f>
        <v>0</v>
      </c>
      <c r="G107" s="60">
        <f t="shared" ref="G107:G159" si="30">E107/C107%</f>
        <v>18.46153846153846</v>
      </c>
      <c r="H107" s="6">
        <v>69</v>
      </c>
      <c r="I107" s="6">
        <f>'[7]1.RSP Districts '!I107</f>
        <v>69</v>
      </c>
      <c r="J107" s="6">
        <v>164849</v>
      </c>
      <c r="K107" s="6">
        <v>19074</v>
      </c>
      <c r="L107" s="6">
        <f>'[7]1.RSP Districts '!L107</f>
        <v>19074</v>
      </c>
      <c r="M107" s="60">
        <f t="shared" ref="M107:M139" si="31">(L107-K107)/K107%</f>
        <v>0</v>
      </c>
      <c r="N107" s="60">
        <f t="shared" ref="N107:N159" si="32">L107/J107%</f>
        <v>11.570588841909869</v>
      </c>
      <c r="O107" s="6">
        <v>1635</v>
      </c>
      <c r="P107" s="6">
        <f>'[7]1.RSP Districts '!P107</f>
        <v>1635</v>
      </c>
      <c r="Q107" s="60">
        <f t="shared" ref="Q107:Q139" si="33">(P107-O107)/O107%</f>
        <v>0</v>
      </c>
      <c r="R107" s="80" t="s">
        <v>3</v>
      </c>
      <c r="S107" s="6" t="str">
        <f>'[7]1.RSP Districts '!S107</f>
        <v>No</v>
      </c>
      <c r="T107" s="6">
        <f>'[7]1.RSP Districts '!T107</f>
        <v>9</v>
      </c>
      <c r="U107" s="1">
        <v>1</v>
      </c>
      <c r="V107" s="88"/>
      <c r="W107" s="3"/>
    </row>
    <row r="108" spans="1:23" ht="13.8" x14ac:dyDescent="0.25">
      <c r="A108" s="58">
        <v>1</v>
      </c>
      <c r="B108" s="59" t="s">
        <v>79</v>
      </c>
      <c r="C108" s="6">
        <v>65</v>
      </c>
      <c r="D108" s="41">
        <v>64</v>
      </c>
      <c r="E108" s="41">
        <f>'[2]1.RSP Districts '!E108</f>
        <v>64</v>
      </c>
      <c r="F108" s="60">
        <f>(E108-D108)/D108%</f>
        <v>0</v>
      </c>
      <c r="G108" s="60">
        <f>E108/C108%</f>
        <v>98.461538461538453</v>
      </c>
      <c r="H108" s="6">
        <v>454</v>
      </c>
      <c r="I108" s="41">
        <f>'[2]1.RSP Districts '!I108</f>
        <v>454</v>
      </c>
      <c r="J108" s="6">
        <v>164849</v>
      </c>
      <c r="K108" s="6">
        <v>66651</v>
      </c>
      <c r="L108" s="41">
        <f>'[2]1.RSP Districts '!L108</f>
        <v>66651</v>
      </c>
      <c r="M108" s="60">
        <f>(L108-K108)/K108%</f>
        <v>0</v>
      </c>
      <c r="N108" s="60">
        <f>L108/J108%</f>
        <v>40.431546445535005</v>
      </c>
      <c r="O108" s="6">
        <v>4318</v>
      </c>
      <c r="P108" s="41">
        <f>'[2]1.RSP Districts '!P108</f>
        <v>4318</v>
      </c>
      <c r="Q108" s="60">
        <f>(P108-O108)/O108%</f>
        <v>0</v>
      </c>
      <c r="R108" s="61" t="s">
        <v>4</v>
      </c>
      <c r="S108" s="41" t="str">
        <f>'[2]1.RSP Districts '!S108</f>
        <v>Yes</v>
      </c>
      <c r="T108" s="41">
        <f>'[2]1.RSP Districts '!T108</f>
        <v>5</v>
      </c>
      <c r="U108" s="1">
        <v>1</v>
      </c>
      <c r="V108" s="88"/>
      <c r="W108" s="3"/>
    </row>
    <row r="109" spans="1:23" ht="13.8" x14ac:dyDescent="0.25">
      <c r="A109" s="58">
        <v>2</v>
      </c>
      <c r="B109" s="59" t="s">
        <v>80</v>
      </c>
      <c r="C109" s="6">
        <v>101</v>
      </c>
      <c r="D109" s="41">
        <v>101</v>
      </c>
      <c r="E109" s="41">
        <f>'[2]1.RSP Districts '!E109</f>
        <v>101</v>
      </c>
      <c r="F109" s="60">
        <f t="shared" si="29"/>
        <v>0</v>
      </c>
      <c r="G109" s="60">
        <f t="shared" si="30"/>
        <v>100</v>
      </c>
      <c r="H109" s="6">
        <v>869</v>
      </c>
      <c r="I109" s="41">
        <f>'[2]1.RSP Districts '!I109</f>
        <v>869</v>
      </c>
      <c r="J109" s="78">
        <v>158489</v>
      </c>
      <c r="K109" s="6">
        <v>233312</v>
      </c>
      <c r="L109" s="41">
        <f>'[2]1.RSP Districts '!L109</f>
        <v>234524</v>
      </c>
      <c r="M109" s="60">
        <f t="shared" si="31"/>
        <v>0.5194760663832122</v>
      </c>
      <c r="N109" s="60">
        <f t="shared" si="32"/>
        <v>147.97493832379533</v>
      </c>
      <c r="O109" s="6">
        <v>16612</v>
      </c>
      <c r="P109" s="41">
        <f>'[2]1.RSP Districts '!P109</f>
        <v>16713</v>
      </c>
      <c r="Q109" s="60">
        <f t="shared" si="33"/>
        <v>0.60799422104502765</v>
      </c>
      <c r="R109" s="80" t="s">
        <v>4</v>
      </c>
      <c r="S109" s="41" t="str">
        <f>'[2]1.RSP Districts '!S109</f>
        <v>Yes</v>
      </c>
      <c r="T109" s="41">
        <f>'[2]1.RSP Districts '!T109</f>
        <v>6</v>
      </c>
      <c r="U109" s="1">
        <v>1</v>
      </c>
      <c r="V109" s="88"/>
      <c r="W109" s="3"/>
    </row>
    <row r="110" spans="1:23" ht="13.8" x14ac:dyDescent="0.25">
      <c r="A110" s="58">
        <v>3</v>
      </c>
      <c r="B110" s="59" t="s">
        <v>81</v>
      </c>
      <c r="C110" s="6">
        <v>97</v>
      </c>
      <c r="D110" s="41">
        <v>97</v>
      </c>
      <c r="E110" s="41">
        <f>'[2]1.RSP Districts '!E110</f>
        <v>97</v>
      </c>
      <c r="F110" s="60">
        <f t="shared" si="29"/>
        <v>0</v>
      </c>
      <c r="G110" s="60">
        <f t="shared" si="30"/>
        <v>100</v>
      </c>
      <c r="H110" s="6">
        <v>609</v>
      </c>
      <c r="I110" s="41">
        <f>'[2]1.RSP Districts '!I110</f>
        <v>609</v>
      </c>
      <c r="J110" s="78">
        <v>128856</v>
      </c>
      <c r="K110" s="6">
        <v>292730</v>
      </c>
      <c r="L110" s="41">
        <f>'[2]1.RSP Districts '!L110</f>
        <v>292730</v>
      </c>
      <c r="M110" s="60">
        <f t="shared" si="31"/>
        <v>0</v>
      </c>
      <c r="N110" s="60">
        <f t="shared" si="32"/>
        <v>227.17607251505558</v>
      </c>
      <c r="O110" s="6">
        <v>19670</v>
      </c>
      <c r="P110" s="41">
        <f>'[2]1.RSP Districts '!P110</f>
        <v>19670</v>
      </c>
      <c r="Q110" s="60">
        <f t="shared" si="33"/>
        <v>0</v>
      </c>
      <c r="R110" s="80" t="s">
        <v>4</v>
      </c>
      <c r="S110" s="41" t="str">
        <f>'[2]1.RSP Districts '!S110</f>
        <v>Yes</v>
      </c>
      <c r="T110" s="41">
        <f>'[2]1.RSP Districts '!T110</f>
        <v>5</v>
      </c>
      <c r="U110" s="1">
        <v>1</v>
      </c>
      <c r="V110" s="88"/>
      <c r="W110" s="3"/>
    </row>
    <row r="111" spans="1:23" ht="13.8" x14ac:dyDescent="0.25">
      <c r="A111" s="58">
        <v>4</v>
      </c>
      <c r="B111" s="59" t="s">
        <v>82</v>
      </c>
      <c r="C111" s="6">
        <v>42</v>
      </c>
      <c r="D111" s="41">
        <v>42</v>
      </c>
      <c r="E111" s="41">
        <f>'[2]1.RSP Districts '!E111</f>
        <v>42</v>
      </c>
      <c r="F111" s="60">
        <f t="shared" si="29"/>
        <v>0</v>
      </c>
      <c r="G111" s="60">
        <f t="shared" si="30"/>
        <v>100</v>
      </c>
      <c r="H111" s="6">
        <v>530</v>
      </c>
      <c r="I111" s="41">
        <f>'[2]1.RSP Districts '!I111</f>
        <v>530</v>
      </c>
      <c r="J111" s="78">
        <v>90682.077922077922</v>
      </c>
      <c r="K111" s="6">
        <v>159387</v>
      </c>
      <c r="L111" s="41">
        <f>'[2]1.RSP Districts '!L111</f>
        <v>159387</v>
      </c>
      <c r="M111" s="60">
        <f t="shared" si="31"/>
        <v>0</v>
      </c>
      <c r="N111" s="60">
        <f t="shared" si="32"/>
        <v>175.76460933874878</v>
      </c>
      <c r="O111" s="6">
        <v>10036</v>
      </c>
      <c r="P111" s="41">
        <f>'[2]1.RSP Districts '!P111</f>
        <v>10036</v>
      </c>
      <c r="Q111" s="60">
        <f t="shared" si="33"/>
        <v>0</v>
      </c>
      <c r="R111" s="80" t="s">
        <v>4</v>
      </c>
      <c r="S111" s="41" t="str">
        <f>'[2]1.RSP Districts '!S111</f>
        <v>Yes</v>
      </c>
      <c r="T111" s="41">
        <f>'[2]1.RSP Districts '!T111</f>
        <v>4</v>
      </c>
      <c r="U111" s="1">
        <v>1</v>
      </c>
      <c r="V111" s="88"/>
      <c r="W111" s="3"/>
    </row>
    <row r="112" spans="1:23" ht="13.8" x14ac:dyDescent="0.25">
      <c r="A112" s="58">
        <v>5</v>
      </c>
      <c r="B112" s="59" t="s">
        <v>83</v>
      </c>
      <c r="C112" s="6">
        <v>65</v>
      </c>
      <c r="D112" s="41">
        <v>60</v>
      </c>
      <c r="E112" s="41">
        <f>'[2]1.RSP Districts '!E112</f>
        <v>60</v>
      </c>
      <c r="F112" s="60">
        <f t="shared" si="29"/>
        <v>0</v>
      </c>
      <c r="G112" s="60">
        <f t="shared" si="30"/>
        <v>92.307692307692307</v>
      </c>
      <c r="H112" s="6">
        <v>418</v>
      </c>
      <c r="I112" s="41">
        <f>'[2]1.RSP Districts '!I112</f>
        <v>418</v>
      </c>
      <c r="J112" s="78">
        <v>88816</v>
      </c>
      <c r="K112" s="6">
        <v>70915</v>
      </c>
      <c r="L112" s="41">
        <f>'[2]1.RSP Districts '!L112</f>
        <v>70915</v>
      </c>
      <c r="M112" s="60">
        <f t="shared" si="31"/>
        <v>0</v>
      </c>
      <c r="N112" s="60">
        <f t="shared" si="32"/>
        <v>79.844847775175651</v>
      </c>
      <c r="O112" s="6">
        <v>3875</v>
      </c>
      <c r="P112" s="41">
        <f>'[2]1.RSP Districts '!P112</f>
        <v>3875</v>
      </c>
      <c r="Q112" s="60">
        <f t="shared" si="33"/>
        <v>0</v>
      </c>
      <c r="R112" s="80" t="s">
        <v>4</v>
      </c>
      <c r="S112" s="41" t="str">
        <f>'[2]1.RSP Districts '!S112</f>
        <v>Yes</v>
      </c>
      <c r="T112" s="41">
        <f>'[2]1.RSP Districts '!T112</f>
        <v>3</v>
      </c>
      <c r="U112" s="1">
        <v>1</v>
      </c>
      <c r="V112" s="88"/>
      <c r="W112" s="3"/>
    </row>
    <row r="113" spans="1:23" ht="13.8" x14ac:dyDescent="0.25">
      <c r="A113" s="58">
        <v>6</v>
      </c>
      <c r="B113" s="59" t="s">
        <v>191</v>
      </c>
      <c r="C113" s="6">
        <v>42</v>
      </c>
      <c r="D113" s="41">
        <v>0</v>
      </c>
      <c r="E113" s="6">
        <f>'[11]1.RSP Districts '!E113</f>
        <v>0</v>
      </c>
      <c r="F113" s="60">
        <v>0</v>
      </c>
      <c r="G113" s="60">
        <f t="shared" si="30"/>
        <v>0</v>
      </c>
      <c r="H113" s="6">
        <v>0</v>
      </c>
      <c r="I113" s="6">
        <f>'[11]1.RSP Districts '!I113</f>
        <v>0</v>
      </c>
      <c r="J113" s="89">
        <v>81625.384615384493</v>
      </c>
      <c r="K113" s="6">
        <v>1069</v>
      </c>
      <c r="L113" s="6">
        <f>'[11]1.RSP Districts '!L113</f>
        <v>1069</v>
      </c>
      <c r="M113" s="60">
        <f t="shared" si="31"/>
        <v>0</v>
      </c>
      <c r="N113" s="60">
        <f t="shared" si="32"/>
        <v>1.3096416084739873</v>
      </c>
      <c r="O113" s="6">
        <v>60</v>
      </c>
      <c r="P113" s="6">
        <f>'[11]1.RSP Districts '!P113</f>
        <v>60</v>
      </c>
      <c r="Q113" s="60">
        <f t="shared" si="33"/>
        <v>0</v>
      </c>
      <c r="R113" s="63" t="s">
        <v>5</v>
      </c>
      <c r="S113" s="6" t="str">
        <f>'[11]1.RSP Districts '!S113</f>
        <v>No</v>
      </c>
      <c r="T113" s="6">
        <f>'[11]1.RSP Districts '!T113</f>
        <v>0</v>
      </c>
      <c r="U113" s="1">
        <v>1</v>
      </c>
      <c r="V113" s="88"/>
      <c r="W113" s="3"/>
    </row>
    <row r="114" spans="1:23" ht="13.8" x14ac:dyDescent="0.25">
      <c r="A114" s="58">
        <v>6</v>
      </c>
      <c r="B114" s="59" t="s">
        <v>228</v>
      </c>
      <c r="C114" s="6">
        <v>42</v>
      </c>
      <c r="D114" s="41">
        <v>1</v>
      </c>
      <c r="E114" s="41">
        <f>'[2]1.RSP Districts '!E114</f>
        <v>1</v>
      </c>
      <c r="F114" s="60">
        <f>(E114-D114)/D114%</f>
        <v>0</v>
      </c>
      <c r="G114" s="60">
        <f t="shared" si="30"/>
        <v>2.3809523809523809</v>
      </c>
      <c r="H114" s="6">
        <v>10</v>
      </c>
      <c r="I114" s="41">
        <f>'[2]1.RSP Districts '!I114</f>
        <v>10</v>
      </c>
      <c r="J114" s="89">
        <f>J113</f>
        <v>81625.384615384493</v>
      </c>
      <c r="K114" s="6">
        <v>1488</v>
      </c>
      <c r="L114" s="41">
        <f>'[2]1.RSP Districts '!L114</f>
        <v>2298</v>
      </c>
      <c r="M114" s="60">
        <f t="shared" si="31"/>
        <v>54.435483870967737</v>
      </c>
      <c r="N114" s="60">
        <f t="shared" si="32"/>
        <v>2.8153006700404326</v>
      </c>
      <c r="O114" s="6">
        <v>124</v>
      </c>
      <c r="P114" s="41">
        <f>'[2]1.RSP Districts '!P114</f>
        <v>217</v>
      </c>
      <c r="Q114" s="60">
        <f t="shared" si="33"/>
        <v>75</v>
      </c>
      <c r="R114" s="63" t="s">
        <v>4</v>
      </c>
      <c r="S114" s="41" t="str">
        <f>'[2]1.RSP Districts '!S114</f>
        <v>No</v>
      </c>
      <c r="T114" s="41">
        <f>'[2]1.RSP Districts '!T114</f>
        <v>3</v>
      </c>
      <c r="U114" s="1">
        <v>1</v>
      </c>
      <c r="V114" s="88" t="s">
        <v>229</v>
      </c>
      <c r="W114" s="3"/>
    </row>
    <row r="115" spans="1:23" ht="13.8" x14ac:dyDescent="0.25">
      <c r="A115" s="58">
        <v>7</v>
      </c>
      <c r="B115" s="59" t="s">
        <v>84</v>
      </c>
      <c r="C115" s="6">
        <v>55</v>
      </c>
      <c r="D115" s="41">
        <v>50</v>
      </c>
      <c r="E115" s="41">
        <f>'[2]1.RSP Districts '!E115</f>
        <v>50</v>
      </c>
      <c r="F115" s="60">
        <f>(E115-D115)/D115%</f>
        <v>0</v>
      </c>
      <c r="G115" s="60">
        <f t="shared" si="30"/>
        <v>90.909090909090907</v>
      </c>
      <c r="H115" s="6">
        <v>492</v>
      </c>
      <c r="I115" s="41">
        <f>'[2]1.RSP Districts '!I115</f>
        <v>492</v>
      </c>
      <c r="J115" s="6">
        <v>208270</v>
      </c>
      <c r="K115" s="6">
        <v>154878</v>
      </c>
      <c r="L115" s="41">
        <f>'[2]1.RSP Districts '!L115</f>
        <v>156503</v>
      </c>
      <c r="M115" s="60">
        <f t="shared" si="31"/>
        <v>1.049212928885962</v>
      </c>
      <c r="N115" s="60">
        <f t="shared" si="32"/>
        <v>75.144283862294145</v>
      </c>
      <c r="O115" s="6">
        <v>10921</v>
      </c>
      <c r="P115" s="41">
        <f>'[2]1.RSP Districts '!P115</f>
        <v>11046</v>
      </c>
      <c r="Q115" s="60">
        <f t="shared" si="33"/>
        <v>1.1445838293196595</v>
      </c>
      <c r="R115" s="80" t="s">
        <v>4</v>
      </c>
      <c r="S115" s="41" t="str">
        <f>'[2]1.RSP Districts '!S115</f>
        <v>Yes</v>
      </c>
      <c r="T115" s="41">
        <f>'[2]1.RSP Districts '!T115</f>
        <v>2</v>
      </c>
      <c r="U115" s="1">
        <v>1</v>
      </c>
      <c r="V115" s="88"/>
      <c r="W115" s="3"/>
    </row>
    <row r="116" spans="1:23" ht="13.8" x14ac:dyDescent="0.25">
      <c r="A116" s="58">
        <v>7</v>
      </c>
      <c r="B116" s="59" t="s">
        <v>192</v>
      </c>
      <c r="C116" s="6">
        <v>55</v>
      </c>
      <c r="D116" s="41">
        <v>0</v>
      </c>
      <c r="E116" s="6">
        <f>'[11]1.RSP Districts '!E116</f>
        <v>0</v>
      </c>
      <c r="F116" s="60">
        <v>0</v>
      </c>
      <c r="G116" s="60">
        <f t="shared" si="30"/>
        <v>0</v>
      </c>
      <c r="H116" s="6">
        <v>0</v>
      </c>
      <c r="I116" s="6">
        <f>'[11]1.RSP Districts '!I116</f>
        <v>0</v>
      </c>
      <c r="J116" s="6">
        <v>208270</v>
      </c>
      <c r="K116" s="6">
        <v>20260</v>
      </c>
      <c r="L116" s="6">
        <f>'[11]1.RSP Districts '!L116</f>
        <v>20260</v>
      </c>
      <c r="M116" s="60">
        <f t="shared" si="31"/>
        <v>0</v>
      </c>
      <c r="N116" s="60">
        <f t="shared" si="32"/>
        <v>9.7277572382004145</v>
      </c>
      <c r="O116" s="6">
        <v>1302</v>
      </c>
      <c r="P116" s="6">
        <f>'[11]1.RSP Districts '!P116</f>
        <v>1302</v>
      </c>
      <c r="Q116" s="60">
        <f t="shared" si="33"/>
        <v>0</v>
      </c>
      <c r="R116" s="80" t="s">
        <v>5</v>
      </c>
      <c r="S116" s="6" t="str">
        <f>'[11]1.RSP Districts '!S116</f>
        <v>No</v>
      </c>
      <c r="T116" s="6">
        <f>'[11]1.RSP Districts '!T116</f>
        <v>0</v>
      </c>
      <c r="U116" s="1">
        <v>1</v>
      </c>
      <c r="V116" s="88"/>
      <c r="W116" s="3"/>
    </row>
    <row r="117" spans="1:23" ht="13.8" x14ac:dyDescent="0.25">
      <c r="A117" s="58">
        <v>8</v>
      </c>
      <c r="B117" s="59" t="s">
        <v>85</v>
      </c>
      <c r="C117" s="6">
        <v>71</v>
      </c>
      <c r="D117" s="41">
        <v>71</v>
      </c>
      <c r="E117" s="6">
        <f>'[11]1.RSP Districts '!E117</f>
        <v>71</v>
      </c>
      <c r="F117" s="60">
        <f>(E117-D117)/D117%</f>
        <v>0</v>
      </c>
      <c r="G117" s="60">
        <f t="shared" si="30"/>
        <v>100</v>
      </c>
      <c r="H117" s="6">
        <v>336</v>
      </c>
      <c r="I117" s="6">
        <f>'[11]1.RSP Districts '!I117</f>
        <v>336</v>
      </c>
      <c r="J117" s="6">
        <v>121639.04761904762</v>
      </c>
      <c r="K117" s="6">
        <v>68768</v>
      </c>
      <c r="L117" s="6">
        <f>K117</f>
        <v>68768</v>
      </c>
      <c r="M117" s="60">
        <f t="shared" si="31"/>
        <v>0</v>
      </c>
      <c r="N117" s="60">
        <f t="shared" si="32"/>
        <v>56.534477493912512</v>
      </c>
      <c r="O117" s="6">
        <v>4509</v>
      </c>
      <c r="P117" s="6">
        <f>'[11]1.RSP Districts '!P117</f>
        <v>4590</v>
      </c>
      <c r="Q117" s="60">
        <f t="shared" si="33"/>
        <v>1.7964071856287425</v>
      </c>
      <c r="R117" s="80" t="s">
        <v>5</v>
      </c>
      <c r="S117" s="6" t="str">
        <f>'[11]1.RSP Districts '!S117</f>
        <v>Yes</v>
      </c>
      <c r="T117" s="6">
        <f>'[11]1.RSP Districts '!T117</f>
        <v>4</v>
      </c>
      <c r="U117" s="1">
        <v>1</v>
      </c>
      <c r="V117" s="88"/>
      <c r="W117" s="3"/>
    </row>
    <row r="118" spans="1:23" ht="13.8" x14ac:dyDescent="0.25">
      <c r="A118" s="58">
        <v>9</v>
      </c>
      <c r="B118" s="59" t="s">
        <v>86</v>
      </c>
      <c r="C118" s="6">
        <v>97</v>
      </c>
      <c r="D118" s="41">
        <v>62</v>
      </c>
      <c r="E118" s="6">
        <f>'[11]1.RSP Districts '!E119</f>
        <v>62</v>
      </c>
      <c r="F118" s="60">
        <f>(E118-D118)/D118%</f>
        <v>0</v>
      </c>
      <c r="G118" s="60">
        <f t="shared" si="30"/>
        <v>63.917525773195877</v>
      </c>
      <c r="H118" s="6">
        <v>373</v>
      </c>
      <c r="I118" s="6">
        <f>'[11]1.RSP Districts '!I119</f>
        <v>373</v>
      </c>
      <c r="J118" s="6">
        <v>47026</v>
      </c>
      <c r="K118" s="6">
        <v>63116</v>
      </c>
      <c r="L118" s="6">
        <f>K118</f>
        <v>63116</v>
      </c>
      <c r="M118" s="60">
        <f t="shared" si="31"/>
        <v>0</v>
      </c>
      <c r="N118" s="60">
        <f t="shared" si="32"/>
        <v>134.21511504274233</v>
      </c>
      <c r="O118" s="6">
        <v>3441</v>
      </c>
      <c r="P118" s="6">
        <f>'[11]1.RSP Districts '!P119</f>
        <v>3506</v>
      </c>
      <c r="Q118" s="60">
        <f t="shared" si="33"/>
        <v>1.888985759953502</v>
      </c>
      <c r="R118" s="80" t="s">
        <v>5</v>
      </c>
      <c r="S118" s="6" t="str">
        <f>'[11]1.RSP Districts '!S119</f>
        <v>Yes</v>
      </c>
      <c r="T118" s="6">
        <f>'[11]1.RSP Districts '!T118</f>
        <v>0</v>
      </c>
      <c r="U118" s="1">
        <v>1</v>
      </c>
      <c r="V118" s="88"/>
      <c r="W118" s="3"/>
    </row>
    <row r="119" spans="1:23" ht="13.8" x14ac:dyDescent="0.25">
      <c r="A119" s="58">
        <v>9</v>
      </c>
      <c r="B119" s="59" t="s">
        <v>230</v>
      </c>
      <c r="C119" s="6">
        <v>97</v>
      </c>
      <c r="D119" s="41">
        <v>0</v>
      </c>
      <c r="E119" s="41">
        <f>'[2]1.RSP Districts '!E119</f>
        <v>0</v>
      </c>
      <c r="F119" s="60"/>
      <c r="G119" s="60">
        <f t="shared" si="30"/>
        <v>0</v>
      </c>
      <c r="H119" s="6">
        <v>373</v>
      </c>
      <c r="I119" s="41">
        <f>'[2]1.RSP Districts '!I119</f>
        <v>373</v>
      </c>
      <c r="J119" s="41">
        <f>'[12]1.RSP Districts '!J119</f>
        <v>47026</v>
      </c>
      <c r="K119" s="6">
        <v>648</v>
      </c>
      <c r="L119" s="41">
        <f>'[2]1.RSP Districts '!L119</f>
        <v>1141</v>
      </c>
      <c r="M119" s="60">
        <f t="shared" si="31"/>
        <v>76.08024691358024</v>
      </c>
      <c r="N119" s="60">
        <f t="shared" si="32"/>
        <v>2.4263173563560585</v>
      </c>
      <c r="O119" s="6">
        <v>54</v>
      </c>
      <c r="P119" s="41">
        <f>'[2]1.RSP Districts '!P119</f>
        <v>104</v>
      </c>
      <c r="Q119" s="60">
        <f t="shared" si="33"/>
        <v>92.592592592592581</v>
      </c>
      <c r="R119" s="80" t="s">
        <v>4</v>
      </c>
      <c r="S119" s="41" t="str">
        <f>'[2]1.RSP Districts '!S119</f>
        <v>Yes</v>
      </c>
      <c r="T119" s="41">
        <f>'[2]1.RSP Districts '!T119</f>
        <v>3</v>
      </c>
      <c r="U119" s="1">
        <v>1</v>
      </c>
      <c r="V119" s="88" t="s">
        <v>231</v>
      </c>
      <c r="W119" s="3"/>
    </row>
    <row r="120" spans="1:23" ht="13.8" x14ac:dyDescent="0.25">
      <c r="A120" s="58">
        <v>10</v>
      </c>
      <c r="B120" s="59" t="s">
        <v>87</v>
      </c>
      <c r="C120" s="6">
        <v>87</v>
      </c>
      <c r="D120" s="41">
        <v>35</v>
      </c>
      <c r="E120" s="6">
        <f>'[11]1.RSP Districts '!E120</f>
        <v>35</v>
      </c>
      <c r="F120" s="60">
        <f>(E120-D120)/D120%</f>
        <v>0</v>
      </c>
      <c r="G120" s="60">
        <f>E120/C120%</f>
        <v>40.229885057471265</v>
      </c>
      <c r="H120" s="6">
        <v>371</v>
      </c>
      <c r="I120" s="6">
        <f>'[11]1.RSP Districts '!I120</f>
        <v>371</v>
      </c>
      <c r="J120" s="6">
        <v>111973</v>
      </c>
      <c r="K120" s="6">
        <v>55411</v>
      </c>
      <c r="L120" s="6">
        <f>'[11]1.RSP Districts '!L120</f>
        <v>55454</v>
      </c>
      <c r="M120" s="60">
        <f t="shared" si="31"/>
        <v>7.7601920196350899E-2</v>
      </c>
      <c r="N120" s="60">
        <f t="shared" si="32"/>
        <v>49.524438927241391</v>
      </c>
      <c r="O120" s="6">
        <v>3484</v>
      </c>
      <c r="P120" s="6">
        <f>'[11]1.RSP Districts '!P120</f>
        <v>3549</v>
      </c>
      <c r="Q120" s="60">
        <f t="shared" si="33"/>
        <v>1.8656716417910446</v>
      </c>
      <c r="R120" s="80" t="s">
        <v>5</v>
      </c>
      <c r="S120" s="6" t="str">
        <f>'[11]1.RSP Districts '!S120</f>
        <v>Yes</v>
      </c>
      <c r="T120" s="6">
        <f>'[11]1.RSP Districts '!T120</f>
        <v>3</v>
      </c>
      <c r="U120" s="1">
        <v>1</v>
      </c>
      <c r="V120" s="88"/>
      <c r="W120" s="3"/>
    </row>
    <row r="121" spans="1:23" ht="13.8" x14ac:dyDescent="0.25">
      <c r="A121" s="58">
        <v>11</v>
      </c>
      <c r="B121" s="59" t="s">
        <v>88</v>
      </c>
      <c r="C121" s="6">
        <v>40</v>
      </c>
      <c r="D121" s="41">
        <v>16</v>
      </c>
      <c r="E121" s="6">
        <f>'[11]1.RSP Districts '!E121</f>
        <v>16</v>
      </c>
      <c r="F121" s="60">
        <f>(E121-D121)/D121%</f>
        <v>0</v>
      </c>
      <c r="G121" s="60">
        <f>E121/C121%</f>
        <v>40</v>
      </c>
      <c r="H121" s="6">
        <v>110</v>
      </c>
      <c r="I121" s="6">
        <f>'[11]1.RSP Districts '!I121</f>
        <v>110</v>
      </c>
      <c r="J121" s="6">
        <v>164715</v>
      </c>
      <c r="K121" s="6">
        <v>33508</v>
      </c>
      <c r="L121" s="6">
        <f>K121</f>
        <v>33508</v>
      </c>
      <c r="M121" s="60">
        <f t="shared" si="31"/>
        <v>0</v>
      </c>
      <c r="N121" s="60">
        <f t="shared" si="32"/>
        <v>20.343016725859819</v>
      </c>
      <c r="O121" s="6">
        <v>2053</v>
      </c>
      <c r="P121" s="6">
        <f>'[11]1.RSP Districts '!P121</f>
        <v>2095</v>
      </c>
      <c r="Q121" s="60">
        <f t="shared" si="33"/>
        <v>2.0457866536775451</v>
      </c>
      <c r="R121" s="80" t="s">
        <v>5</v>
      </c>
      <c r="S121" s="6" t="str">
        <f>'[11]1.RSP Districts '!S121</f>
        <v>Yes</v>
      </c>
      <c r="T121" s="6">
        <f>'[11]1.RSP Districts '!T121</f>
        <v>2</v>
      </c>
      <c r="U121" s="1">
        <v>1</v>
      </c>
      <c r="V121" s="88"/>
      <c r="W121" s="3"/>
    </row>
    <row r="122" spans="1:23" ht="13.8" x14ac:dyDescent="0.25">
      <c r="A122" s="58">
        <v>11</v>
      </c>
      <c r="B122" s="59" t="s">
        <v>232</v>
      </c>
      <c r="C122" s="6">
        <v>40</v>
      </c>
      <c r="D122" s="41">
        <v>48</v>
      </c>
      <c r="E122" s="41">
        <f>'[2]1.RSP Districts '!E122</f>
        <v>48</v>
      </c>
      <c r="F122" s="60">
        <f t="shared" ref="F122:F130" si="34">(E122-D122)/D122%</f>
        <v>0</v>
      </c>
      <c r="G122" s="60">
        <f t="shared" si="30"/>
        <v>120</v>
      </c>
      <c r="H122" s="6">
        <v>184</v>
      </c>
      <c r="I122" s="41">
        <f>'[2]1.RSP Districts '!I122</f>
        <v>184</v>
      </c>
      <c r="J122" s="6">
        <v>164715</v>
      </c>
      <c r="K122" s="6">
        <v>5113</v>
      </c>
      <c r="L122" s="41">
        <f>'[2]1.RSP Districts '!L122</f>
        <v>6049</v>
      </c>
      <c r="M122" s="60">
        <f t="shared" si="31"/>
        <v>18.306278114609817</v>
      </c>
      <c r="N122" s="60">
        <f t="shared" si="32"/>
        <v>3.6724038490726403</v>
      </c>
      <c r="O122" s="6">
        <v>454</v>
      </c>
      <c r="P122" s="41">
        <f>'[2]1.RSP Districts '!P122</f>
        <v>501</v>
      </c>
      <c r="Q122" s="60">
        <f t="shared" si="33"/>
        <v>10.352422907488986</v>
      </c>
      <c r="R122" s="80" t="s">
        <v>4</v>
      </c>
      <c r="S122" s="41" t="str">
        <f>'[2]1.RSP Districts '!S122</f>
        <v>Yes</v>
      </c>
      <c r="T122" s="41">
        <f>'[2]1.RSP Districts '!T122</f>
        <v>3</v>
      </c>
      <c r="U122" s="1">
        <v>1</v>
      </c>
      <c r="V122" s="88" t="s">
        <v>233</v>
      </c>
      <c r="W122" s="3"/>
    </row>
    <row r="123" spans="1:23" ht="13.8" x14ac:dyDescent="0.25">
      <c r="A123" s="58">
        <v>12</v>
      </c>
      <c r="B123" s="59" t="s">
        <v>89</v>
      </c>
      <c r="C123" s="6">
        <v>79</v>
      </c>
      <c r="D123" s="41">
        <v>21</v>
      </c>
      <c r="E123" s="6">
        <f>'[11]1.RSP Districts '!E123</f>
        <v>21</v>
      </c>
      <c r="F123" s="60">
        <f t="shared" si="34"/>
        <v>0</v>
      </c>
      <c r="G123" s="60">
        <f t="shared" si="30"/>
        <v>26.582278481012658</v>
      </c>
      <c r="H123" s="6">
        <v>181</v>
      </c>
      <c r="I123" s="6">
        <f>'[11]1.RSP Districts '!I123</f>
        <v>181</v>
      </c>
      <c r="J123" s="6">
        <v>141671</v>
      </c>
      <c r="K123" s="6">
        <v>31491</v>
      </c>
      <c r="L123" s="6">
        <f>'[11]1.RSP Districts '!L123</f>
        <v>31524</v>
      </c>
      <c r="M123" s="60">
        <f t="shared" si="31"/>
        <v>0.10479184528913021</v>
      </c>
      <c r="N123" s="60">
        <f t="shared" si="32"/>
        <v>22.251554658328097</v>
      </c>
      <c r="O123" s="6">
        <v>2184</v>
      </c>
      <c r="P123" s="6">
        <f>'[11]1.RSP Districts '!P123</f>
        <v>2226</v>
      </c>
      <c r="Q123" s="60">
        <f t="shared" si="33"/>
        <v>1.9230769230769231</v>
      </c>
      <c r="R123" s="80" t="s">
        <v>5</v>
      </c>
      <c r="S123" s="6" t="str">
        <f>'[11]1.RSP Districts '!S123</f>
        <v>Yes</v>
      </c>
      <c r="T123" s="6">
        <f>'[11]1.RSP Districts '!T123</f>
        <v>2</v>
      </c>
      <c r="U123" s="1">
        <v>1</v>
      </c>
      <c r="V123" s="88"/>
      <c r="W123" s="3"/>
    </row>
    <row r="124" spans="1:23" ht="13.8" x14ac:dyDescent="0.25">
      <c r="A124" s="58">
        <v>13</v>
      </c>
      <c r="B124" s="59" t="s">
        <v>90</v>
      </c>
      <c r="C124" s="6">
        <v>50</v>
      </c>
      <c r="D124" s="41">
        <v>52</v>
      </c>
      <c r="E124" s="41">
        <f>'[2]1.RSP Districts '!E124</f>
        <v>52</v>
      </c>
      <c r="F124" s="60">
        <f t="shared" si="34"/>
        <v>0</v>
      </c>
      <c r="G124" s="60">
        <f t="shared" si="30"/>
        <v>104</v>
      </c>
      <c r="H124" s="6">
        <v>637</v>
      </c>
      <c r="I124" s="41">
        <f>'[2]1.RSP Districts '!I124</f>
        <v>637</v>
      </c>
      <c r="J124" s="78">
        <v>128408</v>
      </c>
      <c r="K124" s="6">
        <v>42843</v>
      </c>
      <c r="L124" s="41">
        <f>'[2]1.RSP Districts '!L124</f>
        <v>42843</v>
      </c>
      <c r="M124" s="60">
        <f t="shared" si="31"/>
        <v>0</v>
      </c>
      <c r="N124" s="60">
        <f t="shared" si="32"/>
        <v>33.364743629680397</v>
      </c>
      <c r="O124" s="6">
        <v>2446</v>
      </c>
      <c r="P124" s="41">
        <f>'[2]1.RSP Districts '!P124</f>
        <v>2446</v>
      </c>
      <c r="Q124" s="60">
        <f t="shared" si="33"/>
        <v>0</v>
      </c>
      <c r="R124" s="80" t="s">
        <v>4</v>
      </c>
      <c r="S124" s="41" t="str">
        <f>'[2]1.RSP Districts '!S124</f>
        <v>Yes</v>
      </c>
      <c r="T124" s="41">
        <f>'[2]1.RSP Districts '!T124</f>
        <v>3</v>
      </c>
      <c r="U124" s="1">
        <v>1</v>
      </c>
      <c r="V124" s="88"/>
      <c r="W124" s="3"/>
    </row>
    <row r="125" spans="1:23" ht="13.8" x14ac:dyDescent="0.25">
      <c r="A125" s="58">
        <v>14</v>
      </c>
      <c r="B125" s="59" t="s">
        <v>91</v>
      </c>
      <c r="C125" s="6">
        <v>89</v>
      </c>
      <c r="D125" s="41">
        <v>7</v>
      </c>
      <c r="E125" s="6">
        <f>'[11]1.RSP Districts '!E125</f>
        <v>7</v>
      </c>
      <c r="F125" s="60">
        <f t="shared" si="34"/>
        <v>0</v>
      </c>
      <c r="G125" s="60">
        <f t="shared" si="30"/>
        <v>7.8651685393258424</v>
      </c>
      <c r="H125" s="6">
        <v>20</v>
      </c>
      <c r="I125" s="6">
        <f>'[11]1.RSP Districts '!I125</f>
        <v>20</v>
      </c>
      <c r="J125" s="6">
        <v>122340</v>
      </c>
      <c r="K125" s="6">
        <v>12818</v>
      </c>
      <c r="L125" s="6">
        <f>K125</f>
        <v>12818</v>
      </c>
      <c r="M125" s="60">
        <f t="shared" si="31"/>
        <v>0</v>
      </c>
      <c r="N125" s="60">
        <f t="shared" si="32"/>
        <v>10.477358182115415</v>
      </c>
      <c r="O125" s="6">
        <v>993</v>
      </c>
      <c r="P125" s="6">
        <f>'[11]1.RSP Districts '!P125</f>
        <v>1012</v>
      </c>
      <c r="Q125" s="60">
        <f t="shared" si="33"/>
        <v>1.9133937562940584</v>
      </c>
      <c r="R125" s="80" t="s">
        <v>5</v>
      </c>
      <c r="S125" s="6" t="str">
        <f>'[11]1.RSP Districts '!S125</f>
        <v>No</v>
      </c>
      <c r="T125" s="6">
        <f>'[11]1.RSP Districts '!T125</f>
        <v>1</v>
      </c>
      <c r="U125" s="1">
        <v>1</v>
      </c>
      <c r="V125" s="88"/>
      <c r="W125" s="3"/>
    </row>
    <row r="126" spans="1:23" ht="13.8" x14ac:dyDescent="0.25">
      <c r="A126" s="58">
        <v>15</v>
      </c>
      <c r="B126" s="59" t="s">
        <v>92</v>
      </c>
      <c r="C126" s="6">
        <v>98</v>
      </c>
      <c r="D126" s="41">
        <v>21</v>
      </c>
      <c r="E126" s="6">
        <f>'[11]1.RSP Districts '!E126</f>
        <v>21</v>
      </c>
      <c r="F126" s="60">
        <f t="shared" si="34"/>
        <v>0</v>
      </c>
      <c r="G126" s="60">
        <f t="shared" si="30"/>
        <v>21.428571428571431</v>
      </c>
      <c r="H126" s="6">
        <v>129</v>
      </c>
      <c r="I126" s="6">
        <f>'[11]1.RSP Districts '!I126</f>
        <v>129</v>
      </c>
      <c r="J126" s="6">
        <v>122340</v>
      </c>
      <c r="K126" s="6">
        <v>31945</v>
      </c>
      <c r="L126" s="6">
        <f>K126</f>
        <v>31945</v>
      </c>
      <c r="M126" s="60">
        <f t="shared" si="31"/>
        <v>0</v>
      </c>
      <c r="N126" s="60">
        <f t="shared" si="32"/>
        <v>26.111656040542748</v>
      </c>
      <c r="O126" s="6">
        <v>1998</v>
      </c>
      <c r="P126" s="6">
        <f>'[11]1.RSP Districts '!P126</f>
        <v>2033</v>
      </c>
      <c r="Q126" s="60">
        <f t="shared" si="33"/>
        <v>1.7517517517517518</v>
      </c>
      <c r="R126" s="80" t="s">
        <v>5</v>
      </c>
      <c r="S126" s="6" t="str">
        <f>'[11]1.RSP Districts '!S126</f>
        <v>Yes</v>
      </c>
      <c r="T126" s="6">
        <f>'[11]1.RSP Districts '!T126</f>
        <v>2</v>
      </c>
      <c r="U126" s="1">
        <v>1</v>
      </c>
      <c r="V126" s="88"/>
      <c r="W126" s="3"/>
    </row>
    <row r="127" spans="1:23" ht="13.8" x14ac:dyDescent="0.25">
      <c r="A127" s="58">
        <v>15</v>
      </c>
      <c r="B127" s="59" t="s">
        <v>93</v>
      </c>
      <c r="C127" s="6">
        <v>98</v>
      </c>
      <c r="D127" s="41">
        <v>70</v>
      </c>
      <c r="E127" s="41">
        <f>'[2]1.RSP Districts '!E127</f>
        <v>70</v>
      </c>
      <c r="F127" s="60">
        <f t="shared" si="34"/>
        <v>0</v>
      </c>
      <c r="G127" s="60">
        <f t="shared" si="30"/>
        <v>71.428571428571431</v>
      </c>
      <c r="H127" s="6">
        <v>305</v>
      </c>
      <c r="I127" s="41">
        <f>'[2]1.RSP Districts '!I127</f>
        <v>305</v>
      </c>
      <c r="J127" s="6">
        <v>78458</v>
      </c>
      <c r="K127" s="6">
        <v>17775</v>
      </c>
      <c r="L127" s="41">
        <f>'[2]1.RSP Districts '!L127</f>
        <v>17775</v>
      </c>
      <c r="M127" s="60">
        <f t="shared" si="31"/>
        <v>0</v>
      </c>
      <c r="N127" s="60">
        <f t="shared" si="32"/>
        <v>22.655433480333425</v>
      </c>
      <c r="O127" s="6">
        <v>1662</v>
      </c>
      <c r="P127" s="41">
        <f>'[2]1.RSP Districts '!P127</f>
        <v>1662</v>
      </c>
      <c r="Q127" s="60">
        <f t="shared" si="33"/>
        <v>0</v>
      </c>
      <c r="R127" s="61" t="s">
        <v>4</v>
      </c>
      <c r="S127" s="41" t="str">
        <f>'[2]1.RSP Districts '!S127</f>
        <v>No</v>
      </c>
      <c r="T127" s="41">
        <f>'[2]1.RSP Districts '!T127</f>
        <v>0</v>
      </c>
      <c r="U127" s="1">
        <v>1</v>
      </c>
      <c r="V127" s="88"/>
      <c r="W127" s="1"/>
    </row>
    <row r="128" spans="1:23" ht="13.8" x14ac:dyDescent="0.25">
      <c r="A128" s="58">
        <v>16</v>
      </c>
      <c r="B128" s="59" t="s">
        <v>94</v>
      </c>
      <c r="C128" s="6">
        <v>49</v>
      </c>
      <c r="D128" s="41">
        <v>50</v>
      </c>
      <c r="E128" s="41">
        <f>'[2]1.RSP Districts '!E128</f>
        <v>50</v>
      </c>
      <c r="F128" s="60">
        <f t="shared" si="34"/>
        <v>0</v>
      </c>
      <c r="G128" s="60">
        <f t="shared" si="30"/>
        <v>102.04081632653062</v>
      </c>
      <c r="H128" s="6">
        <v>329</v>
      </c>
      <c r="I128" s="41">
        <f>'[2]1.RSP Districts '!I128</f>
        <v>329</v>
      </c>
      <c r="J128" s="78">
        <v>47082</v>
      </c>
      <c r="K128" s="6">
        <v>148171</v>
      </c>
      <c r="L128" s="41">
        <f>'[2]1.RSP Districts '!L128</f>
        <v>148171</v>
      </c>
      <c r="M128" s="60">
        <f t="shared" si="31"/>
        <v>0</v>
      </c>
      <c r="N128" s="60">
        <f t="shared" si="32"/>
        <v>314.70838112229728</v>
      </c>
      <c r="O128" s="6">
        <v>8497</v>
      </c>
      <c r="P128" s="41">
        <f>'[2]1.RSP Districts '!P128</f>
        <v>8497</v>
      </c>
      <c r="Q128" s="60">
        <f t="shared" si="33"/>
        <v>0</v>
      </c>
      <c r="R128" s="80" t="s">
        <v>4</v>
      </c>
      <c r="S128" s="41" t="str">
        <f>'[2]1.RSP Districts '!S128</f>
        <v>Yes</v>
      </c>
      <c r="T128" s="41">
        <f>'[2]1.RSP Districts '!T128</f>
        <v>4</v>
      </c>
      <c r="U128" s="1">
        <v>1</v>
      </c>
      <c r="V128" s="88"/>
      <c r="W128" s="3"/>
    </row>
    <row r="129" spans="1:23" ht="13.8" x14ac:dyDescent="0.25">
      <c r="A129" s="58">
        <v>17</v>
      </c>
      <c r="B129" s="59" t="s">
        <v>95</v>
      </c>
      <c r="C129" s="6">
        <v>30</v>
      </c>
      <c r="D129" s="41">
        <v>27</v>
      </c>
      <c r="E129" s="6">
        <f>'[11]1.RSP Districts '!E129</f>
        <v>27</v>
      </c>
      <c r="F129" s="60">
        <f t="shared" si="34"/>
        <v>0</v>
      </c>
      <c r="G129" s="60">
        <f t="shared" si="30"/>
        <v>90</v>
      </c>
      <c r="H129" s="6">
        <v>156</v>
      </c>
      <c r="I129" s="6">
        <f>'[11]1.RSP Districts '!I129</f>
        <v>156</v>
      </c>
      <c r="J129" s="6">
        <v>39648</v>
      </c>
      <c r="K129" s="6">
        <v>46000</v>
      </c>
      <c r="L129" s="6">
        <f>K129</f>
        <v>46000</v>
      </c>
      <c r="M129" s="60">
        <f t="shared" si="31"/>
        <v>0</v>
      </c>
      <c r="N129" s="60">
        <f t="shared" si="32"/>
        <v>116.02098466505245</v>
      </c>
      <c r="O129" s="6">
        <v>3161</v>
      </c>
      <c r="P129" s="6">
        <f>'[11]1.RSP Districts '!P129</f>
        <v>3231</v>
      </c>
      <c r="Q129" s="60">
        <f t="shared" si="33"/>
        <v>2.2144890857323634</v>
      </c>
      <c r="R129" s="80" t="s">
        <v>5</v>
      </c>
      <c r="S129" s="6" t="str">
        <f>'[11]1.RSP Districts '!S129</f>
        <v>Yes</v>
      </c>
      <c r="T129" s="6">
        <f>'[11]1.RSP Districts '!T129</f>
        <v>3</v>
      </c>
      <c r="U129" s="1">
        <v>1</v>
      </c>
      <c r="V129" s="88"/>
      <c r="W129" s="3"/>
    </row>
    <row r="130" spans="1:23" ht="13.8" x14ac:dyDescent="0.25">
      <c r="A130" s="58">
        <v>18</v>
      </c>
      <c r="B130" s="59" t="s">
        <v>96</v>
      </c>
      <c r="C130" s="6">
        <v>44</v>
      </c>
      <c r="D130" s="41">
        <v>27</v>
      </c>
      <c r="E130" s="6">
        <f>'[11]1.RSP Districts '!E130</f>
        <v>28</v>
      </c>
      <c r="F130" s="60">
        <f t="shared" si="34"/>
        <v>3.7037037037037033</v>
      </c>
      <c r="G130" s="60">
        <f t="shared" si="30"/>
        <v>63.636363636363633</v>
      </c>
      <c r="H130" s="6">
        <v>391</v>
      </c>
      <c r="I130" s="6">
        <f>'[11]1.RSP Districts '!I130</f>
        <v>406</v>
      </c>
      <c r="J130" s="6">
        <v>159486</v>
      </c>
      <c r="K130" s="6">
        <v>132132</v>
      </c>
      <c r="L130" s="6">
        <f>K130</f>
        <v>132132</v>
      </c>
      <c r="M130" s="60">
        <f t="shared" si="31"/>
        <v>0</v>
      </c>
      <c r="N130" s="60">
        <f t="shared" si="32"/>
        <v>82.848651292276443</v>
      </c>
      <c r="O130" s="6">
        <v>8747</v>
      </c>
      <c r="P130" s="6">
        <f>'[11]1.RSP Districts '!P130</f>
        <v>8826</v>
      </c>
      <c r="Q130" s="60">
        <f t="shared" si="33"/>
        <v>0.90316680004573002</v>
      </c>
      <c r="R130" s="80" t="s">
        <v>5</v>
      </c>
      <c r="S130" s="6" t="str">
        <f>'[11]1.RSP Districts '!S130</f>
        <v>Yes</v>
      </c>
      <c r="T130" s="6">
        <f>'[11]1.RSP Districts '!T130</f>
        <v>4</v>
      </c>
      <c r="U130" s="1">
        <v>1</v>
      </c>
      <c r="V130" s="88"/>
      <c r="W130" s="3"/>
    </row>
    <row r="131" spans="1:23" ht="13.8" x14ac:dyDescent="0.25">
      <c r="A131" s="58">
        <v>18</v>
      </c>
      <c r="B131" s="59" t="s">
        <v>234</v>
      </c>
      <c r="C131" s="6">
        <v>44</v>
      </c>
      <c r="D131" s="41">
        <v>0</v>
      </c>
      <c r="E131" s="41">
        <f>'[2]1.RSP Districts '!E131</f>
        <v>0</v>
      </c>
      <c r="F131" s="60"/>
      <c r="G131" s="60">
        <f t="shared" si="30"/>
        <v>0</v>
      </c>
      <c r="H131" s="6">
        <v>0</v>
      </c>
      <c r="I131" s="41">
        <f>'[2]1.RSP Districts '!I131</f>
        <v>0</v>
      </c>
      <c r="J131" s="6">
        <v>159486</v>
      </c>
      <c r="K131" s="6">
        <v>7807</v>
      </c>
      <c r="L131" s="41">
        <f>'[2]1.RSP Districts '!L131</f>
        <v>8535</v>
      </c>
      <c r="M131" s="60">
        <f t="shared" si="31"/>
        <v>9.3249647752017424</v>
      </c>
      <c r="N131" s="60">
        <f t="shared" si="32"/>
        <v>5.3515669086941804</v>
      </c>
      <c r="O131" s="6">
        <v>516</v>
      </c>
      <c r="P131" s="41">
        <f>'[2]1.RSP Districts '!P131</f>
        <v>572</v>
      </c>
      <c r="Q131" s="60">
        <f t="shared" si="33"/>
        <v>10.852713178294573</v>
      </c>
      <c r="R131" s="80" t="s">
        <v>4</v>
      </c>
      <c r="S131" s="41" t="str">
        <f>'[2]1.RSP Districts '!S131</f>
        <v>No</v>
      </c>
      <c r="T131" s="41">
        <f>'[2]1.RSP Districts '!T131</f>
        <v>1</v>
      </c>
      <c r="U131" s="1">
        <v>1</v>
      </c>
      <c r="V131" s="88" t="s">
        <v>235</v>
      </c>
      <c r="W131" s="3"/>
    </row>
    <row r="132" spans="1:23" ht="13.8" x14ac:dyDescent="0.25">
      <c r="A132" s="58">
        <v>19</v>
      </c>
      <c r="B132" s="59" t="s">
        <v>97</v>
      </c>
      <c r="C132" s="6">
        <v>70</v>
      </c>
      <c r="D132" s="41">
        <v>70</v>
      </c>
      <c r="E132" s="41">
        <f>'[2]1.RSP Districts '!E132</f>
        <v>70</v>
      </c>
      <c r="F132" s="60">
        <f t="shared" ref="F132:F140" si="35">(E132-D132)/D132%</f>
        <v>0</v>
      </c>
      <c r="G132" s="60">
        <f t="shared" si="30"/>
        <v>100</v>
      </c>
      <c r="H132" s="6">
        <v>386</v>
      </c>
      <c r="I132" s="41">
        <f>'[2]1.RSP Districts '!I132</f>
        <v>386</v>
      </c>
      <c r="J132" s="78">
        <v>202554</v>
      </c>
      <c r="K132" s="6">
        <v>46705</v>
      </c>
      <c r="L132" s="41">
        <f>'[2]1.RSP Districts '!L132</f>
        <v>46705</v>
      </c>
      <c r="M132" s="60">
        <f t="shared" si="31"/>
        <v>0</v>
      </c>
      <c r="N132" s="60">
        <f t="shared" si="32"/>
        <v>23.058048717872765</v>
      </c>
      <c r="O132" s="6">
        <v>3886</v>
      </c>
      <c r="P132" s="41">
        <f>'[2]1.RSP Districts '!P132</f>
        <v>3886</v>
      </c>
      <c r="Q132" s="60">
        <f t="shared" si="33"/>
        <v>0</v>
      </c>
      <c r="R132" s="80" t="s">
        <v>4</v>
      </c>
      <c r="S132" s="41" t="str">
        <f>'[2]1.RSP Districts '!S132</f>
        <v>No</v>
      </c>
      <c r="T132" s="41">
        <v>0</v>
      </c>
      <c r="U132" s="1">
        <v>1</v>
      </c>
      <c r="V132" s="88"/>
      <c r="W132" s="3"/>
    </row>
    <row r="133" spans="1:23" ht="13.8" x14ac:dyDescent="0.25">
      <c r="A133" s="58">
        <v>19</v>
      </c>
      <c r="B133" s="59" t="s">
        <v>188</v>
      </c>
      <c r="C133" s="6">
        <v>70</v>
      </c>
      <c r="D133" s="41">
        <v>9</v>
      </c>
      <c r="E133" s="6">
        <f>'[11]1.RSP Districts '!E133</f>
        <v>9</v>
      </c>
      <c r="F133" s="60">
        <f t="shared" si="35"/>
        <v>0</v>
      </c>
      <c r="G133" s="60">
        <f t="shared" si="30"/>
        <v>12.857142857142858</v>
      </c>
      <c r="H133" s="6">
        <v>36</v>
      </c>
      <c r="I133" s="6">
        <f>'[11]1.RSP Districts '!I133</f>
        <v>36</v>
      </c>
      <c r="J133" s="78">
        <v>202554</v>
      </c>
      <c r="K133" s="6">
        <v>9791</v>
      </c>
      <c r="L133" s="6">
        <f>K133</f>
        <v>9791</v>
      </c>
      <c r="M133" s="60">
        <f t="shared" si="31"/>
        <v>0</v>
      </c>
      <c r="N133" s="60">
        <f t="shared" si="32"/>
        <v>4.8337727223357723</v>
      </c>
      <c r="O133" s="6">
        <v>672</v>
      </c>
      <c r="P133" s="6">
        <f>'[11]1.RSP Districts '!P133</f>
        <v>706</v>
      </c>
      <c r="Q133" s="60">
        <f t="shared" si="33"/>
        <v>5.0595238095238093</v>
      </c>
      <c r="R133" s="80" t="s">
        <v>5</v>
      </c>
      <c r="S133" s="6" t="str">
        <f>'[11]1.RSP Districts '!S133</f>
        <v>Yes</v>
      </c>
      <c r="T133" s="6">
        <f>'[11]1.RSP Districts '!T133</f>
        <v>2</v>
      </c>
      <c r="U133" s="1">
        <v>1</v>
      </c>
      <c r="V133" s="88"/>
      <c r="W133" s="3"/>
    </row>
    <row r="134" spans="1:23" ht="13.8" x14ac:dyDescent="0.25">
      <c r="A134" s="58">
        <v>20</v>
      </c>
      <c r="B134" s="59" t="s">
        <v>98</v>
      </c>
      <c r="C134" s="6">
        <v>65</v>
      </c>
      <c r="D134" s="41">
        <v>53</v>
      </c>
      <c r="E134" s="6">
        <f>'[11]1.RSP Districts '!E134</f>
        <v>53</v>
      </c>
      <c r="F134" s="60">
        <f t="shared" si="35"/>
        <v>0</v>
      </c>
      <c r="G134" s="60">
        <f t="shared" si="30"/>
        <v>81.538461538461533</v>
      </c>
      <c r="H134" s="6">
        <v>244</v>
      </c>
      <c r="I134" s="6">
        <f>'[11]1.RSP Districts '!I134</f>
        <v>244</v>
      </c>
      <c r="J134" s="6">
        <v>106515</v>
      </c>
      <c r="K134" s="6">
        <v>42103</v>
      </c>
      <c r="L134" s="6">
        <f>K134</f>
        <v>42103</v>
      </c>
      <c r="M134" s="60">
        <f t="shared" si="31"/>
        <v>0</v>
      </c>
      <c r="N134" s="60">
        <f t="shared" si="32"/>
        <v>39.527766042341447</v>
      </c>
      <c r="O134" s="6">
        <v>2697</v>
      </c>
      <c r="P134" s="6">
        <f>'[11]1.RSP Districts '!P134</f>
        <v>2769</v>
      </c>
      <c r="Q134" s="60">
        <f t="shared" si="33"/>
        <v>2.6696329254727478</v>
      </c>
      <c r="R134" s="80" t="s">
        <v>5</v>
      </c>
      <c r="S134" s="6" t="str">
        <f>'[11]1.RSP Districts '!S134</f>
        <v>No</v>
      </c>
      <c r="T134" s="6">
        <f>'[11]1.RSP Districts '!T134</f>
        <v>3</v>
      </c>
      <c r="U134" s="1">
        <v>1</v>
      </c>
      <c r="V134" s="88"/>
      <c r="W134" s="3"/>
    </row>
    <row r="135" spans="1:23" ht="13.8" x14ac:dyDescent="0.25">
      <c r="A135" s="58">
        <v>20</v>
      </c>
      <c r="B135" s="59" t="s">
        <v>236</v>
      </c>
      <c r="C135" s="6">
        <v>65</v>
      </c>
      <c r="D135" s="41">
        <v>9</v>
      </c>
      <c r="E135" s="41">
        <f>'[2]1.RSP Districts '!E135</f>
        <v>9</v>
      </c>
      <c r="F135" s="60">
        <f t="shared" si="35"/>
        <v>0</v>
      </c>
      <c r="G135" s="60">
        <f t="shared" si="30"/>
        <v>13.846153846153845</v>
      </c>
      <c r="H135" s="6">
        <v>21</v>
      </c>
      <c r="I135" s="41">
        <f>'[2]1.RSP Districts '!I135</f>
        <v>21</v>
      </c>
      <c r="J135" s="6">
        <v>106515</v>
      </c>
      <c r="K135" s="6">
        <v>414</v>
      </c>
      <c r="L135" s="41">
        <f>'[2]1.RSP Districts '!L135</f>
        <v>1020</v>
      </c>
      <c r="M135" s="60">
        <f t="shared" si="31"/>
        <v>146.37681159420291</v>
      </c>
      <c r="N135" s="60">
        <f t="shared" si="32"/>
        <v>0.95761160399943657</v>
      </c>
      <c r="O135" s="6">
        <v>35</v>
      </c>
      <c r="P135" s="41">
        <f>'[2]1.RSP Districts '!P135</f>
        <v>85</v>
      </c>
      <c r="Q135" s="60">
        <f t="shared" si="33"/>
        <v>142.85714285714286</v>
      </c>
      <c r="R135" s="80" t="s">
        <v>4</v>
      </c>
      <c r="S135" s="41" t="str">
        <f>'[2]1.RSP Districts '!S135</f>
        <v>Yes</v>
      </c>
      <c r="T135" s="41">
        <f>'[2]1.RSP Districts '!T135</f>
        <v>4</v>
      </c>
      <c r="U135" s="1">
        <v>1</v>
      </c>
      <c r="V135" s="88" t="s">
        <v>237</v>
      </c>
      <c r="W135" s="3"/>
    </row>
    <row r="136" spans="1:23" ht="13.8" x14ac:dyDescent="0.25">
      <c r="A136" s="58">
        <v>21</v>
      </c>
      <c r="B136" s="59" t="s">
        <v>99</v>
      </c>
      <c r="C136" s="6">
        <v>53</v>
      </c>
      <c r="D136" s="41">
        <v>56</v>
      </c>
      <c r="E136" s="41">
        <f>'[2]1.RSP Districts '!E136</f>
        <v>56</v>
      </c>
      <c r="F136" s="60">
        <f t="shared" si="35"/>
        <v>0</v>
      </c>
      <c r="G136" s="60">
        <f t="shared" si="30"/>
        <v>105.66037735849056</v>
      </c>
      <c r="H136" s="6">
        <v>228</v>
      </c>
      <c r="I136" s="41">
        <f>'[2]1.RSP Districts '!I136</f>
        <v>228</v>
      </c>
      <c r="J136" s="78">
        <v>120486</v>
      </c>
      <c r="K136" s="6">
        <v>93953</v>
      </c>
      <c r="L136" s="41">
        <f>'[2]1.RSP Districts '!L136</f>
        <v>99611</v>
      </c>
      <c r="M136" s="60">
        <f t="shared" si="31"/>
        <v>6.0221600161783018</v>
      </c>
      <c r="N136" s="60">
        <f t="shared" si="32"/>
        <v>82.67433560745647</v>
      </c>
      <c r="O136" s="6">
        <v>5507</v>
      </c>
      <c r="P136" s="41">
        <f>'[2]1.RSP Districts '!P136</f>
        <v>6068</v>
      </c>
      <c r="Q136" s="60">
        <f t="shared" si="33"/>
        <v>10.187034683130561</v>
      </c>
      <c r="R136" s="80" t="s">
        <v>4</v>
      </c>
      <c r="S136" s="41" t="str">
        <f>'[2]1.RSP Districts '!S136</f>
        <v>Yes</v>
      </c>
      <c r="T136" s="41">
        <f>'[2]1.RSP Districts '!T136</f>
        <v>4</v>
      </c>
      <c r="U136" s="1">
        <v>1</v>
      </c>
      <c r="V136" s="88"/>
      <c r="W136" s="3"/>
    </row>
    <row r="137" spans="1:23" ht="13.8" x14ac:dyDescent="0.25">
      <c r="A137" s="58">
        <v>22</v>
      </c>
      <c r="B137" s="59" t="s">
        <v>100</v>
      </c>
      <c r="C137" s="6">
        <v>69</v>
      </c>
      <c r="D137" s="41">
        <v>22</v>
      </c>
      <c r="E137" s="6">
        <f>'[11]1.RSP Districts '!E137</f>
        <v>22</v>
      </c>
      <c r="F137" s="60">
        <f t="shared" si="35"/>
        <v>0</v>
      </c>
      <c r="G137" s="60">
        <f t="shared" si="30"/>
        <v>31.884057971014496</v>
      </c>
      <c r="H137" s="6">
        <v>148</v>
      </c>
      <c r="I137" s="6">
        <f>'[11]1.RSP Districts '!I137</f>
        <v>148</v>
      </c>
      <c r="J137" s="6">
        <v>261678</v>
      </c>
      <c r="K137" s="6">
        <v>35212</v>
      </c>
      <c r="L137" s="6">
        <f>'[11]1.RSP Districts '!L137</f>
        <v>35212</v>
      </c>
      <c r="M137" s="60">
        <f t="shared" si="31"/>
        <v>0</v>
      </c>
      <c r="N137" s="60">
        <f t="shared" si="32"/>
        <v>13.456232468912173</v>
      </c>
      <c r="O137" s="6">
        <v>2382</v>
      </c>
      <c r="P137" s="6">
        <f>'[11]1.RSP Districts '!P137</f>
        <v>2382</v>
      </c>
      <c r="Q137" s="60">
        <f t="shared" si="33"/>
        <v>0</v>
      </c>
      <c r="R137" s="80" t="s">
        <v>5</v>
      </c>
      <c r="S137" s="6" t="str">
        <f>'[11]1.RSP Districts '!S137</f>
        <v>No</v>
      </c>
      <c r="T137" s="6">
        <f>'[11]1.RSP Districts '!T137</f>
        <v>0</v>
      </c>
      <c r="U137" s="1">
        <v>1</v>
      </c>
      <c r="V137" s="88"/>
      <c r="W137" s="3"/>
    </row>
    <row r="138" spans="1:23" ht="13.8" x14ac:dyDescent="0.25">
      <c r="A138" s="58">
        <v>22</v>
      </c>
      <c r="B138" s="59" t="s">
        <v>101</v>
      </c>
      <c r="C138" s="6">
        <v>69</v>
      </c>
      <c r="D138" s="41">
        <v>58</v>
      </c>
      <c r="E138" s="41">
        <f>'[2]1.RSP Districts '!E138</f>
        <v>58</v>
      </c>
      <c r="F138" s="60">
        <f t="shared" si="35"/>
        <v>0</v>
      </c>
      <c r="G138" s="60">
        <f t="shared" si="30"/>
        <v>84.057971014492765</v>
      </c>
      <c r="H138" s="6">
        <v>169</v>
      </c>
      <c r="I138" s="41">
        <f>'[2]1.RSP Districts '!I138</f>
        <v>169</v>
      </c>
      <c r="J138" s="6">
        <v>261678</v>
      </c>
      <c r="K138" s="6">
        <v>17654</v>
      </c>
      <c r="L138" s="41">
        <f>'[2]1.RSP Districts '!L138</f>
        <v>17654</v>
      </c>
      <c r="M138" s="60">
        <f t="shared" si="31"/>
        <v>0</v>
      </c>
      <c r="N138" s="60">
        <f t="shared" si="32"/>
        <v>6.7464593890200932</v>
      </c>
      <c r="O138" s="6">
        <v>1958</v>
      </c>
      <c r="P138" s="41">
        <f>'[2]1.RSP Districts '!P138</f>
        <v>1958</v>
      </c>
      <c r="Q138" s="60">
        <f t="shared" si="33"/>
        <v>0</v>
      </c>
      <c r="R138" s="61" t="s">
        <v>4</v>
      </c>
      <c r="S138" s="41" t="s">
        <v>238</v>
      </c>
      <c r="T138" s="41">
        <f>'[2]1.RSP Districts '!T138</f>
        <v>0</v>
      </c>
      <c r="U138" s="1">
        <v>1</v>
      </c>
      <c r="V138" s="88"/>
      <c r="W138" s="1"/>
    </row>
    <row r="139" spans="1:23" ht="13.8" x14ac:dyDescent="0.25">
      <c r="A139" s="58">
        <v>23</v>
      </c>
      <c r="B139" s="59" t="s">
        <v>102</v>
      </c>
      <c r="C139" s="6">
        <v>93</v>
      </c>
      <c r="D139" s="41">
        <v>24</v>
      </c>
      <c r="E139" s="6">
        <f>'[11]1.RSP Districts '!E139</f>
        <v>24</v>
      </c>
      <c r="F139" s="60">
        <f t="shared" si="35"/>
        <v>0</v>
      </c>
      <c r="G139" s="60">
        <f t="shared" si="30"/>
        <v>25.806451612903224</v>
      </c>
      <c r="H139" s="6">
        <v>287</v>
      </c>
      <c r="I139" s="6">
        <f>'[11]1.RSP Districts '!I139</f>
        <v>287</v>
      </c>
      <c r="J139" s="6">
        <v>317647</v>
      </c>
      <c r="K139" s="6">
        <v>156864</v>
      </c>
      <c r="L139" s="6">
        <f>K139</f>
        <v>156864</v>
      </c>
      <c r="M139" s="60">
        <f t="shared" si="31"/>
        <v>0</v>
      </c>
      <c r="N139" s="60">
        <f t="shared" si="32"/>
        <v>49.383120256133381</v>
      </c>
      <c r="O139" s="6">
        <v>9559</v>
      </c>
      <c r="P139" s="6">
        <f>'[11]1.RSP Districts '!P139</f>
        <v>9612</v>
      </c>
      <c r="Q139" s="60">
        <f t="shared" si="33"/>
        <v>0.55445130243749341</v>
      </c>
      <c r="R139" s="80" t="s">
        <v>5</v>
      </c>
      <c r="S139" s="6" t="str">
        <f>'[11]1.RSP Districts '!S139</f>
        <v>Yes</v>
      </c>
      <c r="T139" s="6">
        <f>'[11]1.RSP Districts '!T139</f>
        <v>3</v>
      </c>
      <c r="U139" s="1">
        <v>1</v>
      </c>
      <c r="V139" s="88"/>
      <c r="W139" s="3"/>
    </row>
    <row r="140" spans="1:23" ht="13.8" x14ac:dyDescent="0.25">
      <c r="A140" s="58">
        <v>23</v>
      </c>
      <c r="B140" s="59" t="s">
        <v>103</v>
      </c>
      <c r="C140" s="6">
        <v>93</v>
      </c>
      <c r="D140" s="41">
        <v>24</v>
      </c>
      <c r="E140" s="41">
        <f>'[2]1.RSP Districts '!E140</f>
        <v>24</v>
      </c>
      <c r="F140" s="60">
        <f t="shared" si="35"/>
        <v>0</v>
      </c>
      <c r="G140" s="60">
        <f t="shared" si="30"/>
        <v>25.806451612903224</v>
      </c>
      <c r="H140" s="6">
        <v>0</v>
      </c>
      <c r="I140" s="41">
        <f>'[2]1.RSP Districts '!I140</f>
        <v>0</v>
      </c>
      <c r="J140" s="6">
        <v>317647</v>
      </c>
      <c r="K140" s="6">
        <v>0</v>
      </c>
      <c r="L140" s="41">
        <f>'[2]1.RSP Districts '!L140</f>
        <v>0</v>
      </c>
      <c r="M140" s="60">
        <v>0</v>
      </c>
      <c r="N140" s="60">
        <f t="shared" si="32"/>
        <v>0</v>
      </c>
      <c r="O140" s="6">
        <v>0</v>
      </c>
      <c r="P140" s="41">
        <f>'[2]1.RSP Districts '!P140</f>
        <v>0</v>
      </c>
      <c r="Q140" s="60">
        <v>0</v>
      </c>
      <c r="R140" s="61" t="s">
        <v>4</v>
      </c>
      <c r="S140" s="41" t="s">
        <v>238</v>
      </c>
      <c r="T140" s="41">
        <f>'[2]1.RSP Districts '!T140</f>
        <v>3</v>
      </c>
      <c r="U140" s="1">
        <v>1</v>
      </c>
      <c r="V140" s="88"/>
      <c r="W140" s="1"/>
    </row>
    <row r="141" spans="1:23" ht="13.8" x14ac:dyDescent="0.25">
      <c r="A141" s="58">
        <v>24</v>
      </c>
      <c r="B141" s="59" t="s">
        <v>193</v>
      </c>
      <c r="C141" s="6">
        <v>65</v>
      </c>
      <c r="D141" s="41">
        <v>0</v>
      </c>
      <c r="E141" s="6">
        <f>'[11]1.RSP Districts '!E141</f>
        <v>0</v>
      </c>
      <c r="F141" s="60">
        <v>0</v>
      </c>
      <c r="G141" s="60">
        <f t="shared" si="30"/>
        <v>0</v>
      </c>
      <c r="H141" s="6">
        <v>229</v>
      </c>
      <c r="I141" s="6">
        <f>'[11]1.RSP Districts '!I141</f>
        <v>229</v>
      </c>
      <c r="J141" s="6">
        <v>187137</v>
      </c>
      <c r="K141" s="6">
        <v>695</v>
      </c>
      <c r="L141" s="6">
        <f>'[11]1.RSP Districts '!L141</f>
        <v>695</v>
      </c>
      <c r="M141" s="60">
        <f t="shared" ref="M141:M159" si="36">(L141-K141)/K141%</f>
        <v>0</v>
      </c>
      <c r="N141" s="60">
        <f t="shared" si="32"/>
        <v>0.37138566932247502</v>
      </c>
      <c r="O141" s="6">
        <v>45</v>
      </c>
      <c r="P141" s="6">
        <f>'[11]1.RSP Districts '!P141</f>
        <v>45</v>
      </c>
      <c r="Q141" s="60">
        <f t="shared" ref="Q141:Q159" si="37">(P141-O141)/O141%</f>
        <v>0</v>
      </c>
      <c r="R141" s="63" t="s">
        <v>5</v>
      </c>
      <c r="S141" s="6" t="str">
        <f>'[11]1.RSP Districts '!S141</f>
        <v>No</v>
      </c>
      <c r="T141" s="6">
        <f>'[11]1.RSP Districts '!T141</f>
        <v>0</v>
      </c>
      <c r="U141" s="1">
        <v>1</v>
      </c>
      <c r="V141" s="88"/>
      <c r="W141" s="1"/>
    </row>
    <row r="142" spans="1:23" ht="13.8" x14ac:dyDescent="0.25">
      <c r="A142" s="58">
        <v>25</v>
      </c>
      <c r="B142" s="59" t="s">
        <v>104</v>
      </c>
      <c r="C142" s="6">
        <v>74</v>
      </c>
      <c r="D142" s="41">
        <v>61</v>
      </c>
      <c r="E142" s="6">
        <f>'[11]1.RSP Districts '!E142</f>
        <v>61</v>
      </c>
      <c r="F142" s="60">
        <f t="shared" ref="F142:F147" si="38">(E142-D142)/D142%</f>
        <v>0</v>
      </c>
      <c r="G142" s="60">
        <f t="shared" si="30"/>
        <v>82.432432432432435</v>
      </c>
      <c r="H142" s="6">
        <v>554</v>
      </c>
      <c r="I142" s="6">
        <f>'[11]1.RSP Districts '!I142</f>
        <v>554</v>
      </c>
      <c r="J142" s="6">
        <v>150406</v>
      </c>
      <c r="K142" s="6">
        <v>131030</v>
      </c>
      <c r="L142" s="6">
        <f>K142</f>
        <v>131030</v>
      </c>
      <c r="M142" s="60">
        <f t="shared" si="36"/>
        <v>0</v>
      </c>
      <c r="N142" s="60">
        <f t="shared" si="32"/>
        <v>87.117535204712581</v>
      </c>
      <c r="O142" s="6">
        <v>6219</v>
      </c>
      <c r="P142" s="6">
        <f>'[11]1.RSP Districts '!P142</f>
        <v>6331</v>
      </c>
      <c r="Q142" s="60">
        <f t="shared" si="37"/>
        <v>1.8009326258240876</v>
      </c>
      <c r="R142" s="80" t="s">
        <v>5</v>
      </c>
      <c r="S142" s="6" t="str">
        <f>'[11]1.RSP Districts '!S142</f>
        <v>Yes</v>
      </c>
      <c r="T142" s="6">
        <f>'[11]1.RSP Districts '!T142</f>
        <v>5</v>
      </c>
      <c r="U142" s="1">
        <v>1</v>
      </c>
      <c r="V142" s="88"/>
      <c r="W142" s="3"/>
    </row>
    <row r="143" spans="1:23" ht="13.8" x14ac:dyDescent="0.25">
      <c r="A143" s="58">
        <v>26</v>
      </c>
      <c r="B143" s="59" t="s">
        <v>105</v>
      </c>
      <c r="C143" s="6">
        <v>111</v>
      </c>
      <c r="D143" s="41">
        <v>27</v>
      </c>
      <c r="E143" s="6">
        <f>'[11]1.RSP Districts '!E143</f>
        <v>27</v>
      </c>
      <c r="F143" s="60">
        <f t="shared" si="38"/>
        <v>0</v>
      </c>
      <c r="G143" s="60">
        <f t="shared" si="30"/>
        <v>24.324324324324323</v>
      </c>
      <c r="H143" s="6">
        <v>229</v>
      </c>
      <c r="I143" s="6">
        <f>'[11]1.RSP Districts '!I143</f>
        <v>229</v>
      </c>
      <c r="J143" s="6">
        <v>270191</v>
      </c>
      <c r="K143" s="6">
        <v>41574</v>
      </c>
      <c r="L143" s="6">
        <f>K143</f>
        <v>41574</v>
      </c>
      <c r="M143" s="60">
        <f t="shared" si="36"/>
        <v>0</v>
      </c>
      <c r="N143" s="60">
        <f t="shared" si="32"/>
        <v>15.386892975709776</v>
      </c>
      <c r="O143" s="6">
        <v>2749</v>
      </c>
      <c r="P143" s="6">
        <f>'[11]1.RSP Districts '!P143</f>
        <v>2817</v>
      </c>
      <c r="Q143" s="60">
        <f t="shared" si="37"/>
        <v>2.4736267733721355</v>
      </c>
      <c r="R143" s="80" t="s">
        <v>5</v>
      </c>
      <c r="S143" s="6" t="str">
        <f>'[11]1.RSP Districts '!S143</f>
        <v>Yes</v>
      </c>
      <c r="T143" s="6">
        <f>'[11]1.RSP Districts '!T143</f>
        <v>3</v>
      </c>
      <c r="U143" s="1">
        <v>1</v>
      </c>
      <c r="V143" s="88"/>
      <c r="W143" s="3"/>
    </row>
    <row r="144" spans="1:23" ht="13.8" x14ac:dyDescent="0.25">
      <c r="A144" s="58">
        <v>27</v>
      </c>
      <c r="B144" s="59" t="s">
        <v>106</v>
      </c>
      <c r="C144" s="6">
        <v>63</v>
      </c>
      <c r="D144" s="41">
        <v>20</v>
      </c>
      <c r="E144" s="6">
        <f>'[11]1.RSP Districts '!E144</f>
        <v>24</v>
      </c>
      <c r="F144" s="60">
        <f t="shared" si="38"/>
        <v>20</v>
      </c>
      <c r="G144" s="60">
        <f t="shared" si="30"/>
        <v>38.095238095238095</v>
      </c>
      <c r="H144" s="6">
        <v>175</v>
      </c>
      <c r="I144" s="6">
        <f>'[11]1.RSP Districts '!I144</f>
        <v>179</v>
      </c>
      <c r="J144" s="6">
        <v>174888</v>
      </c>
      <c r="K144" s="6">
        <v>28489</v>
      </c>
      <c r="L144" s="6">
        <f>K144</f>
        <v>28489</v>
      </c>
      <c r="M144" s="60">
        <f t="shared" si="36"/>
        <v>0</v>
      </c>
      <c r="N144" s="60">
        <f t="shared" si="32"/>
        <v>16.289854078038516</v>
      </c>
      <c r="O144" s="6">
        <v>1890</v>
      </c>
      <c r="P144" s="6">
        <f>'[11]1.RSP Districts '!P144</f>
        <v>1940</v>
      </c>
      <c r="Q144" s="60">
        <f t="shared" si="37"/>
        <v>2.6455026455026456</v>
      </c>
      <c r="R144" s="80" t="s">
        <v>5</v>
      </c>
      <c r="S144" s="6" t="str">
        <f>'[11]1.RSP Districts '!S144</f>
        <v>Yes</v>
      </c>
      <c r="T144" s="6">
        <v>2</v>
      </c>
      <c r="U144" s="1">
        <v>1</v>
      </c>
      <c r="V144" s="88"/>
      <c r="W144" s="3"/>
    </row>
    <row r="145" spans="1:23" ht="13.8" x14ac:dyDescent="0.25">
      <c r="A145" s="58">
        <v>27</v>
      </c>
      <c r="B145" s="59" t="s">
        <v>107</v>
      </c>
      <c r="C145" s="6">
        <v>63</v>
      </c>
      <c r="D145" s="41">
        <v>54</v>
      </c>
      <c r="E145" s="41">
        <f>'[2]1.RSP Districts '!E145</f>
        <v>54</v>
      </c>
      <c r="F145" s="60">
        <f t="shared" si="38"/>
        <v>0</v>
      </c>
      <c r="G145" s="60">
        <f t="shared" si="30"/>
        <v>85.714285714285708</v>
      </c>
      <c r="H145" s="6">
        <v>291</v>
      </c>
      <c r="I145" s="41">
        <f>'[2]1.RSP Districts '!I145</f>
        <v>291</v>
      </c>
      <c r="J145" s="6">
        <v>174888</v>
      </c>
      <c r="K145" s="6">
        <v>12295</v>
      </c>
      <c r="L145" s="41">
        <f>'[2]1.RSP Districts '!L145</f>
        <v>12295</v>
      </c>
      <c r="M145" s="60">
        <f t="shared" si="36"/>
        <v>0</v>
      </c>
      <c r="N145" s="60">
        <f t="shared" si="32"/>
        <v>7.0302136224326421</v>
      </c>
      <c r="O145" s="6">
        <v>1486</v>
      </c>
      <c r="P145" s="41">
        <f>'[2]1.RSP Districts '!P145</f>
        <v>1486</v>
      </c>
      <c r="Q145" s="60">
        <f t="shared" si="37"/>
        <v>0</v>
      </c>
      <c r="R145" s="61" t="s">
        <v>4</v>
      </c>
      <c r="S145" s="41" t="s">
        <v>238</v>
      </c>
      <c r="T145" s="41">
        <f>'[2]1.RSP Districts '!T145</f>
        <v>0</v>
      </c>
      <c r="U145" s="1">
        <v>1</v>
      </c>
      <c r="V145" s="88"/>
      <c r="W145" s="1"/>
    </row>
    <row r="146" spans="1:23" ht="13.8" x14ac:dyDescent="0.25">
      <c r="A146" s="58">
        <v>28</v>
      </c>
      <c r="B146" s="59" t="s">
        <v>108</v>
      </c>
      <c r="C146" s="6">
        <v>103</v>
      </c>
      <c r="D146" s="41">
        <v>103</v>
      </c>
      <c r="E146" s="41">
        <f>'[2]1.RSP Districts '!E146</f>
        <v>103</v>
      </c>
      <c r="F146" s="60">
        <f t="shared" si="38"/>
        <v>0</v>
      </c>
      <c r="G146" s="60">
        <f t="shared" si="30"/>
        <v>100</v>
      </c>
      <c r="H146" s="6">
        <v>474</v>
      </c>
      <c r="I146" s="41">
        <f>'[2]1.RSP Districts '!I146</f>
        <v>474</v>
      </c>
      <c r="J146" s="78">
        <v>338677</v>
      </c>
      <c r="K146" s="6">
        <v>90804</v>
      </c>
      <c r="L146" s="41">
        <f>'[2]1.RSP Districts '!L146</f>
        <v>97332</v>
      </c>
      <c r="M146" s="60">
        <f t="shared" si="36"/>
        <v>7.1891106118673189</v>
      </c>
      <c r="N146" s="60">
        <f t="shared" si="32"/>
        <v>28.738886904041316</v>
      </c>
      <c r="O146" s="6">
        <v>8273</v>
      </c>
      <c r="P146" s="41">
        <f>'[2]1.RSP Districts '!P146</f>
        <v>8817</v>
      </c>
      <c r="Q146" s="60">
        <f t="shared" si="37"/>
        <v>6.575607397558322</v>
      </c>
      <c r="R146" s="80" t="s">
        <v>4</v>
      </c>
      <c r="S146" s="41" t="s">
        <v>222</v>
      </c>
      <c r="T146" s="41">
        <f>'[2]1.RSP Districts '!T146</f>
        <v>13</v>
      </c>
      <c r="U146" s="1">
        <v>1</v>
      </c>
      <c r="V146" s="88"/>
      <c r="W146" s="3"/>
    </row>
    <row r="147" spans="1:23" ht="13.8" x14ac:dyDescent="0.25">
      <c r="A147" s="58">
        <v>29</v>
      </c>
      <c r="B147" s="59" t="s">
        <v>109</v>
      </c>
      <c r="C147" s="6">
        <v>44</v>
      </c>
      <c r="D147" s="41">
        <v>43</v>
      </c>
      <c r="E147" s="41">
        <f>'[2]1.RSP Districts '!E147</f>
        <v>43</v>
      </c>
      <c r="F147" s="60">
        <f t="shared" si="38"/>
        <v>0</v>
      </c>
      <c r="G147" s="60">
        <f t="shared" si="30"/>
        <v>97.727272727272734</v>
      </c>
      <c r="H147" s="6">
        <v>373</v>
      </c>
      <c r="I147" s="41">
        <f>'[2]1.RSP Districts '!I147</f>
        <v>373</v>
      </c>
      <c r="J147" s="78">
        <v>133182</v>
      </c>
      <c r="K147" s="6">
        <v>103879</v>
      </c>
      <c r="L147" s="41">
        <f>'[2]1.RSP Districts '!L147</f>
        <v>105662</v>
      </c>
      <c r="M147" s="60">
        <f t="shared" si="36"/>
        <v>1.7164200656533082</v>
      </c>
      <c r="N147" s="60">
        <f t="shared" si="32"/>
        <v>79.336546980823243</v>
      </c>
      <c r="O147" s="6">
        <v>6919</v>
      </c>
      <c r="P147" s="41">
        <f>'[2]1.RSP Districts '!P147</f>
        <v>6954</v>
      </c>
      <c r="Q147" s="60">
        <f t="shared" si="37"/>
        <v>0.50585344702991764</v>
      </c>
      <c r="R147" s="80" t="s">
        <v>4</v>
      </c>
      <c r="S147" s="41" t="s">
        <v>222</v>
      </c>
      <c r="T147" s="41">
        <f>'[2]1.RSP Districts '!T147</f>
        <v>4</v>
      </c>
      <c r="U147" s="1">
        <v>1</v>
      </c>
      <c r="V147" s="88"/>
      <c r="W147" s="3"/>
    </row>
    <row r="148" spans="1:23" ht="13.8" x14ac:dyDescent="0.25">
      <c r="A148" s="58">
        <v>29</v>
      </c>
      <c r="B148" s="59" t="s">
        <v>194</v>
      </c>
      <c r="C148" s="6">
        <v>44</v>
      </c>
      <c r="D148" s="41">
        <v>0</v>
      </c>
      <c r="E148" s="6">
        <f>'[11]1.RSP Districts '!E148</f>
        <v>0</v>
      </c>
      <c r="F148" s="60">
        <v>0</v>
      </c>
      <c r="G148" s="60">
        <f t="shared" si="30"/>
        <v>0</v>
      </c>
      <c r="H148" s="6">
        <v>319</v>
      </c>
      <c r="I148" s="6">
        <f>'[11]1.RSP Districts '!I148</f>
        <v>319</v>
      </c>
      <c r="J148" s="6">
        <v>133182</v>
      </c>
      <c r="K148" s="6">
        <v>18650</v>
      </c>
      <c r="L148" s="6">
        <f>'[11]1.RSP Districts '!L148</f>
        <v>18650</v>
      </c>
      <c r="M148" s="60">
        <f t="shared" si="36"/>
        <v>0</v>
      </c>
      <c r="N148" s="60">
        <f t="shared" si="32"/>
        <v>14.003393852022045</v>
      </c>
      <c r="O148" s="6">
        <v>1218</v>
      </c>
      <c r="P148" s="6">
        <f>'[11]1.RSP Districts '!P148</f>
        <v>1218</v>
      </c>
      <c r="Q148" s="60">
        <f t="shared" si="37"/>
        <v>0</v>
      </c>
      <c r="R148" s="80" t="s">
        <v>5</v>
      </c>
      <c r="S148" s="6" t="str">
        <f>'[11]1.RSP Districts '!S148</f>
        <v>No</v>
      </c>
      <c r="T148" s="6">
        <f>'[11]1.RSP Districts '!T148</f>
        <v>0</v>
      </c>
      <c r="U148" s="1">
        <v>1</v>
      </c>
      <c r="V148" s="88"/>
      <c r="W148" s="3"/>
    </row>
    <row r="149" spans="1:23" ht="13.8" x14ac:dyDescent="0.25">
      <c r="A149" s="58">
        <v>30</v>
      </c>
      <c r="B149" s="59" t="s">
        <v>110</v>
      </c>
      <c r="C149" s="6">
        <v>58</v>
      </c>
      <c r="D149" s="41">
        <v>58</v>
      </c>
      <c r="E149" s="41">
        <f>'[2]1.RSP Districts '!E149</f>
        <v>58</v>
      </c>
      <c r="F149" s="60">
        <f t="shared" ref="F149:F159" si="39">(E149-D149)/D149%</f>
        <v>0</v>
      </c>
      <c r="G149" s="60">
        <f t="shared" si="30"/>
        <v>100</v>
      </c>
      <c r="H149" s="6">
        <v>319</v>
      </c>
      <c r="I149" s="41">
        <f>'[2]1.RSP Districts '!I149</f>
        <v>319</v>
      </c>
      <c r="J149" s="78">
        <v>256911</v>
      </c>
      <c r="K149" s="6">
        <v>91159</v>
      </c>
      <c r="L149" s="41">
        <f>'[2]1.RSP Districts '!L149</f>
        <v>93883</v>
      </c>
      <c r="M149" s="60">
        <f t="shared" si="36"/>
        <v>2.9881854781206463</v>
      </c>
      <c r="N149" s="60">
        <f t="shared" si="32"/>
        <v>36.543005165212854</v>
      </c>
      <c r="O149" s="6">
        <v>6125</v>
      </c>
      <c r="P149" s="41">
        <f>'[2]1.RSP Districts '!P149</f>
        <v>6352</v>
      </c>
      <c r="Q149" s="60">
        <f t="shared" si="37"/>
        <v>3.7061224489795919</v>
      </c>
      <c r="R149" s="80" t="s">
        <v>4</v>
      </c>
      <c r="S149" s="41" t="s">
        <v>222</v>
      </c>
      <c r="T149" s="41">
        <f>'[2]1.RSP Districts '!T149</f>
        <v>5</v>
      </c>
      <c r="U149" s="1">
        <v>1</v>
      </c>
      <c r="V149" s="88"/>
      <c r="W149" s="3"/>
    </row>
    <row r="150" spans="1:23" ht="13.8" x14ac:dyDescent="0.25">
      <c r="A150" s="58">
        <v>31</v>
      </c>
      <c r="B150" s="59" t="s">
        <v>111</v>
      </c>
      <c r="C150" s="6">
        <v>83</v>
      </c>
      <c r="D150" s="41">
        <v>39</v>
      </c>
      <c r="E150" s="6">
        <f>'[11]1.RSP Districts '!E150</f>
        <v>39</v>
      </c>
      <c r="F150" s="60">
        <f t="shared" si="39"/>
        <v>0</v>
      </c>
      <c r="G150" s="60">
        <f t="shared" si="30"/>
        <v>46.987951807228917</v>
      </c>
      <c r="H150" s="6">
        <v>275</v>
      </c>
      <c r="I150" s="6">
        <f>'[11]1.RSP Districts '!I150</f>
        <v>275</v>
      </c>
      <c r="J150" s="6">
        <v>227413</v>
      </c>
      <c r="K150" s="6">
        <v>53014</v>
      </c>
      <c r="L150" s="6">
        <f>K150</f>
        <v>53014</v>
      </c>
      <c r="M150" s="60">
        <f t="shared" si="36"/>
        <v>0</v>
      </c>
      <c r="N150" s="60">
        <f t="shared" si="32"/>
        <v>23.311771974337439</v>
      </c>
      <c r="O150" s="6">
        <v>3370</v>
      </c>
      <c r="P150" s="6">
        <f>'[11]1.RSP Districts '!P150</f>
        <v>3431</v>
      </c>
      <c r="Q150" s="60">
        <f t="shared" si="37"/>
        <v>1.8100890207715132</v>
      </c>
      <c r="R150" s="80" t="s">
        <v>5</v>
      </c>
      <c r="S150" s="6" t="str">
        <f>'[11]1.RSP Districts '!S150</f>
        <v>Yes</v>
      </c>
      <c r="T150" s="6">
        <f>'[11]1.RSP Districts '!T150</f>
        <v>3</v>
      </c>
      <c r="U150" s="1">
        <v>1</v>
      </c>
      <c r="V150" s="88"/>
      <c r="W150" s="3"/>
    </row>
    <row r="151" spans="1:23" ht="13.8" x14ac:dyDescent="0.25">
      <c r="A151" s="58">
        <v>31</v>
      </c>
      <c r="B151" s="59" t="s">
        <v>112</v>
      </c>
      <c r="C151" s="6">
        <v>83</v>
      </c>
      <c r="D151" s="41">
        <v>52</v>
      </c>
      <c r="E151" s="41">
        <f>'[2]1.RSP Districts '!E151</f>
        <v>52</v>
      </c>
      <c r="F151" s="60">
        <f t="shared" si="39"/>
        <v>0</v>
      </c>
      <c r="G151" s="60">
        <f t="shared" si="30"/>
        <v>62.650602409638559</v>
      </c>
      <c r="H151" s="6">
        <v>218</v>
      </c>
      <c r="I151" s="41">
        <f>'[2]1.RSP Districts '!I151</f>
        <v>218</v>
      </c>
      <c r="J151" s="6">
        <v>227413</v>
      </c>
      <c r="K151" s="6">
        <v>12414</v>
      </c>
      <c r="L151" s="41">
        <f>'[2]1.RSP Districts '!L151</f>
        <v>12414</v>
      </c>
      <c r="M151" s="60">
        <f t="shared" si="36"/>
        <v>0</v>
      </c>
      <c r="N151" s="60">
        <f t="shared" si="32"/>
        <v>5.4587908342970719</v>
      </c>
      <c r="O151" s="6">
        <v>1201</v>
      </c>
      <c r="P151" s="41">
        <f>'[2]1.RSP Districts '!P151</f>
        <v>1201</v>
      </c>
      <c r="Q151" s="60">
        <f t="shared" si="37"/>
        <v>0</v>
      </c>
      <c r="R151" s="61" t="s">
        <v>4</v>
      </c>
      <c r="S151" s="41" t="s">
        <v>238</v>
      </c>
      <c r="T151" s="41">
        <f>'[2]1.RSP Districts '!T151</f>
        <v>0</v>
      </c>
      <c r="U151" s="1">
        <v>1</v>
      </c>
      <c r="V151" s="88"/>
      <c r="W151" s="1"/>
    </row>
    <row r="152" spans="1:23" ht="13.8" x14ac:dyDescent="0.25">
      <c r="A152" s="58">
        <v>32</v>
      </c>
      <c r="B152" s="59" t="s">
        <v>113</v>
      </c>
      <c r="C152" s="6">
        <v>132</v>
      </c>
      <c r="D152" s="41">
        <v>57</v>
      </c>
      <c r="E152" s="6">
        <f>'[11]1.RSP Districts '!E152</f>
        <v>57</v>
      </c>
      <c r="F152" s="60">
        <f t="shared" si="39"/>
        <v>0</v>
      </c>
      <c r="G152" s="60">
        <f t="shared" si="30"/>
        <v>43.18181818181818</v>
      </c>
      <c r="H152" s="6">
        <v>224</v>
      </c>
      <c r="I152" s="6">
        <f>'[11]1.RSP Districts '!I152</f>
        <v>224</v>
      </c>
      <c r="J152" s="6">
        <v>303958</v>
      </c>
      <c r="K152" s="6">
        <v>55080</v>
      </c>
      <c r="L152" s="6">
        <f>'[11]1.RSP Districts '!L152</f>
        <v>55086</v>
      </c>
      <c r="M152" s="60">
        <f t="shared" si="36"/>
        <v>1.0893246187363835E-2</v>
      </c>
      <c r="N152" s="60">
        <f t="shared" si="32"/>
        <v>18.122898558353459</v>
      </c>
      <c r="O152" s="6">
        <v>3433</v>
      </c>
      <c r="P152" s="6">
        <f>'[11]1.RSP Districts '!P152</f>
        <v>3496</v>
      </c>
      <c r="Q152" s="60">
        <f t="shared" si="37"/>
        <v>1.8351296242353627</v>
      </c>
      <c r="R152" s="80" t="s">
        <v>5</v>
      </c>
      <c r="S152" s="6" t="str">
        <f>'[11]1.RSP Districts '!S152</f>
        <v>Yes</v>
      </c>
      <c r="T152" s="6">
        <f>'[11]1.RSP Districts '!T152</f>
        <v>3</v>
      </c>
      <c r="U152" s="1">
        <v>1</v>
      </c>
      <c r="V152" s="88"/>
      <c r="W152" s="3"/>
    </row>
    <row r="153" spans="1:23" ht="13.8" x14ac:dyDescent="0.25">
      <c r="A153" s="58">
        <v>32</v>
      </c>
      <c r="B153" s="59" t="s">
        <v>199</v>
      </c>
      <c r="C153" s="6">
        <v>132</v>
      </c>
      <c r="D153" s="41">
        <v>116</v>
      </c>
      <c r="E153" s="41">
        <f>'[2]1.RSP Districts '!E153</f>
        <v>116</v>
      </c>
      <c r="F153" s="60">
        <f t="shared" si="39"/>
        <v>0</v>
      </c>
      <c r="G153" s="60">
        <f t="shared" si="30"/>
        <v>87.878787878787875</v>
      </c>
      <c r="H153" s="6">
        <v>652</v>
      </c>
      <c r="I153" s="41">
        <f>'[2]1.RSP Districts '!I153</f>
        <v>652</v>
      </c>
      <c r="J153" s="6">
        <v>303958</v>
      </c>
      <c r="K153" s="6">
        <v>18020</v>
      </c>
      <c r="L153" s="41">
        <f>'[2]1.RSP Districts '!L153</f>
        <v>18657</v>
      </c>
      <c r="M153" s="60">
        <f t="shared" si="36"/>
        <v>3.5349611542730304</v>
      </c>
      <c r="N153" s="60">
        <f t="shared" si="32"/>
        <v>6.1380190684239269</v>
      </c>
      <c r="O153" s="6">
        <v>1566</v>
      </c>
      <c r="P153" s="41">
        <f>'[2]1.RSP Districts '!P153</f>
        <v>1702</v>
      </c>
      <c r="Q153" s="60">
        <f t="shared" si="37"/>
        <v>8.6845466155810982</v>
      </c>
      <c r="R153" s="80" t="s">
        <v>4</v>
      </c>
      <c r="S153" s="41" t="s">
        <v>222</v>
      </c>
      <c r="T153" s="41">
        <f>'[2]1.RSP Districts '!T153</f>
        <v>7</v>
      </c>
      <c r="U153" s="1">
        <v>1</v>
      </c>
      <c r="V153" s="88"/>
      <c r="W153" s="3"/>
    </row>
    <row r="154" spans="1:23" ht="13.8" x14ac:dyDescent="0.25">
      <c r="A154" s="58">
        <v>33</v>
      </c>
      <c r="B154" s="59" t="s">
        <v>114</v>
      </c>
      <c r="C154" s="6">
        <v>91</v>
      </c>
      <c r="D154" s="41">
        <v>10</v>
      </c>
      <c r="E154" s="6">
        <f>'[11]1.RSP Districts '!E154</f>
        <v>10</v>
      </c>
      <c r="F154" s="60">
        <f t="shared" si="39"/>
        <v>0</v>
      </c>
      <c r="G154" s="60">
        <f t="shared" si="30"/>
        <v>10.989010989010989</v>
      </c>
      <c r="H154" s="6">
        <v>143</v>
      </c>
      <c r="I154" s="6">
        <f>'[11]1.RSP Districts '!I154</f>
        <v>143</v>
      </c>
      <c r="J154" s="6">
        <v>207804.73300000001</v>
      </c>
      <c r="K154" s="6">
        <v>29035</v>
      </c>
      <c r="L154" s="6">
        <f>K154</f>
        <v>29035</v>
      </c>
      <c r="M154" s="60">
        <f t="shared" si="36"/>
        <v>0</v>
      </c>
      <c r="N154" s="60">
        <f t="shared" si="32"/>
        <v>13.97225153673473</v>
      </c>
      <c r="O154" s="6">
        <v>1896</v>
      </c>
      <c r="P154" s="6">
        <f>'[11]1.RSP Districts '!P154</f>
        <v>1936</v>
      </c>
      <c r="Q154" s="60">
        <f t="shared" si="37"/>
        <v>2.109704641350211</v>
      </c>
      <c r="R154" s="80" t="s">
        <v>5</v>
      </c>
      <c r="S154" s="6" t="str">
        <f>'[11]1.RSP Districts '!S154</f>
        <v>Yes</v>
      </c>
      <c r="T154" s="6">
        <f>'[11]1.RSP Districts '!T154</f>
        <v>2</v>
      </c>
      <c r="U154" s="1">
        <v>1</v>
      </c>
      <c r="V154" s="88"/>
      <c r="W154" s="3"/>
    </row>
    <row r="155" spans="1:23" ht="13.8" x14ac:dyDescent="0.25">
      <c r="A155" s="58">
        <v>34</v>
      </c>
      <c r="B155" s="59" t="s">
        <v>115</v>
      </c>
      <c r="C155" s="6">
        <v>94</v>
      </c>
      <c r="D155" s="41">
        <v>87</v>
      </c>
      <c r="E155" s="6">
        <f>'[11]1.RSP Districts '!E155</f>
        <v>87</v>
      </c>
      <c r="F155" s="60">
        <f t="shared" si="39"/>
        <v>0</v>
      </c>
      <c r="G155" s="60">
        <f t="shared" si="30"/>
        <v>92.553191489361708</v>
      </c>
      <c r="H155" s="6">
        <v>788</v>
      </c>
      <c r="I155" s="6">
        <f>'[11]1.RSP Districts '!I155</f>
        <v>788</v>
      </c>
      <c r="J155" s="6">
        <v>275204</v>
      </c>
      <c r="K155" s="6">
        <v>185822</v>
      </c>
      <c r="L155" s="6">
        <f>K155</f>
        <v>185822</v>
      </c>
      <c r="M155" s="60">
        <f t="shared" si="36"/>
        <v>0</v>
      </c>
      <c r="N155" s="60">
        <f t="shared" si="32"/>
        <v>67.521547651923669</v>
      </c>
      <c r="O155" s="6">
        <v>8215</v>
      </c>
      <c r="P155" s="6">
        <f>'[11]1.RSP Districts '!P155</f>
        <v>8365</v>
      </c>
      <c r="Q155" s="60">
        <f t="shared" si="37"/>
        <v>1.825928180158247</v>
      </c>
      <c r="R155" s="80" t="s">
        <v>5</v>
      </c>
      <c r="S155" s="6" t="str">
        <f>'[11]1.RSP Districts '!S155</f>
        <v>Yes</v>
      </c>
      <c r="T155" s="6">
        <f>'[11]1.RSP Districts '!T155</f>
        <v>7</v>
      </c>
      <c r="U155" s="1">
        <v>1</v>
      </c>
      <c r="V155" s="88"/>
      <c r="W155" s="3"/>
    </row>
    <row r="156" spans="1:23" ht="13.8" x14ac:dyDescent="0.25">
      <c r="A156" s="58">
        <v>35</v>
      </c>
      <c r="B156" s="59" t="s">
        <v>116</v>
      </c>
      <c r="C156" s="6">
        <v>79</v>
      </c>
      <c r="D156" s="41">
        <v>22</v>
      </c>
      <c r="E156" s="6">
        <f>'[11]1.RSP Districts '!E156</f>
        <v>22</v>
      </c>
      <c r="F156" s="60">
        <f t="shared" si="39"/>
        <v>0</v>
      </c>
      <c r="G156" s="60">
        <f t="shared" si="30"/>
        <v>27.848101265822784</v>
      </c>
      <c r="H156" s="6">
        <v>152</v>
      </c>
      <c r="I156" s="6">
        <f>'[11]1.RSP Districts '!I156</f>
        <v>152</v>
      </c>
      <c r="J156" s="6">
        <v>187555</v>
      </c>
      <c r="K156" s="6">
        <v>45376</v>
      </c>
      <c r="L156" s="6">
        <f>K156</f>
        <v>45376</v>
      </c>
      <c r="M156" s="60">
        <f t="shared" si="36"/>
        <v>0</v>
      </c>
      <c r="N156" s="60">
        <f t="shared" si="32"/>
        <v>24.193436591933033</v>
      </c>
      <c r="O156" s="6">
        <v>2957</v>
      </c>
      <c r="P156" s="6">
        <f>'[11]1.RSP Districts '!P156</f>
        <v>3020</v>
      </c>
      <c r="Q156" s="60">
        <f t="shared" si="37"/>
        <v>2.1305377071356104</v>
      </c>
      <c r="R156" s="80" t="s">
        <v>5</v>
      </c>
      <c r="S156" s="6" t="str">
        <f>'[11]1.RSP Districts '!S156</f>
        <v>Yes</v>
      </c>
      <c r="T156" s="6">
        <f>'[11]1.RSP Districts '!T156</f>
        <v>3</v>
      </c>
      <c r="U156" s="1">
        <v>1</v>
      </c>
      <c r="V156" s="88"/>
      <c r="W156" s="3"/>
    </row>
    <row r="157" spans="1:23" ht="13.8" x14ac:dyDescent="0.25">
      <c r="A157" s="58">
        <v>35</v>
      </c>
      <c r="B157" s="59" t="s">
        <v>117</v>
      </c>
      <c r="C157" s="6">
        <v>79</v>
      </c>
      <c r="D157" s="41">
        <v>61</v>
      </c>
      <c r="E157" s="41">
        <f>'[2]1.RSP Districts '!E157</f>
        <v>61</v>
      </c>
      <c r="F157" s="60">
        <f t="shared" si="39"/>
        <v>0</v>
      </c>
      <c r="G157" s="60">
        <f t="shared" si="30"/>
        <v>77.215189873417714</v>
      </c>
      <c r="H157" s="6">
        <v>214</v>
      </c>
      <c r="I157" s="41">
        <f>'[2]1.RSP Districts '!I157</f>
        <v>214</v>
      </c>
      <c r="J157" s="6">
        <v>187555</v>
      </c>
      <c r="K157" s="6">
        <v>13594</v>
      </c>
      <c r="L157" s="41">
        <f>'[2]1.RSP Districts '!L157</f>
        <v>13594</v>
      </c>
      <c r="M157" s="60">
        <f t="shared" si="36"/>
        <v>0</v>
      </c>
      <c r="N157" s="60">
        <f t="shared" si="32"/>
        <v>7.248007251206313</v>
      </c>
      <c r="O157" s="6">
        <v>1545</v>
      </c>
      <c r="P157" s="41">
        <f>'[2]1.RSP Districts '!P157</f>
        <v>1545</v>
      </c>
      <c r="Q157" s="60">
        <f t="shared" si="37"/>
        <v>0</v>
      </c>
      <c r="R157" s="61" t="s">
        <v>4</v>
      </c>
      <c r="S157" s="41" t="s">
        <v>238</v>
      </c>
      <c r="T157" s="41">
        <f>'[2]1.RSP Districts '!T157</f>
        <v>0</v>
      </c>
      <c r="U157" s="1">
        <v>1</v>
      </c>
      <c r="V157" s="88"/>
      <c r="W157" s="1"/>
    </row>
    <row r="158" spans="1:23" ht="14.4" thickBot="1" x14ac:dyDescent="0.3">
      <c r="A158" s="39">
        <v>36</v>
      </c>
      <c r="B158" s="40" t="s">
        <v>118</v>
      </c>
      <c r="C158" s="41">
        <v>87</v>
      </c>
      <c r="D158" s="41">
        <v>80</v>
      </c>
      <c r="E158" s="41">
        <f>'[2]1.RSP Districts '!E158</f>
        <v>80</v>
      </c>
      <c r="F158" s="42">
        <f t="shared" si="39"/>
        <v>0</v>
      </c>
      <c r="G158" s="42">
        <f t="shared" si="30"/>
        <v>91.954022988505741</v>
      </c>
      <c r="H158" s="6">
        <v>528</v>
      </c>
      <c r="I158" s="41">
        <f>'[2]1.RSP Districts '!I158</f>
        <v>528</v>
      </c>
      <c r="J158" s="90">
        <v>257583</v>
      </c>
      <c r="K158" s="6">
        <v>39089</v>
      </c>
      <c r="L158" s="41">
        <f>'[2]1.RSP Districts '!L158</f>
        <v>39089</v>
      </c>
      <c r="M158" s="42">
        <f t="shared" si="36"/>
        <v>0</v>
      </c>
      <c r="N158" s="42">
        <f t="shared" si="32"/>
        <v>15.175302717958871</v>
      </c>
      <c r="O158" s="6">
        <v>3149</v>
      </c>
      <c r="P158" s="41">
        <f>'[2]1.RSP Districts '!P158</f>
        <v>3149</v>
      </c>
      <c r="Q158" s="42">
        <f t="shared" si="37"/>
        <v>0</v>
      </c>
      <c r="R158" s="85" t="s">
        <v>4</v>
      </c>
      <c r="S158" s="41" t="s">
        <v>238</v>
      </c>
      <c r="T158" s="41">
        <f>'[2]1.RSP Districts '!T158</f>
        <v>1</v>
      </c>
      <c r="U158" s="1">
        <v>1</v>
      </c>
      <c r="V158" s="88"/>
      <c r="W158" s="3"/>
    </row>
    <row r="159" spans="1:23" ht="14.4" thickBot="1" x14ac:dyDescent="0.3">
      <c r="A159" s="68">
        <f>COUNTIF(R107:R158,"*")-(16)</f>
        <v>36</v>
      </c>
      <c r="B159" s="69" t="s">
        <v>55</v>
      </c>
      <c r="C159" s="46">
        <f>SUM(C107:C158)-(C107+C116+C113+C133+C126+C137+C140+C144+C148+C150+C156+C153+C135+C122+C131+C119)</f>
        <v>2635</v>
      </c>
      <c r="D159" s="46">
        <f>SUM(D107:D158)-(D107+D116+D113+D133+D126+D137+D140+D144+D148+D150+D156+D153+D135+D122+D131+D119)</f>
        <v>1807</v>
      </c>
      <c r="E159" s="46">
        <f>SUM(E107:E158)-(E107+E116+E113+E133+E126+E137+E140+E144+E148+E150+E156+E153+E135+E122+E131+E119)</f>
        <v>1808</v>
      </c>
      <c r="F159" s="47">
        <f t="shared" si="39"/>
        <v>5.5340343110127282E-2</v>
      </c>
      <c r="G159" s="47">
        <f t="shared" si="30"/>
        <v>68.614800759013278</v>
      </c>
      <c r="H159" s="46">
        <f>SUM(H107:H158)</f>
        <v>15022</v>
      </c>
      <c r="I159" s="46">
        <f>SUM(I107:I158)</f>
        <v>15041</v>
      </c>
      <c r="J159" s="46">
        <f>SUM(J107:J158)-(J107+J116+J113+J133+J126+J137+J140+J144+J148+J150+J156+J153+J135+J122+J131+J119)</f>
        <v>6063823.2431565113</v>
      </c>
      <c r="K159" s="46">
        <f>SUM(K107:K158)</f>
        <v>3090025</v>
      </c>
      <c r="L159" s="46">
        <f>SUM(L107:L158)</f>
        <v>3113847</v>
      </c>
      <c r="M159" s="47">
        <f t="shared" si="36"/>
        <v>0.77093227401072806</v>
      </c>
      <c r="N159" s="47">
        <f t="shared" si="32"/>
        <v>51.351216470800246</v>
      </c>
      <c r="O159" s="46">
        <f>SUM(O107:O158)</f>
        <v>201704</v>
      </c>
      <c r="P159" s="46">
        <f>SUM(P107:P158)</f>
        <v>204993</v>
      </c>
      <c r="Q159" s="47">
        <f t="shared" si="37"/>
        <v>1.6306072264308096</v>
      </c>
      <c r="R159" s="48"/>
      <c r="S159" s="46">
        <f>COUNTIF(S107:S158,"Yes")</f>
        <v>34</v>
      </c>
      <c r="T159" s="46">
        <f>SUM(T107:T158)</f>
        <v>149</v>
      </c>
      <c r="U159" s="1">
        <v>1</v>
      </c>
      <c r="V159" s="88"/>
      <c r="W159" s="2"/>
    </row>
    <row r="160" spans="1:23" ht="15" thickBot="1" x14ac:dyDescent="0.35">
      <c r="A160" s="86"/>
      <c r="B160" s="87"/>
      <c r="C160" s="52"/>
      <c r="D160" s="52"/>
      <c r="E160" s="52"/>
      <c r="F160" s="53"/>
      <c r="G160" s="53"/>
      <c r="H160" s="53"/>
      <c r="I160" s="53"/>
      <c r="J160" s="52"/>
      <c r="K160" s="52"/>
      <c r="L160" s="52"/>
      <c r="M160" s="52"/>
      <c r="N160" s="52"/>
      <c r="O160" s="52"/>
      <c r="P160" s="52"/>
      <c r="Q160" s="52"/>
      <c r="R160" s="30"/>
      <c r="S160" s="75"/>
      <c r="T160" s="75"/>
      <c r="U160" s="1">
        <v>1</v>
      </c>
      <c r="V160" s="1"/>
      <c r="W160" s="1"/>
    </row>
    <row r="161" spans="1:23" ht="13.8" x14ac:dyDescent="0.25">
      <c r="A161" s="33" t="s">
        <v>119</v>
      </c>
      <c r="B161" s="34"/>
      <c r="C161" s="35"/>
      <c r="D161" s="55"/>
      <c r="E161" s="55"/>
      <c r="F161" s="56"/>
      <c r="G161" s="56"/>
      <c r="H161" s="56"/>
      <c r="I161" s="56"/>
      <c r="J161" s="35"/>
      <c r="K161" s="55"/>
      <c r="L161" s="55"/>
      <c r="M161" s="55"/>
      <c r="N161" s="55"/>
      <c r="O161" s="55"/>
      <c r="P161" s="55"/>
      <c r="Q161" s="55"/>
      <c r="R161" s="35"/>
      <c r="S161" s="57"/>
      <c r="T161" s="57"/>
      <c r="U161" s="1">
        <v>1</v>
      </c>
      <c r="V161" s="76"/>
      <c r="W161" s="76"/>
    </row>
    <row r="162" spans="1:23" ht="13.8" x14ac:dyDescent="0.25">
      <c r="A162" s="58">
        <v>1</v>
      </c>
      <c r="B162" s="59" t="s">
        <v>120</v>
      </c>
      <c r="C162" s="6">
        <v>19</v>
      </c>
      <c r="D162" s="41">
        <v>19</v>
      </c>
      <c r="E162" s="41">
        <f>'[2]1.RSP Districts '!E162</f>
        <v>19</v>
      </c>
      <c r="F162" s="60">
        <f t="shared" ref="F162:F178" si="40">(E162-D162)/D162%</f>
        <v>0</v>
      </c>
      <c r="G162" s="60">
        <f t="shared" ref="G162:G178" si="41">E162/C162%</f>
        <v>100</v>
      </c>
      <c r="H162" s="41">
        <v>100</v>
      </c>
      <c r="I162" s="41">
        <f>'[2]1.RSP Districts '!I162</f>
        <v>100</v>
      </c>
      <c r="J162" s="78">
        <v>46469.594594594593</v>
      </c>
      <c r="K162" s="41">
        <v>27592</v>
      </c>
      <c r="L162" s="41">
        <f>'[2]1.RSP Districts '!L162</f>
        <v>33676</v>
      </c>
      <c r="M162" s="60">
        <f t="shared" ref="M162:M178" si="42">(L162-K162)/K162%</f>
        <v>22.049869527399245</v>
      </c>
      <c r="N162" s="60">
        <f t="shared" ref="N162:N178" si="43">L162/J162%</f>
        <v>72.468891312250094</v>
      </c>
      <c r="O162" s="41">
        <v>1639</v>
      </c>
      <c r="P162" s="41">
        <f>'[2]1.RSP Districts '!P162</f>
        <v>1836</v>
      </c>
      <c r="Q162" s="60">
        <f t="shared" ref="Q162:Q178" si="44">(P162-O162)/O162%</f>
        <v>12.019524100061012</v>
      </c>
      <c r="R162" s="80" t="s">
        <v>4</v>
      </c>
      <c r="S162" s="41" t="s">
        <v>222</v>
      </c>
      <c r="T162" s="41">
        <f>'[2]1.RSP Districts '!T162</f>
        <v>1</v>
      </c>
      <c r="U162" s="1">
        <v>1</v>
      </c>
      <c r="V162" s="3"/>
      <c r="W162" s="3"/>
    </row>
    <row r="163" spans="1:23" ht="13.8" x14ac:dyDescent="0.25">
      <c r="A163" s="58">
        <v>1</v>
      </c>
      <c r="B163" s="59" t="s">
        <v>145</v>
      </c>
      <c r="C163" s="6">
        <v>19</v>
      </c>
      <c r="D163" s="6">
        <v>10</v>
      </c>
      <c r="E163" s="6">
        <v>10</v>
      </c>
      <c r="F163" s="60">
        <f t="shared" si="40"/>
        <v>0</v>
      </c>
      <c r="G163" s="60">
        <f t="shared" si="41"/>
        <v>52.631578947368418</v>
      </c>
      <c r="H163" s="41">
        <v>52.631578947368418</v>
      </c>
      <c r="I163" s="6">
        <v>52.631578947368418</v>
      </c>
      <c r="J163" s="6">
        <v>46469.594594594593</v>
      </c>
      <c r="K163" s="41">
        <v>672</v>
      </c>
      <c r="L163" s="6">
        <v>672</v>
      </c>
      <c r="M163" s="60">
        <f t="shared" si="42"/>
        <v>0</v>
      </c>
      <c r="N163" s="60">
        <f t="shared" si="43"/>
        <v>1.4461068702290076</v>
      </c>
      <c r="O163" s="41">
        <v>32</v>
      </c>
      <c r="P163" s="6">
        <v>32</v>
      </c>
      <c r="Q163" s="60">
        <f t="shared" si="44"/>
        <v>0</v>
      </c>
      <c r="R163" s="80" t="s">
        <v>0</v>
      </c>
      <c r="S163" s="91"/>
      <c r="T163" s="91"/>
      <c r="U163" s="1">
        <v>1</v>
      </c>
      <c r="V163" s="3"/>
      <c r="W163" s="3"/>
    </row>
    <row r="164" spans="1:23" ht="13.8" x14ac:dyDescent="0.25">
      <c r="A164" s="58">
        <v>2</v>
      </c>
      <c r="B164" s="59" t="s">
        <v>144</v>
      </c>
      <c r="C164" s="6">
        <v>13</v>
      </c>
      <c r="D164" s="41">
        <v>5</v>
      </c>
      <c r="E164" s="41">
        <f>'[2]1.RSP Districts '!E164</f>
        <v>5</v>
      </c>
      <c r="F164" s="60">
        <f t="shared" si="40"/>
        <v>0</v>
      </c>
      <c r="G164" s="60">
        <f t="shared" si="41"/>
        <v>38.46153846153846</v>
      </c>
      <c r="H164" s="41">
        <v>38</v>
      </c>
      <c r="I164" s="41">
        <f>'[2]1.RSP Districts '!I164</f>
        <v>38</v>
      </c>
      <c r="J164" s="78">
        <v>21296</v>
      </c>
      <c r="K164" s="41">
        <v>13094</v>
      </c>
      <c r="L164" s="41">
        <f>'[2]1.RSP Districts '!L164</f>
        <v>13094</v>
      </c>
      <c r="M164" s="60">
        <f t="shared" si="42"/>
        <v>0</v>
      </c>
      <c r="N164" s="60">
        <f t="shared" si="43"/>
        <v>61.485725018782865</v>
      </c>
      <c r="O164" s="41">
        <v>623</v>
      </c>
      <c r="P164" s="41">
        <f>'[2]1.RSP Districts '!P164</f>
        <v>673</v>
      </c>
      <c r="Q164" s="60">
        <f t="shared" si="44"/>
        <v>8.0256821829855536</v>
      </c>
      <c r="R164" s="80" t="s">
        <v>4</v>
      </c>
      <c r="S164" s="41" t="s">
        <v>238</v>
      </c>
      <c r="T164" s="41">
        <f>'[2]1.RSP Districts '!T164</f>
        <v>0</v>
      </c>
      <c r="U164" s="1">
        <v>1</v>
      </c>
      <c r="V164" s="3"/>
      <c r="W164" s="3"/>
    </row>
    <row r="165" spans="1:23" ht="13.8" x14ac:dyDescent="0.25">
      <c r="A165" s="58">
        <v>2</v>
      </c>
      <c r="B165" s="59" t="s">
        <v>146</v>
      </c>
      <c r="C165" s="6">
        <v>13</v>
      </c>
      <c r="D165" s="6">
        <v>10</v>
      </c>
      <c r="E165" s="6">
        <v>10</v>
      </c>
      <c r="F165" s="60">
        <f t="shared" si="40"/>
        <v>0</v>
      </c>
      <c r="G165" s="60">
        <f t="shared" si="41"/>
        <v>76.92307692307692</v>
      </c>
      <c r="H165" s="41">
        <v>76.92307692307692</v>
      </c>
      <c r="I165" s="6">
        <v>76.92307692307692</v>
      </c>
      <c r="J165" s="6">
        <v>21296</v>
      </c>
      <c r="K165" s="41">
        <v>16770</v>
      </c>
      <c r="L165" s="6">
        <v>16770</v>
      </c>
      <c r="M165" s="60">
        <f t="shared" si="42"/>
        <v>0</v>
      </c>
      <c r="N165" s="60">
        <f t="shared" si="43"/>
        <v>78.747182569496616</v>
      </c>
      <c r="O165" s="41">
        <v>827</v>
      </c>
      <c r="P165" s="6">
        <v>827</v>
      </c>
      <c r="Q165" s="60">
        <f t="shared" si="44"/>
        <v>0</v>
      </c>
      <c r="R165" s="80" t="s">
        <v>0</v>
      </c>
      <c r="S165" s="91"/>
      <c r="T165" s="91"/>
      <c r="U165" s="1">
        <v>1</v>
      </c>
      <c r="V165" s="3"/>
      <c r="W165" s="3"/>
    </row>
    <row r="166" spans="1:23" ht="13.8" x14ac:dyDescent="0.25">
      <c r="A166" s="58">
        <v>3</v>
      </c>
      <c r="B166" s="59" t="s">
        <v>121</v>
      </c>
      <c r="C166" s="6">
        <v>38</v>
      </c>
      <c r="D166" s="41">
        <v>33</v>
      </c>
      <c r="E166" s="41">
        <f>'[2]1.RSP Districts '!E166</f>
        <v>33</v>
      </c>
      <c r="F166" s="60">
        <f t="shared" si="40"/>
        <v>0</v>
      </c>
      <c r="G166" s="60">
        <f t="shared" si="41"/>
        <v>86.84210526315789</v>
      </c>
      <c r="H166" s="41">
        <v>87</v>
      </c>
      <c r="I166" s="41">
        <f>'[2]1.RSP Districts '!I166</f>
        <v>87</v>
      </c>
      <c r="J166" s="78">
        <v>67482.876712328754</v>
      </c>
      <c r="K166" s="41">
        <v>42685</v>
      </c>
      <c r="L166" s="41">
        <f>'[2]1.RSP Districts '!L166</f>
        <v>42985</v>
      </c>
      <c r="M166" s="60">
        <f t="shared" si="42"/>
        <v>0.70282300573972123</v>
      </c>
      <c r="N166" s="60">
        <f t="shared" si="43"/>
        <v>63.697640192844467</v>
      </c>
      <c r="O166" s="41">
        <v>2419</v>
      </c>
      <c r="P166" s="41">
        <f>'[2]1.RSP Districts '!P166</f>
        <v>2419</v>
      </c>
      <c r="Q166" s="60">
        <f t="shared" si="44"/>
        <v>0</v>
      </c>
      <c r="R166" s="80" t="s">
        <v>4</v>
      </c>
      <c r="S166" s="41" t="s">
        <v>222</v>
      </c>
      <c r="T166" s="41">
        <f>'[2]1.RSP Districts '!T166</f>
        <v>3</v>
      </c>
      <c r="U166" s="1">
        <v>1</v>
      </c>
      <c r="V166" s="3"/>
      <c r="W166" s="3"/>
    </row>
    <row r="167" spans="1:23" ht="13.8" x14ac:dyDescent="0.25">
      <c r="A167" s="58">
        <v>3</v>
      </c>
      <c r="B167" s="59" t="s">
        <v>122</v>
      </c>
      <c r="C167" s="6">
        <v>38</v>
      </c>
      <c r="D167" s="6">
        <v>36</v>
      </c>
      <c r="E167" s="6">
        <v>36</v>
      </c>
      <c r="F167" s="60">
        <f t="shared" si="40"/>
        <v>0</v>
      </c>
      <c r="G167" s="60">
        <f t="shared" si="41"/>
        <v>94.73684210526315</v>
      </c>
      <c r="H167" s="41">
        <v>94.73684210526315</v>
      </c>
      <c r="I167" s="6">
        <v>94.73684210526315</v>
      </c>
      <c r="J167" s="6">
        <v>67482.876712328754</v>
      </c>
      <c r="K167" s="41">
        <v>13807</v>
      </c>
      <c r="L167" s="6">
        <v>13807</v>
      </c>
      <c r="M167" s="60">
        <f t="shared" si="42"/>
        <v>0</v>
      </c>
      <c r="N167" s="60">
        <f t="shared" si="43"/>
        <v>20.460005074854102</v>
      </c>
      <c r="O167" s="41">
        <v>566</v>
      </c>
      <c r="P167" s="6">
        <v>566</v>
      </c>
      <c r="Q167" s="60">
        <f t="shared" si="44"/>
        <v>0</v>
      </c>
      <c r="R167" s="80" t="s">
        <v>0</v>
      </c>
      <c r="S167" s="91"/>
      <c r="T167" s="91"/>
      <c r="U167" s="1">
        <v>1</v>
      </c>
      <c r="V167" s="3"/>
      <c r="W167" s="3"/>
    </row>
    <row r="168" spans="1:23" ht="13.8" x14ac:dyDescent="0.25">
      <c r="A168" s="58">
        <v>4</v>
      </c>
      <c r="B168" s="59" t="s">
        <v>239</v>
      </c>
      <c r="C168" s="6">
        <v>32</v>
      </c>
      <c r="D168" s="41">
        <v>18</v>
      </c>
      <c r="E168" s="41">
        <f>'[2]1.RSP Districts '!E168</f>
        <v>18</v>
      </c>
      <c r="F168" s="60">
        <f t="shared" si="40"/>
        <v>0</v>
      </c>
      <c r="G168" s="60">
        <f t="shared" si="41"/>
        <v>56.25</v>
      </c>
      <c r="H168" s="41">
        <v>56</v>
      </c>
      <c r="I168" s="41">
        <f>'[2]1.RSP Districts '!I168</f>
        <v>56</v>
      </c>
      <c r="J168" s="6">
        <v>60712</v>
      </c>
      <c r="K168" s="41">
        <v>24889</v>
      </c>
      <c r="L168" s="41">
        <f>'[2]1.RSP Districts '!L168</f>
        <v>27889</v>
      </c>
      <c r="M168" s="60">
        <f t="shared" si="42"/>
        <v>12.05351761822492</v>
      </c>
      <c r="N168" s="60">
        <f t="shared" si="43"/>
        <v>45.936552905521147</v>
      </c>
      <c r="O168" s="41">
        <v>1119</v>
      </c>
      <c r="P168" s="41">
        <f>'[2]1.RSP Districts '!P168</f>
        <v>1120</v>
      </c>
      <c r="Q168" s="60">
        <f t="shared" si="44"/>
        <v>8.936550491510277E-2</v>
      </c>
      <c r="R168" s="80" t="s">
        <v>4</v>
      </c>
      <c r="S168" s="41" t="str">
        <f>'[2]1.RSP Districts '!S168</f>
        <v>No</v>
      </c>
      <c r="T168" s="41">
        <f>'[2]1.RSP Districts '!T168</f>
        <v>0</v>
      </c>
      <c r="U168" s="1">
        <v>1</v>
      </c>
      <c r="V168" s="3"/>
      <c r="W168" s="3"/>
    </row>
    <row r="169" spans="1:23" ht="13.8" x14ac:dyDescent="0.25">
      <c r="A169" s="58">
        <v>4</v>
      </c>
      <c r="B169" s="59" t="s">
        <v>240</v>
      </c>
      <c r="C169" s="6">
        <v>32</v>
      </c>
      <c r="D169" s="6">
        <v>26</v>
      </c>
      <c r="E169" s="6">
        <v>26</v>
      </c>
      <c r="F169" s="60">
        <f t="shared" si="40"/>
        <v>0</v>
      </c>
      <c r="G169" s="60">
        <f t="shared" si="41"/>
        <v>81.25</v>
      </c>
      <c r="H169" s="41">
        <v>81.25</v>
      </c>
      <c r="I169" s="6">
        <v>81.25</v>
      </c>
      <c r="J169" s="6">
        <v>60712</v>
      </c>
      <c r="K169" s="41">
        <v>45689</v>
      </c>
      <c r="L169" s="6">
        <v>45689</v>
      </c>
      <c r="M169" s="60">
        <f t="shared" si="42"/>
        <v>0</v>
      </c>
      <c r="N169" s="60">
        <f t="shared" si="43"/>
        <v>75.255303729081561</v>
      </c>
      <c r="O169" s="41">
        <v>2192</v>
      </c>
      <c r="P169" s="6">
        <v>2192</v>
      </c>
      <c r="Q169" s="60">
        <f t="shared" si="44"/>
        <v>0</v>
      </c>
      <c r="R169" s="80" t="s">
        <v>0</v>
      </c>
      <c r="S169" s="91"/>
      <c r="T169" s="91"/>
      <c r="U169" s="1">
        <v>1</v>
      </c>
      <c r="V169" s="3"/>
      <c r="W169" s="3"/>
    </row>
    <row r="170" spans="1:23" ht="13.8" x14ac:dyDescent="0.25">
      <c r="A170" s="58">
        <v>5</v>
      </c>
      <c r="B170" s="59" t="s">
        <v>123</v>
      </c>
      <c r="C170" s="6">
        <v>9</v>
      </c>
      <c r="D170" s="41">
        <v>9</v>
      </c>
      <c r="E170" s="41">
        <f>'[2]1.RSP Districts '!E170</f>
        <v>9</v>
      </c>
      <c r="F170" s="60">
        <f t="shared" si="40"/>
        <v>0</v>
      </c>
      <c r="G170" s="60">
        <f t="shared" si="41"/>
        <v>100</v>
      </c>
      <c r="H170" s="41">
        <v>100</v>
      </c>
      <c r="I170" s="41">
        <f>'[2]1.RSP Districts '!I170</f>
        <v>100</v>
      </c>
      <c r="J170" s="6">
        <v>15648.786335031467</v>
      </c>
      <c r="K170" s="41">
        <v>11619</v>
      </c>
      <c r="L170" s="41">
        <f>'[2]1.RSP Districts '!L170</f>
        <v>11619</v>
      </c>
      <c r="M170" s="60">
        <f t="shared" si="42"/>
        <v>0</v>
      </c>
      <c r="N170" s="60">
        <f t="shared" si="43"/>
        <v>74.248569513596308</v>
      </c>
      <c r="O170" s="41">
        <v>535</v>
      </c>
      <c r="P170" s="41">
        <f>'[2]1.RSP Districts '!P170</f>
        <v>535</v>
      </c>
      <c r="Q170" s="60">
        <f t="shared" si="44"/>
        <v>0</v>
      </c>
      <c r="R170" s="80" t="s">
        <v>4</v>
      </c>
      <c r="S170" s="41" t="str">
        <f>'[2]1.RSP Districts '!S170</f>
        <v>No</v>
      </c>
      <c r="T170" s="41">
        <f>'[2]1.RSP Districts '!T170</f>
        <v>0</v>
      </c>
      <c r="U170" s="1">
        <v>1</v>
      </c>
      <c r="V170" s="3"/>
      <c r="W170" s="3"/>
    </row>
    <row r="171" spans="1:23" ht="13.8" x14ac:dyDescent="0.25">
      <c r="A171" s="58">
        <v>5</v>
      </c>
      <c r="B171" s="59" t="s">
        <v>124</v>
      </c>
      <c r="C171" s="6">
        <v>9</v>
      </c>
      <c r="D171" s="6">
        <v>9</v>
      </c>
      <c r="E171" s="6">
        <v>9</v>
      </c>
      <c r="F171" s="60">
        <f t="shared" si="40"/>
        <v>0</v>
      </c>
      <c r="G171" s="60">
        <f t="shared" si="41"/>
        <v>100</v>
      </c>
      <c r="H171" s="41">
        <v>100</v>
      </c>
      <c r="I171" s="6">
        <v>100</v>
      </c>
      <c r="J171" s="6">
        <v>15648.786335031467</v>
      </c>
      <c r="K171" s="41">
        <v>6722</v>
      </c>
      <c r="L171" s="6">
        <v>6722</v>
      </c>
      <c r="M171" s="60">
        <f t="shared" si="42"/>
        <v>0</v>
      </c>
      <c r="N171" s="60">
        <f t="shared" si="43"/>
        <v>42.955407889697426</v>
      </c>
      <c r="O171" s="41">
        <v>267</v>
      </c>
      <c r="P171" s="6">
        <v>267</v>
      </c>
      <c r="Q171" s="60">
        <f t="shared" si="44"/>
        <v>0</v>
      </c>
      <c r="R171" s="80" t="s">
        <v>0</v>
      </c>
      <c r="S171" s="91"/>
      <c r="T171" s="91"/>
      <c r="U171" s="1">
        <v>1</v>
      </c>
      <c r="V171" s="3"/>
      <c r="W171" s="3"/>
    </row>
    <row r="172" spans="1:23" ht="13.8" x14ac:dyDescent="0.25">
      <c r="A172" s="58">
        <v>6</v>
      </c>
      <c r="B172" s="59" t="s">
        <v>125</v>
      </c>
      <c r="C172" s="6">
        <v>25</v>
      </c>
      <c r="D172" s="41">
        <v>26</v>
      </c>
      <c r="E172" s="41">
        <f>'[2]1.RSP Districts '!E172</f>
        <v>26</v>
      </c>
      <c r="F172" s="60">
        <f t="shared" si="40"/>
        <v>0</v>
      </c>
      <c r="G172" s="60">
        <f t="shared" si="41"/>
        <v>104</v>
      </c>
      <c r="H172" s="41">
        <v>104</v>
      </c>
      <c r="I172" s="41">
        <f>'[2]1.RSP Districts '!I172</f>
        <v>104</v>
      </c>
      <c r="J172" s="78">
        <v>47319.07894736842</v>
      </c>
      <c r="K172" s="41">
        <v>46403</v>
      </c>
      <c r="L172" s="41">
        <f>'[2]1.RSP Districts '!L172</f>
        <v>48404</v>
      </c>
      <c r="M172" s="60">
        <f t="shared" si="42"/>
        <v>4.3122211925953069</v>
      </c>
      <c r="N172" s="60">
        <f t="shared" si="43"/>
        <v>102.29277719847063</v>
      </c>
      <c r="O172" s="41">
        <v>2467</v>
      </c>
      <c r="P172" s="41">
        <f>'[2]1.RSP Districts '!P172</f>
        <v>2513</v>
      </c>
      <c r="Q172" s="60">
        <f t="shared" si="44"/>
        <v>1.8646128901499797</v>
      </c>
      <c r="R172" s="80" t="s">
        <v>4</v>
      </c>
      <c r="S172" s="41" t="str">
        <f>'[2]1.RSP Districts '!S172</f>
        <v>Yes</v>
      </c>
      <c r="T172" s="41">
        <f>'[2]1.RSP Districts '!T172</f>
        <v>3</v>
      </c>
      <c r="U172" s="1">
        <v>1</v>
      </c>
      <c r="V172" s="3"/>
      <c r="W172" s="3"/>
    </row>
    <row r="173" spans="1:23" ht="13.8" x14ac:dyDescent="0.25">
      <c r="A173" s="58">
        <v>6</v>
      </c>
      <c r="B173" s="59" t="s">
        <v>241</v>
      </c>
      <c r="C173" s="6">
        <v>25</v>
      </c>
      <c r="D173" s="6">
        <v>12</v>
      </c>
      <c r="E173" s="6">
        <v>12</v>
      </c>
      <c r="F173" s="60">
        <f t="shared" si="40"/>
        <v>0</v>
      </c>
      <c r="G173" s="60">
        <f t="shared" si="41"/>
        <v>48</v>
      </c>
      <c r="H173" s="41">
        <v>48</v>
      </c>
      <c r="I173" s="6">
        <v>48</v>
      </c>
      <c r="J173" s="78">
        <v>47319.07894736842</v>
      </c>
      <c r="K173" s="41">
        <v>4523</v>
      </c>
      <c r="L173" s="6">
        <v>4523</v>
      </c>
      <c r="M173" s="60">
        <f t="shared" si="42"/>
        <v>0</v>
      </c>
      <c r="N173" s="60">
        <f t="shared" si="43"/>
        <v>9.5585123392422666</v>
      </c>
      <c r="O173" s="41">
        <v>260</v>
      </c>
      <c r="P173" s="6">
        <v>260</v>
      </c>
      <c r="Q173" s="60">
        <f t="shared" si="44"/>
        <v>0</v>
      </c>
      <c r="R173" s="80" t="s">
        <v>0</v>
      </c>
      <c r="S173" s="91"/>
      <c r="T173" s="91"/>
      <c r="U173" s="1">
        <v>1</v>
      </c>
      <c r="V173" s="92"/>
      <c r="W173" s="92"/>
    </row>
    <row r="174" spans="1:23" ht="13.8" x14ac:dyDescent="0.25">
      <c r="A174" s="58">
        <v>7</v>
      </c>
      <c r="B174" s="59" t="s">
        <v>126</v>
      </c>
      <c r="C174" s="6">
        <v>18</v>
      </c>
      <c r="D174" s="6">
        <v>18</v>
      </c>
      <c r="E174" s="6">
        <v>18</v>
      </c>
      <c r="F174" s="60">
        <f t="shared" si="40"/>
        <v>0</v>
      </c>
      <c r="G174" s="60">
        <f t="shared" si="41"/>
        <v>100</v>
      </c>
      <c r="H174" s="41">
        <v>100</v>
      </c>
      <c r="I174" s="6">
        <v>100</v>
      </c>
      <c r="J174" s="6">
        <v>54333</v>
      </c>
      <c r="K174" s="41">
        <v>5541</v>
      </c>
      <c r="L174" s="6">
        <v>5541</v>
      </c>
      <c r="M174" s="60">
        <f t="shared" si="42"/>
        <v>0</v>
      </c>
      <c r="N174" s="60">
        <f t="shared" si="43"/>
        <v>10.198222074982054</v>
      </c>
      <c r="O174" s="41">
        <v>227</v>
      </c>
      <c r="P174" s="6">
        <v>227</v>
      </c>
      <c r="Q174" s="60">
        <f t="shared" si="44"/>
        <v>0</v>
      </c>
      <c r="R174" s="80" t="s">
        <v>0</v>
      </c>
      <c r="S174" s="91"/>
      <c r="T174" s="91"/>
      <c r="U174" s="1">
        <v>1</v>
      </c>
      <c r="V174" s="3"/>
      <c r="W174" s="3"/>
    </row>
    <row r="175" spans="1:23" ht="13.8" x14ac:dyDescent="0.25">
      <c r="A175" s="58">
        <v>8</v>
      </c>
      <c r="B175" s="59" t="s">
        <v>127</v>
      </c>
      <c r="C175" s="6">
        <v>12</v>
      </c>
      <c r="D175" s="41">
        <v>14</v>
      </c>
      <c r="E175" s="41">
        <f>'[2]1.RSP Districts '!E175</f>
        <v>14</v>
      </c>
      <c r="F175" s="60">
        <f t="shared" si="40"/>
        <v>0</v>
      </c>
      <c r="G175" s="60">
        <f t="shared" si="41"/>
        <v>116.66666666666667</v>
      </c>
      <c r="H175" s="41">
        <v>108</v>
      </c>
      <c r="I175" s="41">
        <f>'[2]1.RSP Districts '!I175</f>
        <v>108</v>
      </c>
      <c r="J175" s="78">
        <v>26849.31506849315</v>
      </c>
      <c r="K175" s="41">
        <v>15923</v>
      </c>
      <c r="L175" s="41">
        <f>'[2]1.RSP Districts '!L175</f>
        <v>16555</v>
      </c>
      <c r="M175" s="60">
        <f t="shared" si="42"/>
        <v>3.9691013000062805</v>
      </c>
      <c r="N175" s="60">
        <f t="shared" si="43"/>
        <v>61.658928571428575</v>
      </c>
      <c r="O175" s="41">
        <v>882</v>
      </c>
      <c r="P175" s="41">
        <f>'[2]1.RSP Districts '!P175</f>
        <v>907</v>
      </c>
      <c r="Q175" s="60">
        <f t="shared" si="44"/>
        <v>2.8344671201814058</v>
      </c>
      <c r="R175" s="80" t="s">
        <v>4</v>
      </c>
      <c r="S175" s="41" t="str">
        <f>'[2]1.RSP Districts '!S175</f>
        <v>No</v>
      </c>
      <c r="T175" s="41">
        <f>'[2]1.RSP Districts '!T175</f>
        <v>1</v>
      </c>
      <c r="U175" s="1">
        <v>1</v>
      </c>
      <c r="V175" s="3"/>
      <c r="W175" s="3"/>
    </row>
    <row r="176" spans="1:23" ht="13.8" x14ac:dyDescent="0.25">
      <c r="A176" s="58">
        <v>9</v>
      </c>
      <c r="B176" s="59" t="s">
        <v>128</v>
      </c>
      <c r="C176" s="6">
        <v>22</v>
      </c>
      <c r="D176" s="6">
        <v>15</v>
      </c>
      <c r="E176" s="6">
        <v>15</v>
      </c>
      <c r="F176" s="60">
        <f t="shared" si="40"/>
        <v>0</v>
      </c>
      <c r="G176" s="60">
        <f t="shared" si="41"/>
        <v>68.181818181818187</v>
      </c>
      <c r="H176" s="41">
        <v>68.181818181818187</v>
      </c>
      <c r="I176" s="6">
        <v>68.181818181818187</v>
      </c>
      <c r="J176" s="6">
        <v>40208</v>
      </c>
      <c r="K176" s="41">
        <v>8596</v>
      </c>
      <c r="L176" s="6">
        <v>8596</v>
      </c>
      <c r="M176" s="60">
        <f t="shared" si="42"/>
        <v>0</v>
      </c>
      <c r="N176" s="60">
        <f t="shared" si="43"/>
        <v>21.378830083565461</v>
      </c>
      <c r="O176" s="41">
        <v>379</v>
      </c>
      <c r="P176" s="6">
        <v>379</v>
      </c>
      <c r="Q176" s="60">
        <f t="shared" si="44"/>
        <v>0</v>
      </c>
      <c r="R176" s="80" t="s">
        <v>0</v>
      </c>
      <c r="S176" s="91"/>
      <c r="T176" s="91"/>
      <c r="U176" s="1">
        <v>1</v>
      </c>
      <c r="V176" s="3"/>
      <c r="W176" s="3"/>
    </row>
    <row r="177" spans="1:23" ht="14.4" thickBot="1" x14ac:dyDescent="0.3">
      <c r="A177" s="39">
        <v>10</v>
      </c>
      <c r="B177" s="40" t="s">
        <v>143</v>
      </c>
      <c r="C177" s="41">
        <v>8</v>
      </c>
      <c r="D177" s="41">
        <v>8</v>
      </c>
      <c r="E177" s="41">
        <f>'[2]1.RSP Districts '!E177</f>
        <v>8</v>
      </c>
      <c r="F177" s="42">
        <f t="shared" si="40"/>
        <v>0</v>
      </c>
      <c r="G177" s="42">
        <f t="shared" si="41"/>
        <v>100</v>
      </c>
      <c r="H177" s="41">
        <v>100</v>
      </c>
      <c r="I177" s="41">
        <f>'[2]1.RSP Districts '!I177</f>
        <v>100</v>
      </c>
      <c r="J177" s="90">
        <v>18651</v>
      </c>
      <c r="K177" s="41">
        <v>12968</v>
      </c>
      <c r="L177" s="41">
        <f>'[2]1.RSP Districts '!L177</f>
        <v>13155</v>
      </c>
      <c r="M177" s="42">
        <f t="shared" si="42"/>
        <v>1.4420111042566317</v>
      </c>
      <c r="N177" s="42">
        <f t="shared" si="43"/>
        <v>70.53241113077047</v>
      </c>
      <c r="O177" s="41">
        <v>841</v>
      </c>
      <c r="P177" s="41">
        <f>'[2]1.RSP Districts '!P177</f>
        <v>841</v>
      </c>
      <c r="Q177" s="42">
        <f t="shared" si="44"/>
        <v>0</v>
      </c>
      <c r="R177" s="85" t="s">
        <v>4</v>
      </c>
      <c r="S177" s="41" t="str">
        <f>'[2]1.RSP Districts '!S177</f>
        <v>No</v>
      </c>
      <c r="T177" s="41">
        <f>'[2]1.RSP Districts '!T177</f>
        <v>1</v>
      </c>
      <c r="U177" s="1">
        <v>1</v>
      </c>
      <c r="V177" s="3"/>
      <c r="W177" s="3"/>
    </row>
    <row r="178" spans="1:23" ht="14.4" thickBot="1" x14ac:dyDescent="0.3">
      <c r="A178" s="68">
        <f>COUNTIF(R162:R177,"*")-6</f>
        <v>10</v>
      </c>
      <c r="B178" s="69" t="s">
        <v>16</v>
      </c>
      <c r="C178" s="46">
        <f>(C162+C164+C166+C168+C170+C172+C174+C175+C176+C177)</f>
        <v>196</v>
      </c>
      <c r="D178" s="46">
        <f>(D162+D165+D167+D169+D171+D172+D174+D175+D176+D177)</f>
        <v>181</v>
      </c>
      <c r="E178" s="46">
        <f>(E162+E165+E167+E169+E171+E172+E174+E175+E176+E177)</f>
        <v>181</v>
      </c>
      <c r="F178" s="47">
        <f t="shared" si="40"/>
        <v>0</v>
      </c>
      <c r="G178" s="47">
        <f t="shared" si="41"/>
        <v>92.34693877551021</v>
      </c>
      <c r="H178" s="46">
        <f>SUM(H162:H177)</f>
        <v>1314.7233161575266</v>
      </c>
      <c r="I178" s="46">
        <f>SUM(I162:I177)</f>
        <v>1314.7233161575266</v>
      </c>
      <c r="J178" s="46">
        <f>(J162+J164+J166+J168+J170+J172+J174+J175+J176+J177)</f>
        <v>398969.65165781637</v>
      </c>
      <c r="K178" s="46">
        <f>SUM(K162:K177)</f>
        <v>297493</v>
      </c>
      <c r="L178" s="46">
        <f>SUM(L162:L177)</f>
        <v>309697</v>
      </c>
      <c r="M178" s="47">
        <f t="shared" si="42"/>
        <v>4.102281398217773</v>
      </c>
      <c r="N178" s="47">
        <f t="shared" si="43"/>
        <v>77.624199914237408</v>
      </c>
      <c r="O178" s="46">
        <f>SUM(O162:O177)</f>
        <v>15275</v>
      </c>
      <c r="P178" s="46">
        <f>SUM(P162:P177)</f>
        <v>15594</v>
      </c>
      <c r="Q178" s="47">
        <f t="shared" si="44"/>
        <v>2.0883797054009818</v>
      </c>
      <c r="R178" s="48"/>
      <c r="S178" s="46">
        <f>COUNTIF(S162:S177, "Yes")</f>
        <v>3</v>
      </c>
      <c r="T178" s="46">
        <f>SUM(T162:T177)</f>
        <v>9</v>
      </c>
      <c r="U178" s="1">
        <v>1</v>
      </c>
      <c r="V178" s="2"/>
      <c r="W178" s="2"/>
    </row>
    <row r="179" spans="1:23" ht="15" thickBot="1" x14ac:dyDescent="0.35">
      <c r="A179" s="86"/>
      <c r="B179" s="87"/>
      <c r="C179" s="52"/>
      <c r="D179" s="52"/>
      <c r="E179" s="52"/>
      <c r="F179" s="53"/>
      <c r="G179" s="53"/>
      <c r="H179" s="53"/>
      <c r="I179" s="53"/>
      <c r="J179" s="52"/>
      <c r="K179" s="52"/>
      <c r="L179" s="52"/>
      <c r="M179" s="52"/>
      <c r="N179" s="52"/>
      <c r="O179" s="52"/>
      <c r="P179" s="52"/>
      <c r="Q179" s="52"/>
      <c r="R179" s="30"/>
      <c r="S179" s="75"/>
      <c r="T179" s="75"/>
      <c r="U179" s="1">
        <v>1</v>
      </c>
      <c r="V179" s="1"/>
      <c r="W179" s="1"/>
    </row>
    <row r="180" spans="1:23" ht="13.8" x14ac:dyDescent="0.25">
      <c r="A180" s="33" t="s">
        <v>129</v>
      </c>
      <c r="B180" s="34"/>
      <c r="C180" s="35"/>
      <c r="D180" s="55"/>
      <c r="E180" s="55"/>
      <c r="F180" s="56"/>
      <c r="G180" s="56"/>
      <c r="H180" s="56"/>
      <c r="I180" s="56"/>
      <c r="J180" s="35"/>
      <c r="K180" s="55"/>
      <c r="L180" s="55"/>
      <c r="M180" s="55"/>
      <c r="N180" s="55"/>
      <c r="O180" s="55"/>
      <c r="P180" s="55"/>
      <c r="Q180" s="55"/>
      <c r="R180" s="35"/>
      <c r="S180" s="57"/>
      <c r="T180" s="57"/>
      <c r="U180" s="1">
        <v>1</v>
      </c>
      <c r="V180" s="76"/>
      <c r="W180" s="76"/>
    </row>
    <row r="181" spans="1:23" ht="13.8" x14ac:dyDescent="0.25">
      <c r="A181" s="58">
        <v>1</v>
      </c>
      <c r="B181" s="59" t="s">
        <v>130</v>
      </c>
      <c r="C181" s="6">
        <v>8</v>
      </c>
      <c r="D181" s="6">
        <v>8</v>
      </c>
      <c r="E181" s="6">
        <v>8</v>
      </c>
      <c r="F181" s="60">
        <f t="shared" ref="F181:F188" si="45">(E181-D181)/D181%</f>
        <v>0</v>
      </c>
      <c r="G181" s="60">
        <f t="shared" ref="G181:G188" si="46">E181/C181%</f>
        <v>100</v>
      </c>
      <c r="H181" s="78">
        <v>44</v>
      </c>
      <c r="I181" s="6">
        <v>44</v>
      </c>
      <c r="J181" s="78">
        <v>10999.903096902348</v>
      </c>
      <c r="K181" s="6">
        <v>7618</v>
      </c>
      <c r="L181" s="6">
        <v>7618</v>
      </c>
      <c r="M181" s="60">
        <f t="shared" ref="M181:M188" si="47">(L181-K181)/K181%</f>
        <v>0</v>
      </c>
      <c r="N181" s="60">
        <f t="shared" ref="N181:N188" si="48">L181/J181%</f>
        <v>69.255155549009189</v>
      </c>
      <c r="O181" s="6">
        <v>333</v>
      </c>
      <c r="P181" s="6">
        <v>333</v>
      </c>
      <c r="Q181" s="60">
        <f t="shared" ref="Q181:Q188" si="49">(P181-O181)/O181%</f>
        <v>0</v>
      </c>
      <c r="R181" s="80" t="s">
        <v>1</v>
      </c>
      <c r="S181" s="6" t="s">
        <v>222</v>
      </c>
      <c r="T181" s="6"/>
      <c r="U181" s="1">
        <v>1</v>
      </c>
      <c r="V181" s="3"/>
      <c r="W181" s="3"/>
    </row>
    <row r="182" spans="1:23" ht="13.8" x14ac:dyDescent="0.25">
      <c r="A182" s="58">
        <v>2</v>
      </c>
      <c r="B182" s="59" t="s">
        <v>168</v>
      </c>
      <c r="C182" s="6">
        <v>9</v>
      </c>
      <c r="D182" s="41">
        <v>0</v>
      </c>
      <c r="E182" s="6"/>
      <c r="F182" s="60">
        <v>0</v>
      </c>
      <c r="G182" s="60">
        <f t="shared" si="46"/>
        <v>0</v>
      </c>
      <c r="H182" s="78">
        <v>0</v>
      </c>
      <c r="I182" s="6"/>
      <c r="J182" s="78">
        <v>0</v>
      </c>
      <c r="K182" s="6">
        <v>0</v>
      </c>
      <c r="L182" s="6"/>
      <c r="M182" s="60">
        <v>0</v>
      </c>
      <c r="N182" s="60">
        <v>0</v>
      </c>
      <c r="O182" s="6">
        <v>0</v>
      </c>
      <c r="P182" s="6"/>
      <c r="Q182" s="60">
        <v>0</v>
      </c>
      <c r="R182" s="63">
        <v>0</v>
      </c>
      <c r="S182" s="6"/>
      <c r="T182" s="6"/>
      <c r="U182" s="1">
        <v>1</v>
      </c>
      <c r="V182" s="3"/>
      <c r="W182" s="3"/>
    </row>
    <row r="183" spans="1:23" ht="13.8" x14ac:dyDescent="0.25">
      <c r="A183" s="58">
        <v>3</v>
      </c>
      <c r="B183" s="59" t="s">
        <v>131</v>
      </c>
      <c r="C183" s="6">
        <v>14</v>
      </c>
      <c r="D183" s="6">
        <v>14</v>
      </c>
      <c r="E183" s="6">
        <v>14</v>
      </c>
      <c r="F183" s="60">
        <f t="shared" si="45"/>
        <v>0</v>
      </c>
      <c r="G183" s="60">
        <f t="shared" si="46"/>
        <v>99.999999999999986</v>
      </c>
      <c r="H183" s="78">
        <v>56</v>
      </c>
      <c r="I183" s="6">
        <v>56</v>
      </c>
      <c r="J183" s="78">
        <v>18452.493081471035</v>
      </c>
      <c r="K183" s="6">
        <v>10634</v>
      </c>
      <c r="L183" s="6">
        <v>10634</v>
      </c>
      <c r="M183" s="60">
        <f t="shared" si="47"/>
        <v>0</v>
      </c>
      <c r="N183" s="60">
        <f t="shared" si="48"/>
        <v>57.629069161814613</v>
      </c>
      <c r="O183" s="6">
        <v>469</v>
      </c>
      <c r="P183" s="6">
        <v>469</v>
      </c>
      <c r="Q183" s="60">
        <f t="shared" si="49"/>
        <v>0</v>
      </c>
      <c r="R183" s="80" t="s">
        <v>1</v>
      </c>
      <c r="S183" s="6" t="s">
        <v>222</v>
      </c>
      <c r="T183" s="6"/>
      <c r="U183" s="1">
        <v>1</v>
      </c>
      <c r="V183" s="3"/>
      <c r="W183" s="3"/>
    </row>
    <row r="184" spans="1:23" ht="13.8" x14ac:dyDescent="0.25">
      <c r="A184" s="58">
        <v>4</v>
      </c>
      <c r="B184" s="59" t="s">
        <v>132</v>
      </c>
      <c r="C184" s="6">
        <v>16</v>
      </c>
      <c r="D184" s="6">
        <v>16</v>
      </c>
      <c r="E184" s="6">
        <v>16</v>
      </c>
      <c r="F184" s="60">
        <f t="shared" si="45"/>
        <v>0</v>
      </c>
      <c r="G184" s="60">
        <f t="shared" si="46"/>
        <v>100</v>
      </c>
      <c r="H184" s="78">
        <v>80</v>
      </c>
      <c r="I184" s="6">
        <v>80</v>
      </c>
      <c r="J184" s="78">
        <v>13563.115170309828</v>
      </c>
      <c r="K184" s="6">
        <v>11624</v>
      </c>
      <c r="L184" s="6">
        <v>11624</v>
      </c>
      <c r="M184" s="60">
        <f t="shared" si="47"/>
        <v>0</v>
      </c>
      <c r="N184" s="60">
        <f t="shared" si="48"/>
        <v>85.703025109197441</v>
      </c>
      <c r="O184" s="6">
        <v>548</v>
      </c>
      <c r="P184" s="6">
        <v>548</v>
      </c>
      <c r="Q184" s="60">
        <f t="shared" si="49"/>
        <v>0</v>
      </c>
      <c r="R184" s="80" t="s">
        <v>1</v>
      </c>
      <c r="S184" s="6" t="s">
        <v>222</v>
      </c>
      <c r="T184" s="6"/>
      <c r="U184" s="1">
        <v>1</v>
      </c>
      <c r="V184" s="3"/>
      <c r="W184" s="3"/>
    </row>
    <row r="185" spans="1:23" ht="13.8" x14ac:dyDescent="0.25">
      <c r="A185" s="58">
        <v>5</v>
      </c>
      <c r="B185" s="59" t="s">
        <v>133</v>
      </c>
      <c r="C185" s="6">
        <v>10</v>
      </c>
      <c r="D185" s="6">
        <v>10</v>
      </c>
      <c r="E185" s="6">
        <v>10</v>
      </c>
      <c r="F185" s="60">
        <f t="shared" si="45"/>
        <v>0</v>
      </c>
      <c r="G185" s="60">
        <f t="shared" si="46"/>
        <v>100</v>
      </c>
      <c r="H185" s="78">
        <v>56</v>
      </c>
      <c r="I185" s="6">
        <v>56</v>
      </c>
      <c r="J185" s="78">
        <v>17721</v>
      </c>
      <c r="K185" s="6">
        <v>10639</v>
      </c>
      <c r="L185" s="6">
        <v>10639</v>
      </c>
      <c r="M185" s="60">
        <f t="shared" si="47"/>
        <v>0</v>
      </c>
      <c r="N185" s="60">
        <f t="shared" si="48"/>
        <v>60.036115343377908</v>
      </c>
      <c r="O185" s="6">
        <v>434</v>
      </c>
      <c r="P185" s="6">
        <v>434</v>
      </c>
      <c r="Q185" s="60">
        <f t="shared" si="49"/>
        <v>0</v>
      </c>
      <c r="R185" s="80" t="s">
        <v>1</v>
      </c>
      <c r="S185" s="6" t="s">
        <v>222</v>
      </c>
      <c r="T185" s="6"/>
      <c r="U185" s="1">
        <v>1</v>
      </c>
      <c r="V185" s="3"/>
      <c r="W185" s="3"/>
    </row>
    <row r="186" spans="1:23" ht="13.8" x14ac:dyDescent="0.25">
      <c r="A186" s="58">
        <v>6</v>
      </c>
      <c r="B186" s="59" t="s">
        <v>134</v>
      </c>
      <c r="C186" s="6">
        <v>15</v>
      </c>
      <c r="D186" s="6">
        <v>15</v>
      </c>
      <c r="E186" s="6">
        <v>15</v>
      </c>
      <c r="F186" s="60">
        <f t="shared" si="45"/>
        <v>0</v>
      </c>
      <c r="G186" s="60">
        <f t="shared" si="46"/>
        <v>100</v>
      </c>
      <c r="H186" s="78">
        <v>83</v>
      </c>
      <c r="I186" s="6">
        <v>83</v>
      </c>
      <c r="J186" s="78">
        <v>12779</v>
      </c>
      <c r="K186" s="6">
        <v>12966</v>
      </c>
      <c r="L186" s="6">
        <v>12966</v>
      </c>
      <c r="M186" s="60">
        <f t="shared" si="47"/>
        <v>0</v>
      </c>
      <c r="N186" s="60">
        <f t="shared" si="48"/>
        <v>101.46333828938101</v>
      </c>
      <c r="O186" s="6">
        <v>507</v>
      </c>
      <c r="P186" s="6">
        <v>507</v>
      </c>
      <c r="Q186" s="60">
        <f t="shared" si="49"/>
        <v>0</v>
      </c>
      <c r="R186" s="80" t="s">
        <v>1</v>
      </c>
      <c r="S186" s="6" t="s">
        <v>222</v>
      </c>
      <c r="T186" s="6"/>
      <c r="U186" s="1">
        <v>1</v>
      </c>
      <c r="V186" s="3"/>
      <c r="W186" s="3"/>
    </row>
    <row r="187" spans="1:23" ht="14.4" thickBot="1" x14ac:dyDescent="0.3">
      <c r="A187" s="39">
        <v>7</v>
      </c>
      <c r="B187" s="40" t="s">
        <v>135</v>
      </c>
      <c r="C187" s="41">
        <v>31</v>
      </c>
      <c r="D187" s="41">
        <v>31</v>
      </c>
      <c r="E187" s="6">
        <v>31</v>
      </c>
      <c r="F187" s="42">
        <f t="shared" si="45"/>
        <v>0</v>
      </c>
      <c r="G187" s="42">
        <f t="shared" si="46"/>
        <v>100</v>
      </c>
      <c r="H187" s="78">
        <v>167</v>
      </c>
      <c r="I187" s="6">
        <v>167</v>
      </c>
      <c r="J187" s="90">
        <v>35134.322614801174</v>
      </c>
      <c r="K187" s="6">
        <v>25342</v>
      </c>
      <c r="L187" s="6">
        <v>25342</v>
      </c>
      <c r="M187" s="42">
        <f t="shared" si="47"/>
        <v>0</v>
      </c>
      <c r="N187" s="42">
        <f t="shared" si="48"/>
        <v>72.1288987917589</v>
      </c>
      <c r="O187" s="6">
        <v>1093</v>
      </c>
      <c r="P187" s="6">
        <v>1093</v>
      </c>
      <c r="Q187" s="42">
        <f t="shared" si="49"/>
        <v>0</v>
      </c>
      <c r="R187" s="85" t="s">
        <v>1</v>
      </c>
      <c r="S187" s="6" t="s">
        <v>222</v>
      </c>
      <c r="T187" s="6"/>
      <c r="U187" s="1">
        <v>1</v>
      </c>
      <c r="V187" s="3"/>
      <c r="W187" s="3"/>
    </row>
    <row r="188" spans="1:23" ht="14.4" thickBot="1" x14ac:dyDescent="0.3">
      <c r="A188" s="68">
        <f>COUNTIF(R181:R187,"*")</f>
        <v>6</v>
      </c>
      <c r="B188" s="69" t="s">
        <v>16</v>
      </c>
      <c r="C188" s="46">
        <f>SUM(C181:C187)</f>
        <v>103</v>
      </c>
      <c r="D188" s="46">
        <f>SUM(D181:D187)</f>
        <v>94</v>
      </c>
      <c r="E188" s="46">
        <f>SUM(E181:E187)</f>
        <v>94</v>
      </c>
      <c r="F188" s="47">
        <f t="shared" si="45"/>
        <v>0</v>
      </c>
      <c r="G188" s="47">
        <f t="shared" si="46"/>
        <v>91.262135922330089</v>
      </c>
      <c r="H188" s="46">
        <f>SUM(H181:H187)</f>
        <v>486</v>
      </c>
      <c r="I188" s="46">
        <f>SUM(I181:I187)</f>
        <v>486</v>
      </c>
      <c r="J188" s="46">
        <f>SUM(J181:J187)</f>
        <v>108649.83396348439</v>
      </c>
      <c r="K188" s="46">
        <f>SUM(K181:K187)</f>
        <v>78823</v>
      </c>
      <c r="L188" s="46">
        <f>SUM(L181:L187)</f>
        <v>78823</v>
      </c>
      <c r="M188" s="47">
        <f t="shared" si="47"/>
        <v>0</v>
      </c>
      <c r="N188" s="47">
        <f t="shared" si="48"/>
        <v>72.547740870447399</v>
      </c>
      <c r="O188" s="46">
        <f>SUM(O181:O187)</f>
        <v>3384</v>
      </c>
      <c r="P188" s="46">
        <f>SUM(P181:P187)</f>
        <v>3384</v>
      </c>
      <c r="Q188" s="47">
        <f t="shared" si="49"/>
        <v>0</v>
      </c>
      <c r="R188" s="48"/>
      <c r="S188" s="46">
        <f>COUNTIF(S181:S187, "Yes")</f>
        <v>6</v>
      </c>
      <c r="T188" s="46">
        <f>SUM(T181:T187)</f>
        <v>0</v>
      </c>
      <c r="U188" s="1">
        <v>1</v>
      </c>
      <c r="V188" s="2"/>
      <c r="W188" s="2"/>
    </row>
    <row r="189" spans="1:23" ht="14.4" thickBot="1" x14ac:dyDescent="0.3">
      <c r="A189" s="93"/>
      <c r="B189" s="94"/>
      <c r="C189" s="95"/>
      <c r="D189" s="52"/>
      <c r="E189" s="52"/>
      <c r="F189" s="96"/>
      <c r="G189" s="73"/>
      <c r="H189" s="73"/>
      <c r="I189" s="73"/>
      <c r="J189" s="95"/>
      <c r="K189" s="72"/>
      <c r="L189" s="72"/>
      <c r="M189" s="72"/>
      <c r="N189" s="72"/>
      <c r="O189" s="72"/>
      <c r="P189" s="72"/>
      <c r="Q189" s="72"/>
      <c r="R189" s="97"/>
      <c r="S189" s="98"/>
      <c r="T189" s="98"/>
      <c r="U189" s="1">
        <v>1</v>
      </c>
      <c r="V189" s="2"/>
      <c r="W189" s="2"/>
    </row>
    <row r="190" spans="1:23" ht="13.8" x14ac:dyDescent="0.25">
      <c r="A190" s="33" t="s">
        <v>178</v>
      </c>
      <c r="B190" s="34"/>
      <c r="C190" s="35"/>
      <c r="D190" s="55"/>
      <c r="E190" s="55"/>
      <c r="F190" s="56"/>
      <c r="G190" s="56"/>
      <c r="H190" s="56"/>
      <c r="I190" s="56"/>
      <c r="J190" s="35"/>
      <c r="K190" s="55"/>
      <c r="L190" s="55"/>
      <c r="M190" s="55"/>
      <c r="N190" s="55"/>
      <c r="O190" s="55"/>
      <c r="P190" s="55"/>
      <c r="Q190" s="55"/>
      <c r="R190" s="35"/>
      <c r="S190" s="57"/>
      <c r="T190" s="57"/>
      <c r="U190" s="1">
        <v>1</v>
      </c>
      <c r="V190" s="76"/>
      <c r="W190" s="76"/>
    </row>
    <row r="191" spans="1:23" ht="13.8" x14ac:dyDescent="0.25">
      <c r="A191" s="99">
        <v>1</v>
      </c>
      <c r="B191" s="59" t="s">
        <v>167</v>
      </c>
      <c r="C191" s="100">
        <v>37</v>
      </c>
      <c r="D191" s="41">
        <v>3</v>
      </c>
      <c r="E191" s="6">
        <f>'[4]1.RSP Districts '!E191</f>
        <v>3</v>
      </c>
      <c r="F191" s="60">
        <f t="shared" ref="F191" si="50">(E191-D191)/D191%</f>
        <v>0</v>
      </c>
      <c r="G191" s="60">
        <f t="shared" ref="G191:G204" si="51">E191/C191%</f>
        <v>8.1081081081081088</v>
      </c>
      <c r="H191" s="6">
        <v>78</v>
      </c>
      <c r="I191" s="6">
        <f>'[4]1.RSP Districts '!I191</f>
        <v>78</v>
      </c>
      <c r="J191" s="100">
        <v>65409.560439560439</v>
      </c>
      <c r="K191" s="6">
        <v>4576</v>
      </c>
      <c r="L191" s="6">
        <f>'[4]1.RSP Districts '!L191</f>
        <v>9366</v>
      </c>
      <c r="M191" s="60">
        <f>(L191-K191)/K191%</f>
        <v>104.67657342657343</v>
      </c>
      <c r="N191" s="60">
        <f t="shared" ref="N191" si="52">L191/J191%</f>
        <v>14.319007706303646</v>
      </c>
      <c r="O191" s="6">
        <v>175</v>
      </c>
      <c r="P191" s="6">
        <f>'[4]1.RSP Districts '!P191</f>
        <v>346</v>
      </c>
      <c r="Q191" s="60">
        <f>(P191-O191)/O191%</f>
        <v>97.714285714285708</v>
      </c>
      <c r="R191" s="80" t="s">
        <v>8</v>
      </c>
      <c r="S191" s="6">
        <f>'[4]1.RSP Districts '!S191</f>
        <v>0</v>
      </c>
      <c r="T191" s="6">
        <f>'[4]1.RSP Districts '!T191</f>
        <v>0</v>
      </c>
      <c r="U191" s="1">
        <v>1</v>
      </c>
      <c r="V191" s="77" t="e">
        <f>I191-'[5]1.RSP Districts '!I189</f>
        <v>#REF!</v>
      </c>
      <c r="W191" s="77" t="e">
        <f>P191-'[6]1.RSP Districts '!$P$43</f>
        <v>#REF!</v>
      </c>
    </row>
    <row r="192" spans="1:23" ht="13.8" x14ac:dyDescent="0.25">
      <c r="A192" s="99">
        <v>2</v>
      </c>
      <c r="B192" s="59" t="s">
        <v>157</v>
      </c>
      <c r="C192" s="100">
        <v>28</v>
      </c>
      <c r="D192" s="41">
        <v>0</v>
      </c>
      <c r="E192" s="100"/>
      <c r="F192" s="60"/>
      <c r="G192" s="60">
        <f t="shared" si="51"/>
        <v>0</v>
      </c>
      <c r="H192" s="6">
        <v>0</v>
      </c>
      <c r="I192" s="60"/>
      <c r="J192" s="100">
        <v>55225.252525252523</v>
      </c>
      <c r="K192" s="6">
        <v>0</v>
      </c>
      <c r="L192" s="100"/>
      <c r="M192" s="60">
        <v>0</v>
      </c>
      <c r="N192" s="60">
        <v>0</v>
      </c>
      <c r="O192" s="6">
        <v>0</v>
      </c>
      <c r="P192" s="101"/>
      <c r="Q192" s="60">
        <v>0</v>
      </c>
      <c r="R192" s="101">
        <v>0</v>
      </c>
      <c r="S192" s="100"/>
      <c r="T192" s="100"/>
      <c r="U192" s="1">
        <v>1</v>
      </c>
      <c r="V192" s="3"/>
      <c r="W192" s="3"/>
    </row>
    <row r="193" spans="1:23" ht="13.8" x14ac:dyDescent="0.25">
      <c r="A193" s="99">
        <v>3</v>
      </c>
      <c r="B193" s="59" t="s">
        <v>136</v>
      </c>
      <c r="C193" s="6">
        <v>23</v>
      </c>
      <c r="D193" s="41">
        <v>3</v>
      </c>
      <c r="E193" s="6">
        <f>'[4]1.RSP Districts '!E193</f>
        <v>3</v>
      </c>
      <c r="F193" s="60">
        <f>(E193-D193)/D193%</f>
        <v>0</v>
      </c>
      <c r="G193" s="60">
        <f t="shared" si="51"/>
        <v>13.043478260869565</v>
      </c>
      <c r="H193" s="6">
        <v>0</v>
      </c>
      <c r="I193" s="6">
        <f>'[4]1.RSP Districts '!I193</f>
        <v>0</v>
      </c>
      <c r="J193" s="6">
        <v>42293.396226415098</v>
      </c>
      <c r="K193" s="6">
        <v>4714</v>
      </c>
      <c r="L193" s="6">
        <f>'[4]1.RSP Districts '!L193</f>
        <v>4714</v>
      </c>
      <c r="M193" s="60">
        <f>(L193-K193)/K193%</f>
        <v>0</v>
      </c>
      <c r="N193" s="60">
        <f t="shared" ref="N193:N194" si="53">L193/J193%</f>
        <v>11.145948116258838</v>
      </c>
      <c r="O193" s="6">
        <v>145</v>
      </c>
      <c r="P193" s="6">
        <f>'[4]1.RSP Districts '!P193</f>
        <v>145</v>
      </c>
      <c r="Q193" s="60">
        <f t="shared" ref="Q193:Q194" si="54">(P193-O193)/O193%</f>
        <v>0</v>
      </c>
      <c r="R193" s="80" t="s">
        <v>8</v>
      </c>
      <c r="S193" s="6">
        <f>'[4]1.RSP Districts '!S193</f>
        <v>0</v>
      </c>
      <c r="T193" s="6">
        <f>'[4]1.RSP Districts '!T193</f>
        <v>0</v>
      </c>
      <c r="U193" s="1">
        <v>1</v>
      </c>
      <c r="V193" s="77" t="e">
        <f>I193-'[5]1.RSP Districts '!I191</f>
        <v>#REF!</v>
      </c>
      <c r="W193" s="77" t="e">
        <f>P193-'[6]1.RSP Districts '!$P$43</f>
        <v>#REF!</v>
      </c>
    </row>
    <row r="194" spans="1:23" ht="13.8" x14ac:dyDescent="0.25">
      <c r="A194" s="99">
        <v>4</v>
      </c>
      <c r="B194" s="59" t="s">
        <v>158</v>
      </c>
      <c r="C194" s="6">
        <v>21</v>
      </c>
      <c r="D194" s="41">
        <v>3</v>
      </c>
      <c r="E194" s="6">
        <f>'[4]1.RSP Districts '!E194</f>
        <v>3</v>
      </c>
      <c r="F194" s="60">
        <f t="shared" ref="F194:F202" si="55">(E194-D194)/D194%</f>
        <v>0</v>
      </c>
      <c r="G194" s="60">
        <f t="shared" si="51"/>
        <v>14.285714285714286</v>
      </c>
      <c r="H194" s="6">
        <v>78</v>
      </c>
      <c r="I194" s="6">
        <f>'[4]1.RSP Districts '!I194</f>
        <v>78</v>
      </c>
      <c r="J194" s="100">
        <v>37161.444444444445</v>
      </c>
      <c r="K194" s="6">
        <v>4345</v>
      </c>
      <c r="L194" s="6">
        <f>'[4]1.RSP Districts '!L194</f>
        <v>4345</v>
      </c>
      <c r="M194" s="60">
        <f>(L194-K194)/K194%</f>
        <v>0</v>
      </c>
      <c r="N194" s="60">
        <f t="shared" si="53"/>
        <v>11.692225813492477</v>
      </c>
      <c r="O194" s="6">
        <v>143</v>
      </c>
      <c r="P194" s="6">
        <f>'[4]1.RSP Districts '!P194</f>
        <v>143</v>
      </c>
      <c r="Q194" s="60">
        <f t="shared" si="54"/>
        <v>0</v>
      </c>
      <c r="R194" s="80" t="s">
        <v>8</v>
      </c>
      <c r="S194" s="6">
        <f>'[4]1.RSP Districts '!S194</f>
        <v>0</v>
      </c>
      <c r="T194" s="6">
        <f>'[4]1.RSP Districts '!T194</f>
        <v>0</v>
      </c>
      <c r="U194" s="1">
        <v>1</v>
      </c>
      <c r="V194" s="77" t="e">
        <f>I194-'[5]1.RSP Districts '!I192</f>
        <v>#REF!</v>
      </c>
      <c r="W194" s="77" t="e">
        <f>P194-'[6]1.RSP Districts '!$P$43</f>
        <v>#REF!</v>
      </c>
    </row>
    <row r="195" spans="1:23" ht="13.8" x14ac:dyDescent="0.25">
      <c r="A195" s="99">
        <v>5</v>
      </c>
      <c r="B195" s="59" t="s">
        <v>159</v>
      </c>
      <c r="C195" s="6">
        <v>22</v>
      </c>
      <c r="D195" s="41">
        <v>0</v>
      </c>
      <c r="E195" s="100"/>
      <c r="F195" s="60"/>
      <c r="G195" s="60">
        <f t="shared" si="51"/>
        <v>0</v>
      </c>
      <c r="H195" s="6">
        <v>0</v>
      </c>
      <c r="I195" s="60"/>
      <c r="J195" s="100">
        <v>39697.362637362639</v>
      </c>
      <c r="K195" s="6">
        <v>0</v>
      </c>
      <c r="L195" s="100"/>
      <c r="M195" s="60">
        <v>0</v>
      </c>
      <c r="N195" s="60">
        <v>0</v>
      </c>
      <c r="O195" s="6">
        <v>0</v>
      </c>
      <c r="P195" s="6"/>
      <c r="Q195" s="60">
        <v>0</v>
      </c>
      <c r="R195" s="101">
        <v>0</v>
      </c>
      <c r="S195" s="100"/>
      <c r="T195" s="100"/>
      <c r="U195" s="1">
        <v>1</v>
      </c>
      <c r="V195" s="3"/>
      <c r="W195" s="3"/>
    </row>
    <row r="196" spans="1:23" ht="13.8" x14ac:dyDescent="0.25">
      <c r="A196" s="99">
        <v>6</v>
      </c>
      <c r="B196" s="59" t="s">
        <v>160</v>
      </c>
      <c r="C196" s="6">
        <v>15</v>
      </c>
      <c r="D196" s="41">
        <v>0</v>
      </c>
      <c r="E196" s="100"/>
      <c r="F196" s="60"/>
      <c r="G196" s="60">
        <v>0</v>
      </c>
      <c r="H196" s="6">
        <v>0</v>
      </c>
      <c r="I196" s="60"/>
      <c r="J196" s="100">
        <v>25618.295454545452</v>
      </c>
      <c r="K196" s="6">
        <v>0</v>
      </c>
      <c r="L196" s="100"/>
      <c r="M196" s="60">
        <v>0</v>
      </c>
      <c r="N196" s="60">
        <v>0</v>
      </c>
      <c r="O196" s="6">
        <v>0</v>
      </c>
      <c r="P196" s="6"/>
      <c r="Q196" s="60">
        <v>0</v>
      </c>
      <c r="R196" s="101">
        <v>0</v>
      </c>
      <c r="S196" s="100"/>
      <c r="T196" s="100"/>
      <c r="U196" s="1">
        <v>1</v>
      </c>
      <c r="V196" s="3"/>
      <c r="W196" s="3"/>
    </row>
    <row r="197" spans="1:23" ht="13.8" x14ac:dyDescent="0.25">
      <c r="A197" s="99">
        <v>7</v>
      </c>
      <c r="B197" s="59" t="s">
        <v>161</v>
      </c>
      <c r="C197" s="6">
        <v>29</v>
      </c>
      <c r="D197" s="41">
        <v>3</v>
      </c>
      <c r="E197" s="6">
        <f>'[4]1.RSP Districts '!E197</f>
        <v>3</v>
      </c>
      <c r="F197" s="60">
        <f t="shared" si="55"/>
        <v>0</v>
      </c>
      <c r="G197" s="60">
        <f t="shared" si="51"/>
        <v>10.344827586206897</v>
      </c>
      <c r="H197" s="6">
        <v>78</v>
      </c>
      <c r="I197" s="6">
        <f>'[4]1.RSP Districts '!I197</f>
        <v>78</v>
      </c>
      <c r="J197" s="100">
        <v>50569.529411764706</v>
      </c>
      <c r="K197" s="6">
        <v>4145</v>
      </c>
      <c r="L197" s="6">
        <f>'[4]1.RSP Districts '!L197</f>
        <v>4145</v>
      </c>
      <c r="M197" s="60">
        <f t="shared" ref="M197:M202" si="56">(L197-K197)/K197%</f>
        <v>0</v>
      </c>
      <c r="N197" s="60">
        <f t="shared" ref="N197" si="57">L197/J197%</f>
        <v>8.1966355001035271</v>
      </c>
      <c r="O197" s="6">
        <v>168</v>
      </c>
      <c r="P197" s="6">
        <f>'[4]1.RSP Districts '!P197</f>
        <v>168</v>
      </c>
      <c r="Q197" s="60">
        <f>(P197-O197)/O197%</f>
        <v>0</v>
      </c>
      <c r="R197" s="80" t="s">
        <v>8</v>
      </c>
      <c r="S197" s="6">
        <f>'[4]1.RSP Districts '!S197</f>
        <v>0</v>
      </c>
      <c r="T197" s="6">
        <f>'[4]1.RSP Districts '!T197</f>
        <v>0</v>
      </c>
      <c r="U197" s="1">
        <v>1</v>
      </c>
      <c r="V197" s="77" t="e">
        <f>I197-'[5]1.RSP Districts '!I195</f>
        <v>#REF!</v>
      </c>
      <c r="W197" s="77" t="e">
        <f>P197-'[6]1.RSP Districts '!$P$43</f>
        <v>#REF!</v>
      </c>
    </row>
    <row r="198" spans="1:23" ht="13.8" x14ac:dyDescent="0.25">
      <c r="A198" s="99">
        <v>8</v>
      </c>
      <c r="B198" s="59" t="s">
        <v>162</v>
      </c>
      <c r="C198" s="6">
        <v>1</v>
      </c>
      <c r="D198" s="41">
        <v>0</v>
      </c>
      <c r="E198" s="100"/>
      <c r="F198" s="60"/>
      <c r="G198" s="60">
        <v>0</v>
      </c>
      <c r="H198" s="6">
        <v>0</v>
      </c>
      <c r="I198" s="60"/>
      <c r="J198" s="100">
        <v>931.6</v>
      </c>
      <c r="K198" s="6">
        <v>0</v>
      </c>
      <c r="L198" s="100"/>
      <c r="M198" s="60">
        <v>0</v>
      </c>
      <c r="N198" s="60">
        <v>0</v>
      </c>
      <c r="O198" s="6">
        <v>0</v>
      </c>
      <c r="P198" s="6"/>
      <c r="Q198" s="60">
        <v>0</v>
      </c>
      <c r="R198" s="101">
        <v>0</v>
      </c>
      <c r="S198" s="100"/>
      <c r="T198" s="100"/>
      <c r="U198" s="1">
        <v>1</v>
      </c>
      <c r="V198" s="3"/>
      <c r="W198" s="3"/>
    </row>
    <row r="199" spans="1:23" ht="13.8" x14ac:dyDescent="0.25">
      <c r="A199" s="99">
        <v>9</v>
      </c>
      <c r="B199" s="59" t="s">
        <v>163</v>
      </c>
      <c r="C199" s="6">
        <v>1</v>
      </c>
      <c r="D199" s="41">
        <v>0</v>
      </c>
      <c r="E199" s="100"/>
      <c r="F199" s="60"/>
      <c r="G199" s="60">
        <f t="shared" si="51"/>
        <v>0</v>
      </c>
      <c r="H199" s="6">
        <v>0</v>
      </c>
      <c r="I199" s="60"/>
      <c r="J199" s="100">
        <v>2040.9375</v>
      </c>
      <c r="K199" s="6">
        <v>0</v>
      </c>
      <c r="L199" s="100"/>
      <c r="M199" s="60">
        <v>0</v>
      </c>
      <c r="N199" s="60">
        <v>0</v>
      </c>
      <c r="O199" s="6">
        <v>0</v>
      </c>
      <c r="P199" s="6"/>
      <c r="Q199" s="60">
        <v>0</v>
      </c>
      <c r="R199" s="101">
        <v>0</v>
      </c>
      <c r="S199" s="100"/>
      <c r="T199" s="100"/>
      <c r="U199" s="1">
        <v>1</v>
      </c>
      <c r="V199" s="3"/>
      <c r="W199" s="3"/>
    </row>
    <row r="200" spans="1:23" ht="13.8" x14ac:dyDescent="0.25">
      <c r="A200" s="99">
        <v>10</v>
      </c>
      <c r="B200" s="59" t="s">
        <v>164</v>
      </c>
      <c r="C200" s="6">
        <v>3</v>
      </c>
      <c r="D200" s="41">
        <v>0</v>
      </c>
      <c r="E200" s="100"/>
      <c r="F200" s="60"/>
      <c r="G200" s="60">
        <v>0</v>
      </c>
      <c r="H200" s="6">
        <v>0</v>
      </c>
      <c r="I200" s="60"/>
      <c r="J200" s="100">
        <v>5491.5492957746483</v>
      </c>
      <c r="K200" s="6">
        <v>0</v>
      </c>
      <c r="L200" s="100"/>
      <c r="M200" s="60">
        <v>0</v>
      </c>
      <c r="N200" s="60">
        <v>0</v>
      </c>
      <c r="O200" s="6">
        <v>0</v>
      </c>
      <c r="P200" s="6"/>
      <c r="Q200" s="60">
        <v>0</v>
      </c>
      <c r="R200" s="101">
        <v>0</v>
      </c>
      <c r="S200" s="100"/>
      <c r="T200" s="100"/>
      <c r="U200" s="1">
        <v>1</v>
      </c>
      <c r="V200" s="3"/>
      <c r="W200" s="3"/>
    </row>
    <row r="201" spans="1:23" ht="13.8" x14ac:dyDescent="0.25">
      <c r="A201" s="99">
        <v>11</v>
      </c>
      <c r="B201" s="59" t="s">
        <v>165</v>
      </c>
      <c r="C201" s="6">
        <v>5</v>
      </c>
      <c r="D201" s="41">
        <v>0</v>
      </c>
      <c r="E201" s="100"/>
      <c r="F201" s="60"/>
      <c r="G201" s="60">
        <f t="shared" si="51"/>
        <v>0</v>
      </c>
      <c r="H201" s="6">
        <v>0</v>
      </c>
      <c r="I201" s="60"/>
      <c r="J201" s="100">
        <v>9511.3978494623643</v>
      </c>
      <c r="K201" s="6">
        <v>0</v>
      </c>
      <c r="L201" s="100"/>
      <c r="M201" s="60">
        <v>0</v>
      </c>
      <c r="N201" s="60">
        <v>0</v>
      </c>
      <c r="O201" s="6">
        <v>0</v>
      </c>
      <c r="P201" s="6"/>
      <c r="Q201" s="60">
        <v>0</v>
      </c>
      <c r="R201" s="101">
        <v>0</v>
      </c>
      <c r="S201" s="100"/>
      <c r="T201" s="100"/>
      <c r="U201" s="1">
        <v>1</v>
      </c>
      <c r="V201" s="3"/>
      <c r="W201" s="3"/>
    </row>
    <row r="202" spans="1:23" ht="14.4" x14ac:dyDescent="0.3">
      <c r="A202" s="99">
        <v>12</v>
      </c>
      <c r="B202" s="102" t="s">
        <v>137</v>
      </c>
      <c r="C202" s="6">
        <v>3</v>
      </c>
      <c r="D202" s="41">
        <v>3</v>
      </c>
      <c r="E202" s="6">
        <f>'[4]1.RSP Districts '!E202</f>
        <v>3</v>
      </c>
      <c r="F202" s="60">
        <f t="shared" si="55"/>
        <v>0</v>
      </c>
      <c r="G202" s="60">
        <f t="shared" si="51"/>
        <v>100</v>
      </c>
      <c r="H202" s="6">
        <v>0</v>
      </c>
      <c r="I202" s="6">
        <f>'[4]1.RSP Districts '!I202</f>
        <v>0</v>
      </c>
      <c r="J202" s="6">
        <v>6118.295454545454</v>
      </c>
      <c r="K202" s="6">
        <v>1738</v>
      </c>
      <c r="L202" s="6">
        <f>'[4]1.RSP Districts '!L202</f>
        <v>1738</v>
      </c>
      <c r="M202" s="60">
        <f t="shared" si="56"/>
        <v>0</v>
      </c>
      <c r="N202" s="60">
        <f t="shared" ref="N202" si="58">L202/J202%</f>
        <v>28.406604632157652</v>
      </c>
      <c r="O202" s="6">
        <v>116</v>
      </c>
      <c r="P202" s="6">
        <f>'[4]1.RSP Districts '!P202</f>
        <v>116</v>
      </c>
      <c r="Q202" s="60">
        <f>(P202-O202)/O202%</f>
        <v>0</v>
      </c>
      <c r="R202" s="80" t="s">
        <v>8</v>
      </c>
      <c r="S202" s="6">
        <f>'[4]1.RSP Districts '!S202</f>
        <v>0</v>
      </c>
      <c r="T202" s="6">
        <f>'[4]1.RSP Districts '!T202</f>
        <v>0</v>
      </c>
      <c r="U202" s="1">
        <v>1</v>
      </c>
      <c r="V202" s="77" t="e">
        <f>I202-'[5]1.RSP Districts '!I200</f>
        <v>#REF!</v>
      </c>
      <c r="W202" s="77" t="e">
        <f>P202-'[6]1.RSP Districts '!$P$43</f>
        <v>#REF!</v>
      </c>
    </row>
    <row r="203" spans="1:23" ht="14.4" thickBot="1" x14ac:dyDescent="0.3">
      <c r="A203" s="103">
        <v>13</v>
      </c>
      <c r="B203" s="40" t="s">
        <v>166</v>
      </c>
      <c r="C203" s="41">
        <v>2</v>
      </c>
      <c r="D203" s="41">
        <v>0</v>
      </c>
      <c r="E203" s="104"/>
      <c r="F203" s="60"/>
      <c r="G203" s="42">
        <f t="shared" si="51"/>
        <v>0</v>
      </c>
      <c r="H203" s="6">
        <v>0</v>
      </c>
      <c r="I203" s="42"/>
      <c r="J203" s="104">
        <v>3581.0526315789475</v>
      </c>
      <c r="K203" s="6">
        <v>0</v>
      </c>
      <c r="L203" s="104"/>
      <c r="M203" s="60">
        <v>0</v>
      </c>
      <c r="N203" s="42">
        <v>0</v>
      </c>
      <c r="O203" s="6">
        <v>0</v>
      </c>
      <c r="P203" s="105"/>
      <c r="Q203" s="42">
        <v>0</v>
      </c>
      <c r="R203" s="105">
        <v>0</v>
      </c>
      <c r="S203" s="100"/>
      <c r="T203" s="100"/>
      <c r="U203" s="1">
        <v>1</v>
      </c>
      <c r="V203" s="3"/>
      <c r="W203" s="3"/>
    </row>
    <row r="204" spans="1:23" ht="14.4" thickBot="1" x14ac:dyDescent="0.3">
      <c r="A204" s="68">
        <f>COUNTIF(R191:R203,"*")</f>
        <v>5</v>
      </c>
      <c r="B204" s="69" t="s">
        <v>16</v>
      </c>
      <c r="C204" s="46">
        <f>SUM(C191:C203)</f>
        <v>190</v>
      </c>
      <c r="D204" s="46">
        <f>SUM(D191:D203)</f>
        <v>15</v>
      </c>
      <c r="E204" s="46">
        <f>SUM(E191:E203)</f>
        <v>15</v>
      </c>
      <c r="F204" s="47">
        <f>(E204-D204)/D204%</f>
        <v>0</v>
      </c>
      <c r="G204" s="47">
        <f t="shared" si="51"/>
        <v>7.8947368421052637</v>
      </c>
      <c r="H204" s="46">
        <f>SUM(H191:H203)</f>
        <v>234</v>
      </c>
      <c r="I204" s="46">
        <f>SUM(I191:I203)</f>
        <v>234</v>
      </c>
      <c r="J204" s="46">
        <f>SUM(J191:J203)</f>
        <v>343649.6738707067</v>
      </c>
      <c r="K204" s="46">
        <f>SUM(K191:K203)</f>
        <v>19518</v>
      </c>
      <c r="L204" s="46">
        <f>SUM(L191:L203)</f>
        <v>24308</v>
      </c>
      <c r="M204" s="47">
        <f>(L204-K204)/K204%</f>
        <v>24.541448918946614</v>
      </c>
      <c r="N204" s="47">
        <f>L204/J204%</f>
        <v>7.0734826331147751</v>
      </c>
      <c r="O204" s="46">
        <f>SUM(O191:O203)</f>
        <v>747</v>
      </c>
      <c r="P204" s="46">
        <f>SUM(P191:P203)</f>
        <v>918</v>
      </c>
      <c r="Q204" s="47">
        <f>(P204-O204)/O204%</f>
        <v>22.891566265060241</v>
      </c>
      <c r="R204" s="48"/>
      <c r="S204" s="46">
        <f>COUNTIF(S191:S203,"Yes")</f>
        <v>0</v>
      </c>
      <c r="T204" s="46">
        <f>SUM(T191:T203)</f>
        <v>0</v>
      </c>
      <c r="U204" s="1">
        <v>1</v>
      </c>
      <c r="V204" s="2"/>
      <c r="W204" s="2"/>
    </row>
    <row r="205" spans="1:23" ht="14.4" thickBot="1" x14ac:dyDescent="0.3">
      <c r="A205" s="86"/>
      <c r="B205" s="106"/>
      <c r="C205" s="86"/>
      <c r="D205" s="52"/>
      <c r="E205" s="52"/>
      <c r="F205" s="53"/>
      <c r="G205" s="53"/>
      <c r="H205" s="53"/>
      <c r="I205" s="53"/>
      <c r="J205" s="86"/>
      <c r="K205" s="52"/>
      <c r="L205" s="52"/>
      <c r="M205" s="52"/>
      <c r="N205" s="52"/>
      <c r="O205" s="52"/>
      <c r="P205" s="52"/>
      <c r="Q205" s="52"/>
      <c r="R205" s="107"/>
      <c r="S205" s="98"/>
      <c r="T205" s="98"/>
      <c r="U205" s="1">
        <v>1</v>
      </c>
      <c r="V205" s="2"/>
      <c r="W205" s="2"/>
    </row>
    <row r="206" spans="1:23" ht="15" thickBot="1" x14ac:dyDescent="0.35">
      <c r="A206" s="108">
        <f>(A40+A77+A104+A159+A178+A188+A7+A204)</f>
        <v>123</v>
      </c>
      <c r="B206" s="109" t="s">
        <v>138</v>
      </c>
      <c r="C206" s="46">
        <f>C40+C77+C104+C159+C178+C188+C7+C204</f>
        <v>5568</v>
      </c>
      <c r="D206" s="46">
        <f>D40+D77+D104+D159+D178+D188+D7+D204</f>
        <v>3692</v>
      </c>
      <c r="E206" s="46">
        <f>E40+E77+E104+E159+E178+E188+E7+E204</f>
        <v>3701</v>
      </c>
      <c r="F206" s="47">
        <f>(E206-D206)/D206%</f>
        <v>0.24377031419284939</v>
      </c>
      <c r="G206" s="47">
        <f>E206/C206%</f>
        <v>66.469109195402297</v>
      </c>
      <c r="H206" s="46">
        <f>H40+H77+H104+H159+H178+H188+H7+H204</f>
        <v>28890.723316157528</v>
      </c>
      <c r="I206" s="46">
        <f>I40+I77+I104+I159+I178+I188+I7+I204</f>
        <v>28918.723316157528</v>
      </c>
      <c r="J206" s="46">
        <f>J40+J77+J104+J159+J178+J188+J7+J204</f>
        <v>12479974.528189642</v>
      </c>
      <c r="K206" s="46">
        <f>K40+K77+K104+K159+K178+K188+K7+K204</f>
        <v>6038945</v>
      </c>
      <c r="L206" s="46">
        <f>L40+L77+L104+L159+L178+L188+L7+L204</f>
        <v>6113295</v>
      </c>
      <c r="M206" s="47">
        <f>(L206-K206)/K206%</f>
        <v>1.2311753129064762</v>
      </c>
      <c r="N206" s="47">
        <f>L206/J206%</f>
        <v>48.984835555484111</v>
      </c>
      <c r="O206" s="46">
        <f>O40+O77+O104+O159+O178+O188+O7+O204</f>
        <v>362791</v>
      </c>
      <c r="P206" s="46">
        <f>P40+P77+P104+P159+P178+P188+P7+P204</f>
        <v>368561</v>
      </c>
      <c r="Q206" s="47">
        <f>(P206-O206)/O206%</f>
        <v>1.5904473925758909</v>
      </c>
      <c r="R206" s="110"/>
      <c r="S206" s="46">
        <f>S40+S77+S104+S159+S178+S188+S7+S204</f>
        <v>100</v>
      </c>
      <c r="T206" s="46">
        <f>T40+T77+T104+T159+T178+T188+T7+T204</f>
        <v>331</v>
      </c>
      <c r="U206" s="1">
        <v>1</v>
      </c>
      <c r="V206" s="2"/>
      <c r="W206" s="2"/>
    </row>
    <row r="207" spans="1:23" ht="14.4" x14ac:dyDescent="0.3">
      <c r="A207" s="31"/>
      <c r="B207" s="29"/>
      <c r="C207" s="51"/>
      <c r="D207" s="52"/>
      <c r="E207" s="52"/>
      <c r="F207" s="53"/>
      <c r="G207" s="53"/>
      <c r="H207" s="53"/>
      <c r="I207" s="53"/>
      <c r="J207" s="51"/>
      <c r="K207" s="51"/>
      <c r="L207" s="51"/>
      <c r="M207" s="51"/>
      <c r="N207" s="51"/>
      <c r="O207" s="51"/>
      <c r="P207" s="51"/>
      <c r="Q207" s="96"/>
      <c r="R207" s="30"/>
      <c r="S207" s="75"/>
      <c r="T207" s="75"/>
      <c r="U207" s="1">
        <v>1</v>
      </c>
      <c r="V207" s="1"/>
      <c r="W207" s="1"/>
    </row>
    <row r="208" spans="1:23" ht="15" thickBot="1" x14ac:dyDescent="0.35">
      <c r="A208" s="111" t="s">
        <v>139</v>
      </c>
      <c r="B208" s="112"/>
      <c r="C208" s="113"/>
      <c r="D208" s="114"/>
      <c r="E208" s="114"/>
      <c r="F208" s="115"/>
      <c r="G208" s="115"/>
      <c r="H208" s="115"/>
      <c r="I208" s="115"/>
      <c r="J208" s="113"/>
      <c r="K208" s="113"/>
      <c r="L208" s="113"/>
      <c r="M208" s="113"/>
      <c r="N208" s="113"/>
      <c r="O208" s="113"/>
      <c r="P208" s="113"/>
      <c r="Q208" s="113"/>
      <c r="R208" s="116"/>
      <c r="S208" s="117"/>
      <c r="T208" s="117"/>
      <c r="U208" s="118">
        <v>1</v>
      </c>
      <c r="V208" s="118"/>
      <c r="W208" s="118"/>
    </row>
    <row r="209" spans="1:23" ht="13.8" x14ac:dyDescent="0.25">
      <c r="A209" s="119" t="s">
        <v>242</v>
      </c>
      <c r="B209" s="120" t="s">
        <v>243</v>
      </c>
      <c r="C209" s="121" t="str">
        <f>C2</f>
        <v>Total rural and Peri-Urban UCs in the District</v>
      </c>
      <c r="D209" s="122" t="s">
        <v>200</v>
      </c>
      <c r="E209" s="122"/>
      <c r="F209" s="122"/>
      <c r="G209" s="123"/>
      <c r="H209" s="14" t="str">
        <f>H2</f>
        <v>Number of Revenue Villages Having RSPs Presence (as of March 2015)</v>
      </c>
      <c r="I209" s="14" t="str">
        <f>I2</f>
        <v>Number of Revenue Villages Having RSPs Presence (as of June 2015)</v>
      </c>
      <c r="J209" s="14" t="str">
        <f>J2</f>
        <v>Total rural HHs in the District (1998 Census)</v>
      </c>
      <c r="K209" s="122" t="s">
        <v>201</v>
      </c>
      <c r="L209" s="122"/>
      <c r="M209" s="122"/>
      <c r="N209" s="123"/>
      <c r="O209" s="121" t="s">
        <v>205</v>
      </c>
      <c r="P209" s="121"/>
      <c r="Q209" s="121"/>
      <c r="R209" s="124" t="str">
        <f>R2</f>
        <v>RSP</v>
      </c>
      <c r="S209" s="125" t="s">
        <v>244</v>
      </c>
      <c r="T209" s="125" t="s">
        <v>207</v>
      </c>
      <c r="U209" s="118"/>
      <c r="V209" s="118"/>
      <c r="W209" s="118"/>
    </row>
    <row r="210" spans="1:23" ht="55.8" thickBot="1" x14ac:dyDescent="0.3">
      <c r="A210" s="119"/>
      <c r="B210" s="120"/>
      <c r="C210" s="126"/>
      <c r="D210" s="21" t="str">
        <f>D3</f>
        <v># as of March 2015</v>
      </c>
      <c r="E210" s="21" t="str">
        <f>E3</f>
        <v># as of June 2015</v>
      </c>
      <c r="F210" s="21" t="str">
        <f>F3</f>
        <v>% increase during Qtr</v>
      </c>
      <c r="G210" s="21" t="str">
        <f>G3</f>
        <v>% coverage as of June 2015</v>
      </c>
      <c r="H210" s="23"/>
      <c r="I210" s="23"/>
      <c r="J210" s="23"/>
      <c r="K210" s="21" t="str">
        <f t="shared" ref="K210:Q210" si="59">K3</f>
        <v># as of March 2015</v>
      </c>
      <c r="L210" s="21" t="str">
        <f t="shared" si="59"/>
        <v># as of June 2015</v>
      </c>
      <c r="M210" s="21" t="str">
        <f t="shared" si="59"/>
        <v>% increase during Qtr</v>
      </c>
      <c r="N210" s="21" t="str">
        <f t="shared" si="59"/>
        <v>% coverage as of June 2015</v>
      </c>
      <c r="O210" s="21" t="str">
        <f t="shared" si="59"/>
        <v># as of March 2015</v>
      </c>
      <c r="P210" s="21" t="str">
        <f t="shared" si="59"/>
        <v># as of June 2015</v>
      </c>
      <c r="Q210" s="21" t="str">
        <f t="shared" si="59"/>
        <v>% increase during Qtr</v>
      </c>
      <c r="R210" s="127"/>
      <c r="S210" s="128"/>
      <c r="T210" s="128"/>
      <c r="U210" s="1">
        <v>1</v>
      </c>
      <c r="V210" s="1"/>
      <c r="W210" s="1"/>
    </row>
    <row r="211" spans="1:23" ht="13.8" x14ac:dyDescent="0.25">
      <c r="A211" s="58">
        <f>COUNTIF($R$6:$R$204,"AJKRSP")</f>
        <v>8</v>
      </c>
      <c r="B211" s="59" t="s">
        <v>245</v>
      </c>
      <c r="C211" s="78">
        <f>SUMIF($R$6:$R$203,"AJKRSP",$C$6:$C$203)</f>
        <v>176</v>
      </c>
      <c r="D211" s="78">
        <f>SUMIF($R$6:$R$203,"AJKRSP",$D$6:$D$203)</f>
        <v>136</v>
      </c>
      <c r="E211" s="78">
        <f>SUMIF($R$6:$R$203,"AJKRSP",$E$6:$E$203)</f>
        <v>136</v>
      </c>
      <c r="F211" s="60">
        <f>(E211-D211)/D211%</f>
        <v>0</v>
      </c>
      <c r="G211" s="60">
        <f t="shared" ref="G211:G221" si="60">E211/C211%</f>
        <v>77.272727272727266</v>
      </c>
      <c r="H211" s="78">
        <f>SUMIF($R$6:$R$203,"AJKRSP",$H$6:$H$203)</f>
        <v>621.7233161575266</v>
      </c>
      <c r="I211" s="78">
        <f>SUMIF($R$6:$R$203,"AJKRSP",$I$6:$I$203)</f>
        <v>621.7233161575266</v>
      </c>
      <c r="J211" s="78">
        <f>SUMIF($R$6:$R$203,"AJKRSP",$J$6:$J$203)</f>
        <v>353469.33658932324</v>
      </c>
      <c r="K211" s="78">
        <f>SUMIF($R$6:$R$203,"AJKRSP",$K$6:$K$203)</f>
        <v>102320</v>
      </c>
      <c r="L211" s="78">
        <f>SUMIF($R$6:$R$203,"AJKRSP",$L$6:$L$203)</f>
        <v>102320</v>
      </c>
      <c r="M211" s="60">
        <f t="shared" ref="M211:M221" si="61">(L211-K211)/K211%</f>
        <v>0</v>
      </c>
      <c r="N211" s="60">
        <f t="shared" ref="N211:N221" si="62">L211/J211%</f>
        <v>28.947348301072019</v>
      </c>
      <c r="O211" s="78">
        <f>SUMIF($R$6:$R$203,"AJKRSP",$O$6:$O$203)</f>
        <v>4750</v>
      </c>
      <c r="P211" s="78">
        <f>SUMIF($R$6:$R$203,"AJKRSP",$P$6:$P$203)</f>
        <v>4750</v>
      </c>
      <c r="Q211" s="60">
        <f t="shared" ref="Q211:Q221" si="63">(P211-O211)/O211%</f>
        <v>0</v>
      </c>
      <c r="R211" s="91" t="s">
        <v>0</v>
      </c>
      <c r="S211" s="6">
        <f>COUNTIFS($R$6:$R$206,"AJKRSP",$S$6:$S$206,"Yes")</f>
        <v>0</v>
      </c>
      <c r="T211" s="6">
        <f>SUMIF($R$6:$R$203,"AJKRSP",$T$6:$T$203)</f>
        <v>0</v>
      </c>
      <c r="U211" s="1">
        <v>1</v>
      </c>
      <c r="V211" s="1"/>
      <c r="W211" s="1"/>
    </row>
    <row r="212" spans="1:23" ht="13.8" x14ac:dyDescent="0.25">
      <c r="A212" s="58">
        <f>COUNTIF($R$6:$R$204,"AKRSP")</f>
        <v>7</v>
      </c>
      <c r="B212" s="82" t="s">
        <v>181</v>
      </c>
      <c r="C212" s="78">
        <f>SUMIF($R$6:$R$203,"AKRSP",$C$6:$C$203)</f>
        <v>118</v>
      </c>
      <c r="D212" s="78">
        <f>SUMIF($R$6:$R$203,"AKRSP",$D$6:$D$203)</f>
        <v>118</v>
      </c>
      <c r="E212" s="78">
        <f>SUMIF($R$6:$R$203,"AKRSP",$E$6:$E$203)</f>
        <v>118</v>
      </c>
      <c r="F212" s="60">
        <f t="shared" ref="F212:F221" si="64">(E212-D212)/D212%</f>
        <v>0</v>
      </c>
      <c r="G212" s="60">
        <f t="shared" si="60"/>
        <v>100</v>
      </c>
      <c r="H212" s="78">
        <f>SUMIF($R$6:$R$203,"AKRSP",$H$6:$H$203)</f>
        <v>864</v>
      </c>
      <c r="I212" s="78">
        <f>SUMIF($R$6:$R$203,"AKRSP",$I$6:$I$203)</f>
        <v>864</v>
      </c>
      <c r="J212" s="78">
        <f>SUMIF($R$6:$R$203,"AKRSP",$J$6:$J$203)</f>
        <v>145528.83396348439</v>
      </c>
      <c r="K212" s="78">
        <f>SUMIF($R$6:$R$203,"AKRSP",$K$6:$K$203)</f>
        <v>113737</v>
      </c>
      <c r="L212" s="78">
        <f>SUMIF($R$6:$R$203,"AKRSP",$L$6:$L$203)</f>
        <v>113737</v>
      </c>
      <c r="M212" s="60">
        <f t="shared" si="61"/>
        <v>0</v>
      </c>
      <c r="N212" s="60">
        <f t="shared" si="62"/>
        <v>78.154271495460833</v>
      </c>
      <c r="O212" s="78">
        <f>SUMIF($R$6:$R$203,"AKRSP",$O$6:$O$203)</f>
        <v>5064</v>
      </c>
      <c r="P212" s="78">
        <f>SUMIF($R$6:$R$203,"AKRSP",$P$6:$P$203)</f>
        <v>5064</v>
      </c>
      <c r="Q212" s="60">
        <f t="shared" si="63"/>
        <v>0</v>
      </c>
      <c r="R212" s="91" t="s">
        <v>1</v>
      </c>
      <c r="S212" s="6">
        <f>COUNTIFS($R$6:$R$206,"AKRSP",$S$6:$S$206,"Yes")</f>
        <v>7</v>
      </c>
      <c r="T212" s="6">
        <f>SUMIF($R$6:$R$203,"AKRSP",$T$6:$T$203)</f>
        <v>0</v>
      </c>
      <c r="U212" s="1">
        <v>1</v>
      </c>
      <c r="V212" s="3"/>
      <c r="W212" s="3"/>
    </row>
    <row r="213" spans="1:23" ht="13.8" x14ac:dyDescent="0.25">
      <c r="A213" s="58">
        <f>COUNTIF($R$6:$R$204,"BRSP")</f>
        <v>15</v>
      </c>
      <c r="B213" s="82" t="s">
        <v>182</v>
      </c>
      <c r="C213" s="78">
        <f>SUMIF($R$6:$R$203,"BRSP",$C$6:$C$203)</f>
        <v>338</v>
      </c>
      <c r="D213" s="78">
        <f>SUMIF($R$6:$R$203,"BRSP",$D$6:$D$203)</f>
        <v>206</v>
      </c>
      <c r="E213" s="78">
        <f>SUMIF($R$6:$R$203,"BRSP",$E$6:$E$203)</f>
        <v>206</v>
      </c>
      <c r="F213" s="60">
        <f t="shared" si="64"/>
        <v>0</v>
      </c>
      <c r="G213" s="60">
        <f t="shared" si="60"/>
        <v>60.946745562130182</v>
      </c>
      <c r="H213" s="78">
        <f>SUMIF($R$6:$R$203,"BRSP",$H$6:$H$203)</f>
        <v>1343</v>
      </c>
      <c r="I213" s="78">
        <f>SUMIF($R$6:$R$203,"BRSP",$I$6:$I$203)</f>
        <v>1343</v>
      </c>
      <c r="J213" s="78">
        <f>SUMIF($R$6:$R$203,"BRSP",$J$6:$J$203)</f>
        <v>468049.125</v>
      </c>
      <c r="K213" s="78">
        <f>SUMIF($R$6:$R$203,"BRSP",$K$6:$K$203)</f>
        <v>201423</v>
      </c>
      <c r="L213" s="78">
        <f>SUMIF($R$6:$R$203,"BRSP",$L$6:$L$203)</f>
        <v>211993</v>
      </c>
      <c r="M213" s="60">
        <f t="shared" si="61"/>
        <v>5.2476628786186286</v>
      </c>
      <c r="N213" s="60">
        <f t="shared" si="62"/>
        <v>45.292895270341546</v>
      </c>
      <c r="O213" s="78">
        <f>SUMIF($R$6:$R$203,"BRSP",$O$6:$O$203)</f>
        <v>12605</v>
      </c>
      <c r="P213" s="78">
        <f>SUMIF($R$6:$R$203,"BRSP",$P$6:$P$203)</f>
        <v>13322</v>
      </c>
      <c r="Q213" s="60">
        <f t="shared" si="63"/>
        <v>5.688218960729869</v>
      </c>
      <c r="R213" s="91" t="s">
        <v>2</v>
      </c>
      <c r="S213" s="6">
        <f>COUNTIFS($R$6:$R$206,"BRSP",$S$6:$S$206,"Yes")</f>
        <v>10</v>
      </c>
      <c r="T213" s="6">
        <f>SUMIF($R$6:$R$203,"BRSP",$T$6:$T$203)</f>
        <v>0</v>
      </c>
      <c r="U213" s="1">
        <v>1</v>
      </c>
      <c r="V213" s="5"/>
      <c r="W213" s="3"/>
    </row>
    <row r="214" spans="1:23" ht="13.8" x14ac:dyDescent="0.25">
      <c r="A214" s="58">
        <f>COUNTIF($R$6:$R$204,"GBTI")</f>
        <v>3</v>
      </c>
      <c r="B214" s="82" t="s">
        <v>246</v>
      </c>
      <c r="C214" s="78">
        <f>SUMIF($R$6:$R$203,"GBTI",$C$6:$C$203)</f>
        <v>165</v>
      </c>
      <c r="D214" s="78">
        <f>SUMIF($R$6:$R$203,"GBTI",$D$6:$D$203)</f>
        <v>22</v>
      </c>
      <c r="E214" s="78">
        <f>SUMIF($R$6:$R$203,"GBTI",$E$6:$E$203)</f>
        <v>22</v>
      </c>
      <c r="F214" s="60">
        <f t="shared" si="64"/>
        <v>0</v>
      </c>
      <c r="G214" s="60">
        <f t="shared" si="60"/>
        <v>13.333333333333334</v>
      </c>
      <c r="H214" s="78">
        <f>SUMIF($R$6:$R$203,"GBTI",$H$6:$H$203)</f>
        <v>115</v>
      </c>
      <c r="I214" s="78">
        <f>SUMIF($R$6:$R$203,"GBTI",$I$6:$I$203)</f>
        <v>115</v>
      </c>
      <c r="J214" s="78">
        <f>SUMIF($R$6:$R$203,"GBTI",$J$6:$J$203)</f>
        <v>371315</v>
      </c>
      <c r="K214" s="78">
        <f>SUMIF($R$6:$R$203,"GBTI",$K$6:$K$203)</f>
        <v>35776</v>
      </c>
      <c r="L214" s="78">
        <f>SUMIF($R$6:$R$203,"GBTI",$L$6:$L$203)</f>
        <v>36117</v>
      </c>
      <c r="M214" s="60">
        <f t="shared" si="61"/>
        <v>0.95315295169946335</v>
      </c>
      <c r="N214" s="60">
        <f t="shared" si="62"/>
        <v>9.7267818429096593</v>
      </c>
      <c r="O214" s="78">
        <f>SUMIF($R$6:$R$203,"GBTI",$O$6:$O$203)</f>
        <v>3212</v>
      </c>
      <c r="P214" s="78">
        <f>SUMIF($R$6:$R$203,"GBTI",$P$6:$P$203)</f>
        <v>3237</v>
      </c>
      <c r="Q214" s="60">
        <f t="shared" si="63"/>
        <v>0.77833125778331269</v>
      </c>
      <c r="R214" s="91" t="s">
        <v>3</v>
      </c>
      <c r="S214" s="6">
        <f>COUNTIFS($R$6:$R$206,"GBTI",$S$6:$S$206,"Yes")</f>
        <v>0</v>
      </c>
      <c r="T214" s="6">
        <f>SUMIF($R$6:$R$203,"GBTI",$T$6:$T$203)</f>
        <v>13</v>
      </c>
      <c r="U214" s="1">
        <v>1</v>
      </c>
      <c r="V214" s="3"/>
      <c r="W214" s="3"/>
    </row>
    <row r="215" spans="1:23" ht="13.8" x14ac:dyDescent="0.25">
      <c r="A215" s="58">
        <f>COUNTIF($R$6:$R$204,"NRSP")</f>
        <v>57</v>
      </c>
      <c r="B215" s="82" t="s">
        <v>183</v>
      </c>
      <c r="C215" s="78">
        <f>SUMIF($R$6:$R$203,"NRSP",$C$6:$C$203)</f>
        <v>2812</v>
      </c>
      <c r="D215" s="78">
        <f>SUMIF($R$6:$R$203,"NRSP",$D$6:$D$203)</f>
        <v>2063</v>
      </c>
      <c r="E215" s="78">
        <f>SUMIF($R$6:$R$203,"NRSP",$E$6:$E$203)</f>
        <v>2063</v>
      </c>
      <c r="F215" s="60">
        <f t="shared" si="64"/>
        <v>0</v>
      </c>
      <c r="G215" s="60">
        <f t="shared" si="60"/>
        <v>73.364153627311524</v>
      </c>
      <c r="H215" s="78">
        <f>SUMIF($R$6:$R$203,"NRSP",$H$6:$H$203)</f>
        <v>14152</v>
      </c>
      <c r="I215" s="41">
        <f>'[2]1.RSP Districts '!I215</f>
        <v>14152</v>
      </c>
      <c r="J215" s="78">
        <f>SUMIF($R$6:$R$203,"NRSP",$J$6:$J$203)</f>
        <v>6832854.1141952788</v>
      </c>
      <c r="K215" s="78">
        <f>SUMIF($R$6:$R$203,"NRSP",$K$6:$K$203)</f>
        <v>2565310</v>
      </c>
      <c r="L215" s="78">
        <f>SUMIF($R$6:$R$203,"NRSP",$L$6:$L$203)</f>
        <v>2605566</v>
      </c>
      <c r="M215" s="60">
        <f t="shared" si="61"/>
        <v>1.5692450425094824</v>
      </c>
      <c r="N215" s="60">
        <f t="shared" si="62"/>
        <v>38.132908393096336</v>
      </c>
      <c r="O215" s="78">
        <f>SUMIF($R$6:$R$203,"NRSP",$O$6:$O$203)</f>
        <v>169823</v>
      </c>
      <c r="P215" s="41">
        <f>'[2]1.RSP Districts '!P215</f>
        <v>172526</v>
      </c>
      <c r="Q215" s="60">
        <f t="shared" si="63"/>
        <v>1.5916571960217403</v>
      </c>
      <c r="R215" s="91" t="s">
        <v>4</v>
      </c>
      <c r="S215" s="41">
        <f>'[2]1.RSP Districts '!S215</f>
        <v>32</v>
      </c>
      <c r="T215" s="41">
        <f>'[2]1.RSP Districts '!T215</f>
        <v>124</v>
      </c>
      <c r="U215" s="1">
        <v>1</v>
      </c>
      <c r="V215" s="3"/>
      <c r="W215" s="3"/>
    </row>
    <row r="216" spans="1:23" ht="13.8" x14ac:dyDescent="0.25">
      <c r="A216" s="58">
        <f>COUNTIF($R$6:$R$204,"PRSP")-4</f>
        <v>21</v>
      </c>
      <c r="B216" s="82" t="s">
        <v>195</v>
      </c>
      <c r="C216" s="78">
        <f>SUMIF($R$6:$R$203,"PRSP",C6:C203)</f>
        <v>1865</v>
      </c>
      <c r="D216" s="78">
        <f>SUMIF($R$6:$R$203,"PRSP",D6:D203)</f>
        <v>718</v>
      </c>
      <c r="E216" s="78">
        <f>SUMIF($R$6:$R$203,"PRSP",E6:E203)</f>
        <v>723</v>
      </c>
      <c r="F216" s="60">
        <f t="shared" si="64"/>
        <v>0.69637883008356549</v>
      </c>
      <c r="G216" s="60">
        <f t="shared" si="60"/>
        <v>38.766756032171585</v>
      </c>
      <c r="H216" s="78">
        <f>SUMIF($R$6:$R$203,"PRSP",H6:H203)</f>
        <v>5870</v>
      </c>
      <c r="I216" s="78">
        <f>SUMIF($R$6:$R$203,"PRSP",I6:I203)</f>
        <v>5889</v>
      </c>
      <c r="J216" s="78">
        <f>SUMIF($R$6:$R$203,"pRSP",$J$6:$J$203)</f>
        <v>4326866.1652344316</v>
      </c>
      <c r="K216" s="78">
        <f>SUMIF($R$6:$R$203,"pRSP",$K$6:$K$203)</f>
        <v>1329253</v>
      </c>
      <c r="L216" s="78">
        <f>SUMIF($R$6:$R$203,"PRSP",$L$6:$L$203)</f>
        <v>1329335</v>
      </c>
      <c r="M216" s="60">
        <f t="shared" si="61"/>
        <v>6.1688783098477109E-3</v>
      </c>
      <c r="N216" s="60">
        <f t="shared" si="62"/>
        <v>30.722812983700781</v>
      </c>
      <c r="O216" s="78">
        <f>SUMIF($R$6:$R$203,"pRSP",$O$6:$O$203)</f>
        <v>79234</v>
      </c>
      <c r="P216" s="78">
        <f>SUMIF($R$6:$R$203,"PRSP",$P$6:$P$203)</f>
        <v>80498</v>
      </c>
      <c r="Q216" s="60">
        <f t="shared" si="63"/>
        <v>1.5952747557866571</v>
      </c>
      <c r="R216" s="91" t="s">
        <v>5</v>
      </c>
      <c r="S216" s="6">
        <f>COUNTIFS($R$6:$R$206,"PRSP",$S$6:$S$206,"Yes")</f>
        <v>18</v>
      </c>
      <c r="T216" s="6">
        <f>SUMIF($R$6:$R$203,"PRSP",$T$6:$T$203)</f>
        <v>57</v>
      </c>
      <c r="U216" s="1">
        <v>1</v>
      </c>
      <c r="V216" s="88"/>
      <c r="W216" s="3"/>
    </row>
    <row r="217" spans="1:23" ht="13.8" x14ac:dyDescent="0.25">
      <c r="A217" s="58">
        <f>COUNTIF($R$6:$R$204,"SGA")</f>
        <v>1</v>
      </c>
      <c r="B217" s="82" t="s">
        <v>184</v>
      </c>
      <c r="C217" s="78">
        <f>SUMIF($R$6:$R$203,"SGA",$C$6:$C$203)</f>
        <v>55</v>
      </c>
      <c r="D217" s="78">
        <f>SUMIF($R$6:$R$203,"SGA",$D$6:$D$203)</f>
        <v>13</v>
      </c>
      <c r="E217" s="78">
        <f>SUMIF($R$6:$R$203,"SGA",$E$6:$E$203)</f>
        <v>13</v>
      </c>
      <c r="F217" s="60">
        <f t="shared" si="64"/>
        <v>0</v>
      </c>
      <c r="G217" s="60">
        <f t="shared" si="60"/>
        <v>23.636363636363633</v>
      </c>
      <c r="H217" s="78">
        <f>SUMIF($R$6:$R$203,"SGA",$H$6:$H$203)</f>
        <v>260</v>
      </c>
      <c r="I217" s="78">
        <f>SUMIF($R$6:$R$203,"SGA",$I$6:$I$203)</f>
        <v>260</v>
      </c>
      <c r="J217" s="78">
        <f>SUMIF($R$6:$R$203,"SGA",$J$6:$J$203)</f>
        <v>209191</v>
      </c>
      <c r="K217" s="78">
        <f>SUMIF($R$6:$R$203,"SGA",$K$6:$K$203)</f>
        <v>16500</v>
      </c>
      <c r="L217" s="78">
        <f>SUMIF($R$6:$R$203,"SGA",$L$6:$L$203)</f>
        <v>16500</v>
      </c>
      <c r="M217" s="60">
        <f t="shared" si="61"/>
        <v>0</v>
      </c>
      <c r="N217" s="60">
        <f t="shared" si="62"/>
        <v>7.8875286221682579</v>
      </c>
      <c r="O217" s="78">
        <f>SUMIF($R$6:$R$203,"SGA",$O$6:$O$203)</f>
        <v>860</v>
      </c>
      <c r="P217" s="78">
        <f>SUMIF($R$6:$R$203,"SGA",$P$6:$P$203)</f>
        <v>860</v>
      </c>
      <c r="Q217" s="60">
        <f t="shared" si="63"/>
        <v>0</v>
      </c>
      <c r="R217" s="91" t="s">
        <v>6</v>
      </c>
      <c r="S217" s="6">
        <f>COUNTIFS($R$6:$R$206,"SGA",$S$6:$S$206,"Yes")</f>
        <v>1</v>
      </c>
      <c r="T217" s="6">
        <f>SUMIF($R$6:$R$203,"SGA",$T$6:$T$203)</f>
        <v>0</v>
      </c>
      <c r="U217" s="1">
        <v>1</v>
      </c>
      <c r="V217" s="3"/>
      <c r="W217" s="3"/>
    </row>
    <row r="218" spans="1:23" ht="13.8" x14ac:dyDescent="0.25">
      <c r="A218" s="58">
        <f>COUNTIF($R$6:$R$204,"SRSO")</f>
        <v>9</v>
      </c>
      <c r="B218" s="82" t="s">
        <v>185</v>
      </c>
      <c r="C218" s="78">
        <f>SUMIF($R$6:$R$203,"SRSO",$C$6:$C$203)</f>
        <v>431</v>
      </c>
      <c r="D218" s="78">
        <f>SUMIF($R$6:$R$203,"SRSO",$D$6:$D$203)</f>
        <v>343</v>
      </c>
      <c r="E218" s="78">
        <f>SUMIF($R$6:$R$203,"SRSO",$E$6:$E$203)</f>
        <v>344</v>
      </c>
      <c r="F218" s="60">
        <f t="shared" si="64"/>
        <v>0.29154518950437314</v>
      </c>
      <c r="G218" s="60">
        <f t="shared" si="60"/>
        <v>79.814385150812072</v>
      </c>
      <c r="H218" s="78">
        <f>SUMIF($R$6:$R$203,"SRSO",$H$6:$H$203)</f>
        <v>1890</v>
      </c>
      <c r="I218" s="78">
        <f>SUMIF($R$6:$R$203,"SRSO",$I$6:$I$203)</f>
        <v>1899</v>
      </c>
      <c r="J218" s="78">
        <f>SUMIF($R$6:$R$203,"SRSO",$J$6:$J$203)</f>
        <v>1183970.1255411254</v>
      </c>
      <c r="K218" s="78">
        <f>SUMIF($R$6:$R$203,"SRSO",$K$6:$K$203)</f>
        <v>595481</v>
      </c>
      <c r="L218" s="78">
        <f>SUMIF($R$6:$R$203,"SRSO",$L$6:$L$203)</f>
        <v>596980</v>
      </c>
      <c r="M218" s="60">
        <f t="shared" si="61"/>
        <v>0.2517292743177364</v>
      </c>
      <c r="N218" s="60">
        <f t="shared" si="62"/>
        <v>50.421880343235387</v>
      </c>
      <c r="O218" s="78">
        <f>SUMIF($R$6:$R$203,"SRSO",$O$6:$O$203)</f>
        <v>37284</v>
      </c>
      <c r="P218" s="78">
        <f>SUMIF($R$6:$R$203,"SRSO",$P$6:$P$203)</f>
        <v>37370</v>
      </c>
      <c r="Q218" s="60">
        <f t="shared" si="63"/>
        <v>0.23066194614311772</v>
      </c>
      <c r="R218" s="91" t="s">
        <v>7</v>
      </c>
      <c r="S218" s="6">
        <f>COUNTIFS($R$6:$R$206,"SRSO",$S$6:$S$206,"Yes")</f>
        <v>9</v>
      </c>
      <c r="T218" s="6">
        <f>SUMIF($R$6:$R$203,"SRSO",$T$6:$T$203)</f>
        <v>55</v>
      </c>
      <c r="U218" s="1">
        <v>1</v>
      </c>
      <c r="V218" s="3"/>
      <c r="W218" s="3"/>
    </row>
    <row r="219" spans="1:23" ht="13.8" x14ac:dyDescent="0.25">
      <c r="A219" s="58">
        <f>COUNTIF($R$6:$R$204,"SRSP")</f>
        <v>27</v>
      </c>
      <c r="B219" s="82" t="s">
        <v>186</v>
      </c>
      <c r="C219" s="78">
        <f>SUMIF($R$6:$R$203,"SRSP",$C$6:$C$203)</f>
        <v>1006</v>
      </c>
      <c r="D219" s="78">
        <f>SUMIF($R$6:$R$203,"SRSP",$E$6:$E$203)</f>
        <v>592</v>
      </c>
      <c r="E219" s="78">
        <f>SUMIF($R$6:$R$203,"SRSP",$E$6:$E$203)</f>
        <v>592</v>
      </c>
      <c r="F219" s="60">
        <f t="shared" si="64"/>
        <v>0</v>
      </c>
      <c r="G219" s="60">
        <f t="shared" si="60"/>
        <v>58.846918489065601</v>
      </c>
      <c r="H219" s="78">
        <f>SUMIF($R$6:$R$203,"SRSP",$H$6:$H$203)</f>
        <v>3214</v>
      </c>
      <c r="I219" s="78">
        <f>SUMIF($R$6:$R$203,"SRSP",$I$6:$I$203)</f>
        <v>3214</v>
      </c>
      <c r="J219" s="78">
        <f>SUMIF($R$6:$R$203,"SRSP",$J$6:$J$203)</f>
        <v>1956962.2259767302</v>
      </c>
      <c r="K219" s="78">
        <f>SUMIF($R$6:$R$203,"SRSP",$K$6:$K$203)</f>
        <v>806421</v>
      </c>
      <c r="L219" s="78">
        <f>SUMIF($R$6:$R$203,"SRSP",$L$6:$L$203)</f>
        <v>828023</v>
      </c>
      <c r="M219" s="60">
        <f t="shared" si="61"/>
        <v>2.6787496853380555</v>
      </c>
      <c r="N219" s="60">
        <f t="shared" si="62"/>
        <v>42.311649607172633</v>
      </c>
      <c r="O219" s="78">
        <f>SUMIF($R$6:$R$203,"SRSP",$O$6:$O$203)</f>
        <v>33390</v>
      </c>
      <c r="P219" s="78">
        <f>SUMIF($R$6:$R$203,"SRSP",$P$6:$P$203)</f>
        <v>34365</v>
      </c>
      <c r="Q219" s="60">
        <f>(P219-O219)/O219%</f>
        <v>2.9200359389038635</v>
      </c>
      <c r="R219" s="91" t="s">
        <v>8</v>
      </c>
      <c r="S219" s="6">
        <f>COUNTIFS($R$6:$R$206,"SRSP",$S$6:$S$206,"Yes")</f>
        <v>19</v>
      </c>
      <c r="T219" s="6">
        <f>SUMIF($R$6:$R$203,"SRSP",$T$6:$T$203)</f>
        <v>64</v>
      </c>
      <c r="U219" s="1">
        <v>1</v>
      </c>
      <c r="V219" s="77" t="e">
        <f>I219-'[5]1.RSP Districts '!I216</f>
        <v>#REF!</v>
      </c>
      <c r="W219" s="77" t="e">
        <f>P219-'[6]1.RSP Districts '!$P$43</f>
        <v>#REF!</v>
      </c>
    </row>
    <row r="220" spans="1:23" ht="14.4" thickBot="1" x14ac:dyDescent="0.3">
      <c r="A220" s="39">
        <f>COUNTIF($R$6:$R$204,"TRDP")</f>
        <v>4</v>
      </c>
      <c r="B220" s="129" t="s">
        <v>187</v>
      </c>
      <c r="C220" s="90">
        <f>SUMIF($R$6:$R$203,"TRDP",$C$6:$C$203)</f>
        <v>151</v>
      </c>
      <c r="D220" s="90">
        <f>SUMIF($R$6:$R$203,"TRDP",$D$6:$D$203)</f>
        <v>113</v>
      </c>
      <c r="E220" s="90">
        <f>SUMIF($R$6:$R$203,"TRDP",$E$6:$E$203)</f>
        <v>113</v>
      </c>
      <c r="F220" s="42">
        <f t="shared" si="64"/>
        <v>0</v>
      </c>
      <c r="G220" s="42">
        <f t="shared" si="60"/>
        <v>74.83443708609272</v>
      </c>
      <c r="H220" s="90">
        <f>SUMIF($R$6:$R$203,"TRDP",$H$6:$H$203)</f>
        <v>561</v>
      </c>
      <c r="I220" s="90">
        <f>SUMIF($R$6:$R$203,"TRDP",$I$6:$I$203)</f>
        <v>561</v>
      </c>
      <c r="J220" s="90">
        <f>SUMIF($R$6:$R$203,"TRDP",$J$6:$J$203)</f>
        <v>519666</v>
      </c>
      <c r="K220" s="90">
        <f>SUMIF($R$6:$R$203,"TRDP",$K$6:$K$203)</f>
        <v>272724</v>
      </c>
      <c r="L220" s="90">
        <f>SUMIF($R$6:$R$203,"TRDP",$L$6:$L$203)</f>
        <v>272724</v>
      </c>
      <c r="M220" s="42">
        <f t="shared" si="61"/>
        <v>0</v>
      </c>
      <c r="N220" s="42">
        <f t="shared" si="62"/>
        <v>52.480631790419231</v>
      </c>
      <c r="O220" s="90">
        <f>SUMIF($R$6:$R$203,"TRDP",$O$6:$O$203)</f>
        <v>16569</v>
      </c>
      <c r="P220" s="90">
        <f>SUMIF($R$6:$R$203,"TRDP",$P$6:$P$203)</f>
        <v>16569</v>
      </c>
      <c r="Q220" s="42">
        <f t="shared" si="63"/>
        <v>0</v>
      </c>
      <c r="R220" s="91" t="s">
        <v>9</v>
      </c>
      <c r="S220" s="6">
        <f>COUNTIFS($R$6:$R$206,"TRDP",$S$6:$S$206,"Yes")</f>
        <v>4</v>
      </c>
      <c r="T220" s="6">
        <f>SUMIF($R$6:$R$203,"TRDP",$T$6:$T$203)</f>
        <v>18</v>
      </c>
      <c r="U220" s="1">
        <v>1</v>
      </c>
      <c r="V220" s="3"/>
      <c r="W220" s="77" t="e">
        <f>C220-'[9]1.RSP Districts '!C217</f>
        <v>#REF!</v>
      </c>
    </row>
    <row r="221" spans="1:23" ht="14.4" thickBot="1" x14ac:dyDescent="0.3">
      <c r="A221" s="68">
        <f>SUM(A211:A220)-29</f>
        <v>123</v>
      </c>
      <c r="B221" s="69" t="s">
        <v>138</v>
      </c>
      <c r="C221" s="130">
        <f>C234</f>
        <v>5568</v>
      </c>
      <c r="D221" s="130">
        <f>D234</f>
        <v>3692</v>
      </c>
      <c r="E221" s="130">
        <f>E234</f>
        <v>3701</v>
      </c>
      <c r="F221" s="47">
        <f t="shared" si="64"/>
        <v>0.24377031419284939</v>
      </c>
      <c r="G221" s="47">
        <f t="shared" si="60"/>
        <v>66.469109195402297</v>
      </c>
      <c r="H221" s="46">
        <f>SUM(H211:H220)</f>
        <v>28890.723316157528</v>
      </c>
      <c r="I221" s="46">
        <f>SUM(I211:I220)</f>
        <v>28918.723316157528</v>
      </c>
      <c r="J221" s="130">
        <f>J234</f>
        <v>12479974.528189642</v>
      </c>
      <c r="K221" s="46">
        <f>SUM(K211:K220)</f>
        <v>6038945</v>
      </c>
      <c r="L221" s="46">
        <f>SUM(L211:L220)</f>
        <v>6113295</v>
      </c>
      <c r="M221" s="47">
        <f t="shared" si="61"/>
        <v>1.2311753129064762</v>
      </c>
      <c r="N221" s="47">
        <f t="shared" si="62"/>
        <v>48.984835555484111</v>
      </c>
      <c r="O221" s="46">
        <f>SUM(O211:O220)</f>
        <v>362791</v>
      </c>
      <c r="P221" s="46">
        <f>SUM(P211:P220)</f>
        <v>368561</v>
      </c>
      <c r="Q221" s="47">
        <f t="shared" si="63"/>
        <v>1.5904473925758909</v>
      </c>
      <c r="R221" s="131"/>
      <c r="S221" s="132">
        <f>SUM(S211:S220)</f>
        <v>100</v>
      </c>
      <c r="T221" s="132">
        <f>SUM(T211:T220)</f>
        <v>331</v>
      </c>
      <c r="U221" s="1">
        <v>1</v>
      </c>
      <c r="V221" s="4"/>
      <c r="W221" s="4"/>
    </row>
    <row r="222" spans="1:23" ht="13.8" x14ac:dyDescent="0.25">
      <c r="A222" s="133" t="s">
        <v>196</v>
      </c>
      <c r="B222" s="106"/>
      <c r="C222" s="86"/>
      <c r="D222" s="86"/>
      <c r="E222" s="86"/>
      <c r="F222" s="134"/>
      <c r="G222" s="134"/>
      <c r="H222" s="134"/>
      <c r="I222" s="134"/>
      <c r="J222" s="86"/>
      <c r="K222" s="86"/>
      <c r="L222" s="86"/>
      <c r="M222" s="86"/>
      <c r="N222" s="86"/>
      <c r="O222" s="86"/>
      <c r="P222" s="86"/>
      <c r="Q222" s="86"/>
      <c r="R222" s="135"/>
      <c r="S222" s="136"/>
      <c r="T222" s="136"/>
      <c r="U222" s="1">
        <v>1</v>
      </c>
      <c r="V222" s="4"/>
      <c r="W222" s="4"/>
    </row>
    <row r="223" spans="1:23" ht="15" thickBot="1" x14ac:dyDescent="0.35">
      <c r="A223" s="111" t="s">
        <v>175</v>
      </c>
      <c r="B223" s="112"/>
      <c r="C223" s="113"/>
      <c r="D223" s="114"/>
      <c r="E223" s="114"/>
      <c r="F223" s="115"/>
      <c r="G223" s="115"/>
      <c r="H223" s="115"/>
      <c r="I223" s="115"/>
      <c r="J223" s="113"/>
      <c r="K223" s="113"/>
      <c r="L223" s="113"/>
      <c r="M223" s="113"/>
      <c r="N223" s="113"/>
      <c r="O223" s="113"/>
      <c r="P223" s="113"/>
      <c r="Q223" s="113"/>
      <c r="R223" s="116"/>
      <c r="S223" s="137"/>
      <c r="T223" s="137"/>
      <c r="U223" s="1">
        <v>1</v>
      </c>
      <c r="V223" s="1"/>
      <c r="W223" s="1"/>
    </row>
    <row r="224" spans="1:23" ht="13.8" x14ac:dyDescent="0.25">
      <c r="A224" s="138" t="str">
        <f>A209</f>
        <v xml:space="preserve">Number of districts/areas  </v>
      </c>
      <c r="B224" s="139" t="s">
        <v>176</v>
      </c>
      <c r="C224" s="121" t="s">
        <v>174</v>
      </c>
      <c r="D224" s="122" t="s">
        <v>200</v>
      </c>
      <c r="E224" s="122"/>
      <c r="F224" s="122"/>
      <c r="G224" s="123"/>
      <c r="H224" s="140" t="str">
        <f>H2</f>
        <v>Number of Revenue Villages Having RSPs Presence (as of March 2015)</v>
      </c>
      <c r="I224" s="140" t="str">
        <f>I2</f>
        <v>Number of Revenue Villages Having RSPs Presence (as of June 2015)</v>
      </c>
      <c r="J224" s="121" t="s">
        <v>13</v>
      </c>
      <c r="K224" s="122" t="s">
        <v>201</v>
      </c>
      <c r="L224" s="122"/>
      <c r="M224" s="122"/>
      <c r="N224" s="123"/>
      <c r="O224" s="121" t="s">
        <v>205</v>
      </c>
      <c r="P224" s="121"/>
      <c r="Q224" s="121"/>
      <c r="R224" s="141" t="s">
        <v>190</v>
      </c>
      <c r="S224" s="125" t="s">
        <v>244</v>
      </c>
      <c r="T224" s="125" t="s">
        <v>207</v>
      </c>
      <c r="U224" s="1"/>
      <c r="V224" s="1"/>
      <c r="W224" s="1"/>
    </row>
    <row r="225" spans="1:23" ht="55.8" thickBot="1" x14ac:dyDescent="0.3">
      <c r="A225" s="142"/>
      <c r="B225" s="143"/>
      <c r="C225" s="126"/>
      <c r="D225" s="144" t="str">
        <f>D3</f>
        <v># as of March 2015</v>
      </c>
      <c r="E225" s="144" t="str">
        <f>E3</f>
        <v># as of June 2015</v>
      </c>
      <c r="F225" s="144" t="s">
        <v>189</v>
      </c>
      <c r="G225" s="144" t="str">
        <f>G3</f>
        <v>% coverage as of June 2015</v>
      </c>
      <c r="H225" s="145"/>
      <c r="I225" s="145"/>
      <c r="J225" s="126"/>
      <c r="K225" s="144" t="str">
        <f>K3</f>
        <v># as of March 2015</v>
      </c>
      <c r="L225" s="144" t="str">
        <f>L3</f>
        <v># as of June 2015</v>
      </c>
      <c r="M225" s="144" t="s">
        <v>189</v>
      </c>
      <c r="N225" s="144" t="str">
        <f>N3</f>
        <v>% coverage as of June 2015</v>
      </c>
      <c r="O225" s="144" t="str">
        <f>O3</f>
        <v># as of March 2015</v>
      </c>
      <c r="P225" s="144" t="str">
        <f>P3</f>
        <v># as of June 2015</v>
      </c>
      <c r="Q225" s="144" t="s">
        <v>189</v>
      </c>
      <c r="R225" s="128"/>
      <c r="S225" s="128"/>
      <c r="T225" s="128"/>
      <c r="U225" s="1">
        <v>1</v>
      </c>
      <c r="V225" s="1"/>
      <c r="W225" s="1"/>
    </row>
    <row r="226" spans="1:23" ht="13.8" x14ac:dyDescent="0.25">
      <c r="A226" s="58">
        <f>A7</f>
        <v>1</v>
      </c>
      <c r="B226" s="82" t="s">
        <v>247</v>
      </c>
      <c r="C226" s="6">
        <f>C7</f>
        <v>12</v>
      </c>
      <c r="D226" s="6">
        <f>D7</f>
        <v>12</v>
      </c>
      <c r="E226" s="6">
        <f>E7</f>
        <v>12</v>
      </c>
      <c r="F226" s="60">
        <f>(E226-D226)/D226%</f>
        <v>0</v>
      </c>
      <c r="G226" s="60">
        <f t="shared" ref="G226:G234" si="65">E226/C226%</f>
        <v>100</v>
      </c>
      <c r="H226" s="6">
        <f>H7</f>
        <v>722</v>
      </c>
      <c r="I226" s="6">
        <f>I7</f>
        <v>722</v>
      </c>
      <c r="J226" s="6">
        <f>J7</f>
        <v>43884</v>
      </c>
      <c r="K226" s="6">
        <f>K7</f>
        <v>26391</v>
      </c>
      <c r="L226" s="6">
        <f>L7</f>
        <v>26391</v>
      </c>
      <c r="M226" s="60">
        <f t="shared" ref="M226:M234" si="66">(L226-K226)/K226%</f>
        <v>0</v>
      </c>
      <c r="N226" s="60">
        <f t="shared" ref="N226:N234" si="67">L226/J226%</f>
        <v>60.13809133169265</v>
      </c>
      <c r="O226" s="6">
        <f>O7</f>
        <v>1605</v>
      </c>
      <c r="P226" s="6">
        <f>P7</f>
        <v>1605</v>
      </c>
      <c r="Q226" s="60">
        <f t="shared" ref="Q226:Q234" si="68">(P226-O226)/O226%</f>
        <v>0</v>
      </c>
      <c r="R226" s="63">
        <f>A7</f>
        <v>1</v>
      </c>
      <c r="S226" s="6">
        <f>S7</f>
        <v>1</v>
      </c>
      <c r="T226" s="6">
        <f>T7</f>
        <v>1</v>
      </c>
      <c r="U226" s="1">
        <v>1</v>
      </c>
      <c r="V226" s="1"/>
      <c r="W226" s="1"/>
    </row>
    <row r="227" spans="1:23" ht="13.8" x14ac:dyDescent="0.25">
      <c r="A227" s="58">
        <f>A40</f>
        <v>20</v>
      </c>
      <c r="B227" s="82" t="s">
        <v>140</v>
      </c>
      <c r="C227" s="6">
        <f>C40</f>
        <v>547</v>
      </c>
      <c r="D227" s="6">
        <f>D40</f>
        <v>286</v>
      </c>
      <c r="E227" s="6">
        <f>E40</f>
        <v>286</v>
      </c>
      <c r="F227" s="60">
        <f t="shared" ref="F227:F234" si="69">(E227-D227)/D227%</f>
        <v>0</v>
      </c>
      <c r="G227" s="60">
        <f t="shared" si="65"/>
        <v>52.285191956124315</v>
      </c>
      <c r="H227" s="6">
        <f>H40</f>
        <v>2367</v>
      </c>
      <c r="I227" s="6">
        <f>I40</f>
        <v>2367</v>
      </c>
      <c r="J227" s="6">
        <f>J40</f>
        <v>814191</v>
      </c>
      <c r="K227" s="6">
        <f>K40</f>
        <v>334219</v>
      </c>
      <c r="L227" s="6">
        <f>L40</f>
        <v>346421</v>
      </c>
      <c r="M227" s="60">
        <f t="shared" si="66"/>
        <v>3.6508995598694267</v>
      </c>
      <c r="N227" s="60">
        <f t="shared" si="67"/>
        <v>42.547878814676167</v>
      </c>
      <c r="O227" s="6">
        <f>O40</f>
        <v>19690</v>
      </c>
      <c r="P227" s="6">
        <f>P40</f>
        <v>20543</v>
      </c>
      <c r="Q227" s="60">
        <f t="shared" si="68"/>
        <v>4.3321482986287458</v>
      </c>
      <c r="R227" s="146">
        <f>A39</f>
        <v>30</v>
      </c>
      <c r="S227" s="6">
        <f>S40</f>
        <v>15</v>
      </c>
      <c r="T227" s="6">
        <f>T40</f>
        <v>9</v>
      </c>
      <c r="U227" s="1">
        <v>1</v>
      </c>
      <c r="V227" s="1"/>
      <c r="W227" s="1"/>
    </row>
    <row r="228" spans="1:23" ht="13.8" x14ac:dyDescent="0.25">
      <c r="A228" s="58">
        <f>A77</f>
        <v>23</v>
      </c>
      <c r="B228" s="82" t="s">
        <v>179</v>
      </c>
      <c r="C228" s="6">
        <f>C77</f>
        <v>964</v>
      </c>
      <c r="D228" s="6">
        <f>D77</f>
        <v>602</v>
      </c>
      <c r="E228" s="6">
        <f>E77</f>
        <v>609</v>
      </c>
      <c r="F228" s="60">
        <f t="shared" si="69"/>
        <v>1.1627906976744187</v>
      </c>
      <c r="G228" s="60">
        <f t="shared" si="65"/>
        <v>63.174273858921161</v>
      </c>
      <c r="H228" s="6">
        <f>H77</f>
        <v>4772</v>
      </c>
      <c r="I228" s="6">
        <f>I77</f>
        <v>4772</v>
      </c>
      <c r="J228" s="6">
        <f>J77</f>
        <v>1889904</v>
      </c>
      <c r="K228" s="6">
        <f>K77</f>
        <v>983460</v>
      </c>
      <c r="L228" s="6">
        <f>L77</f>
        <v>1000949</v>
      </c>
      <c r="M228" s="60">
        <f t="shared" si="66"/>
        <v>1.7783133020153334</v>
      </c>
      <c r="N228" s="60">
        <f t="shared" si="67"/>
        <v>52.962954732092207</v>
      </c>
      <c r="O228" s="6">
        <f>O77</f>
        <v>45325</v>
      </c>
      <c r="P228" s="6">
        <f>P77</f>
        <v>46182</v>
      </c>
      <c r="Q228" s="60">
        <f t="shared" si="68"/>
        <v>1.890788747931605</v>
      </c>
      <c r="R228" s="63">
        <f>A76</f>
        <v>24</v>
      </c>
      <c r="S228" s="6">
        <f>S77</f>
        <v>23</v>
      </c>
      <c r="T228" s="6">
        <f>T77</f>
        <v>75</v>
      </c>
      <c r="U228" s="1">
        <v>1</v>
      </c>
      <c r="V228" s="1"/>
      <c r="W228" s="1"/>
    </row>
    <row r="229" spans="1:23" ht="13.8" x14ac:dyDescent="0.25">
      <c r="A229" s="58">
        <f>A104</f>
        <v>22</v>
      </c>
      <c r="B229" s="82" t="s">
        <v>141</v>
      </c>
      <c r="C229" s="6">
        <f>C104</f>
        <v>921</v>
      </c>
      <c r="D229" s="6">
        <f>D104</f>
        <v>695</v>
      </c>
      <c r="E229" s="6">
        <f>E104</f>
        <v>696</v>
      </c>
      <c r="F229" s="60">
        <f t="shared" si="69"/>
        <v>0.14388489208633093</v>
      </c>
      <c r="G229" s="60">
        <f t="shared" si="65"/>
        <v>75.570032573289893</v>
      </c>
      <c r="H229" s="6">
        <f>H104</f>
        <v>3973</v>
      </c>
      <c r="I229" s="6">
        <f>I104</f>
        <v>3982</v>
      </c>
      <c r="J229" s="6">
        <f>J104</f>
        <v>2816903.1255411254</v>
      </c>
      <c r="K229" s="6">
        <f>K104</f>
        <v>1209016</v>
      </c>
      <c r="L229" s="6">
        <f>L104</f>
        <v>1212859</v>
      </c>
      <c r="M229" s="60">
        <f t="shared" si="66"/>
        <v>0.31786179835502593</v>
      </c>
      <c r="N229" s="60">
        <f t="shared" si="67"/>
        <v>43.056468254193533</v>
      </c>
      <c r="O229" s="6">
        <f>O104</f>
        <v>75061</v>
      </c>
      <c r="P229" s="6">
        <f>P104</f>
        <v>75342</v>
      </c>
      <c r="Q229" s="60">
        <f t="shared" si="68"/>
        <v>0.37436218542252303</v>
      </c>
      <c r="R229" s="63">
        <f>A103</f>
        <v>23</v>
      </c>
      <c r="S229" s="6">
        <f>S104</f>
        <v>18</v>
      </c>
      <c r="T229" s="6">
        <f>T104</f>
        <v>88</v>
      </c>
      <c r="U229" s="1">
        <v>1</v>
      </c>
      <c r="V229" s="1"/>
      <c r="W229" s="1"/>
    </row>
    <row r="230" spans="1:23" ht="13.8" x14ac:dyDescent="0.25">
      <c r="A230" s="58">
        <f>A159</f>
        <v>36</v>
      </c>
      <c r="B230" s="82" t="s">
        <v>142</v>
      </c>
      <c r="C230" s="6">
        <f>C159</f>
        <v>2635</v>
      </c>
      <c r="D230" s="6">
        <f>D159</f>
        <v>1807</v>
      </c>
      <c r="E230" s="6">
        <f>E159</f>
        <v>1808</v>
      </c>
      <c r="F230" s="60">
        <f t="shared" si="69"/>
        <v>5.5340343110127282E-2</v>
      </c>
      <c r="G230" s="60">
        <f t="shared" si="65"/>
        <v>68.614800759013278</v>
      </c>
      <c r="H230" s="6">
        <f>H159</f>
        <v>15022</v>
      </c>
      <c r="I230" s="6">
        <f>I159</f>
        <v>15041</v>
      </c>
      <c r="J230" s="6">
        <f>J159</f>
        <v>6063823.2431565113</v>
      </c>
      <c r="K230" s="6">
        <f>K159</f>
        <v>3090025</v>
      </c>
      <c r="L230" s="6">
        <f>L159</f>
        <v>3113847</v>
      </c>
      <c r="M230" s="60">
        <f t="shared" si="66"/>
        <v>0.77093227401072806</v>
      </c>
      <c r="N230" s="60">
        <f t="shared" si="67"/>
        <v>51.351216470800246</v>
      </c>
      <c r="O230" s="6">
        <f>O159</f>
        <v>201704</v>
      </c>
      <c r="P230" s="6">
        <f>P159</f>
        <v>204993</v>
      </c>
      <c r="Q230" s="60">
        <f t="shared" si="68"/>
        <v>1.6306072264308096</v>
      </c>
      <c r="R230" s="63">
        <f>A158</f>
        <v>36</v>
      </c>
      <c r="S230" s="6">
        <f>S159</f>
        <v>34</v>
      </c>
      <c r="T230" s="6">
        <f>T159</f>
        <v>149</v>
      </c>
      <c r="U230" s="1">
        <v>1</v>
      </c>
      <c r="V230" s="1"/>
      <c r="W230" s="1"/>
    </row>
    <row r="231" spans="1:23" ht="13.8" x14ac:dyDescent="0.25">
      <c r="A231" s="58">
        <f>A178</f>
        <v>10</v>
      </c>
      <c r="B231" s="82" t="s">
        <v>248</v>
      </c>
      <c r="C231" s="6">
        <f>C178</f>
        <v>196</v>
      </c>
      <c r="D231" s="6">
        <f>D178</f>
        <v>181</v>
      </c>
      <c r="E231" s="6">
        <f>E178</f>
        <v>181</v>
      </c>
      <c r="F231" s="60">
        <f t="shared" si="69"/>
        <v>0</v>
      </c>
      <c r="G231" s="60">
        <f t="shared" si="65"/>
        <v>92.34693877551021</v>
      </c>
      <c r="H231" s="6">
        <f>H178</f>
        <v>1314.7233161575266</v>
      </c>
      <c r="I231" s="6">
        <f>I178</f>
        <v>1314.7233161575266</v>
      </c>
      <c r="J231" s="6">
        <f>J178</f>
        <v>398969.65165781637</v>
      </c>
      <c r="K231" s="6">
        <f>K178</f>
        <v>297493</v>
      </c>
      <c r="L231" s="6">
        <f>L178</f>
        <v>309697</v>
      </c>
      <c r="M231" s="60">
        <f t="shared" si="66"/>
        <v>4.102281398217773</v>
      </c>
      <c r="N231" s="60">
        <f t="shared" si="67"/>
        <v>77.624199914237408</v>
      </c>
      <c r="O231" s="6">
        <f>O178</f>
        <v>15275</v>
      </c>
      <c r="P231" s="6">
        <f>P178</f>
        <v>15594</v>
      </c>
      <c r="Q231" s="60">
        <f t="shared" si="68"/>
        <v>2.0883797054009818</v>
      </c>
      <c r="R231" s="63">
        <f>A177</f>
        <v>10</v>
      </c>
      <c r="S231" s="6">
        <f>S178</f>
        <v>3</v>
      </c>
      <c r="T231" s="6">
        <f>T178</f>
        <v>9</v>
      </c>
      <c r="U231" s="1">
        <v>1</v>
      </c>
      <c r="V231" s="1"/>
      <c r="W231" s="1"/>
    </row>
    <row r="232" spans="1:23" ht="13.8" x14ac:dyDescent="0.25">
      <c r="A232" s="58">
        <f>A188</f>
        <v>6</v>
      </c>
      <c r="B232" s="82" t="s">
        <v>180</v>
      </c>
      <c r="C232" s="6">
        <f>C188</f>
        <v>103</v>
      </c>
      <c r="D232" s="6">
        <f>D188</f>
        <v>94</v>
      </c>
      <c r="E232" s="6">
        <f>E188</f>
        <v>94</v>
      </c>
      <c r="F232" s="60">
        <f t="shared" si="69"/>
        <v>0</v>
      </c>
      <c r="G232" s="60">
        <f t="shared" si="65"/>
        <v>91.262135922330089</v>
      </c>
      <c r="H232" s="6">
        <f>H188</f>
        <v>486</v>
      </c>
      <c r="I232" s="6">
        <f>I188</f>
        <v>486</v>
      </c>
      <c r="J232" s="6">
        <f>J188</f>
        <v>108649.83396348439</v>
      </c>
      <c r="K232" s="6">
        <f>K188</f>
        <v>78823</v>
      </c>
      <c r="L232" s="6">
        <f>L188</f>
        <v>78823</v>
      </c>
      <c r="M232" s="60">
        <f t="shared" si="66"/>
        <v>0</v>
      </c>
      <c r="N232" s="60">
        <f t="shared" si="67"/>
        <v>72.547740870447399</v>
      </c>
      <c r="O232" s="6">
        <f>O188</f>
        <v>3384</v>
      </c>
      <c r="P232" s="6">
        <f>P188</f>
        <v>3384</v>
      </c>
      <c r="Q232" s="60">
        <f t="shared" si="68"/>
        <v>0</v>
      </c>
      <c r="R232" s="63">
        <f>A187</f>
        <v>7</v>
      </c>
      <c r="S232" s="6">
        <f>S188</f>
        <v>6</v>
      </c>
      <c r="T232" s="6">
        <f>T188</f>
        <v>0</v>
      </c>
      <c r="U232" s="1">
        <v>1</v>
      </c>
      <c r="V232" s="1"/>
      <c r="W232" s="1"/>
    </row>
    <row r="233" spans="1:23" ht="14.4" thickBot="1" x14ac:dyDescent="0.3">
      <c r="A233" s="39">
        <f>A204</f>
        <v>5</v>
      </c>
      <c r="B233" s="129" t="s">
        <v>249</v>
      </c>
      <c r="C233" s="41">
        <f>C204</f>
        <v>190</v>
      </c>
      <c r="D233" s="41">
        <f>D204</f>
        <v>15</v>
      </c>
      <c r="E233" s="41">
        <f>E204</f>
        <v>15</v>
      </c>
      <c r="F233" s="42">
        <f t="shared" si="69"/>
        <v>0</v>
      </c>
      <c r="G233" s="42">
        <f t="shared" si="65"/>
        <v>7.8947368421052637</v>
      </c>
      <c r="H233" s="41">
        <f>H204</f>
        <v>234</v>
      </c>
      <c r="I233" s="41">
        <f>I204</f>
        <v>234</v>
      </c>
      <c r="J233" s="41">
        <f>J204</f>
        <v>343649.6738707067</v>
      </c>
      <c r="K233" s="41">
        <f>K204</f>
        <v>19518</v>
      </c>
      <c r="L233" s="41">
        <f>L204</f>
        <v>24308</v>
      </c>
      <c r="M233" s="42">
        <f t="shared" si="66"/>
        <v>24.541448918946614</v>
      </c>
      <c r="N233" s="42">
        <f t="shared" si="67"/>
        <v>7.0734826331147751</v>
      </c>
      <c r="O233" s="41">
        <f>O204</f>
        <v>747</v>
      </c>
      <c r="P233" s="41">
        <f>P204</f>
        <v>918</v>
      </c>
      <c r="Q233" s="42">
        <f t="shared" si="68"/>
        <v>22.891566265060241</v>
      </c>
      <c r="R233" s="67">
        <f>A203</f>
        <v>13</v>
      </c>
      <c r="S233" s="41">
        <f>S204</f>
        <v>0</v>
      </c>
      <c r="T233" s="41">
        <f>T204</f>
        <v>0</v>
      </c>
      <c r="U233" s="1">
        <v>1</v>
      </c>
      <c r="V233" s="1"/>
      <c r="W233" s="1"/>
    </row>
    <row r="234" spans="1:23" ht="14.4" thickBot="1" x14ac:dyDescent="0.3">
      <c r="A234" s="68">
        <f>SUM(A226:A233)</f>
        <v>123</v>
      </c>
      <c r="B234" s="147" t="s">
        <v>177</v>
      </c>
      <c r="C234" s="46">
        <f>SUM(C226:C233)</f>
        <v>5568</v>
      </c>
      <c r="D234" s="46">
        <f>SUM(D226:D233)</f>
        <v>3692</v>
      </c>
      <c r="E234" s="46">
        <f>SUM(E226:E233)</f>
        <v>3701</v>
      </c>
      <c r="F234" s="47">
        <f t="shared" si="69"/>
        <v>0.24377031419284939</v>
      </c>
      <c r="G234" s="47">
        <f t="shared" si="65"/>
        <v>66.469109195402297</v>
      </c>
      <c r="H234" s="46">
        <f>SUM(H226:H233)</f>
        <v>28890.723316157528</v>
      </c>
      <c r="I234" s="46">
        <f>SUM(I226:I233)</f>
        <v>28918.723316157528</v>
      </c>
      <c r="J234" s="46">
        <f>SUM(J226:J233)</f>
        <v>12479974.528189642</v>
      </c>
      <c r="K234" s="46">
        <f>SUM(K226:K233)</f>
        <v>6038945</v>
      </c>
      <c r="L234" s="46">
        <f>SUM(L226:L233)</f>
        <v>6113295</v>
      </c>
      <c r="M234" s="47">
        <f t="shared" si="66"/>
        <v>1.2311753129064762</v>
      </c>
      <c r="N234" s="47">
        <f t="shared" si="67"/>
        <v>48.984835555484111</v>
      </c>
      <c r="O234" s="46">
        <f>SUM(O226:O233)</f>
        <v>362791</v>
      </c>
      <c r="P234" s="46">
        <f>SUM(P226:P233)</f>
        <v>368561</v>
      </c>
      <c r="Q234" s="47">
        <f t="shared" si="68"/>
        <v>1.5904473925758909</v>
      </c>
      <c r="R234" s="110">
        <f>SUM(R226:R233)</f>
        <v>144</v>
      </c>
      <c r="S234" s="110">
        <f>SUM(S226:S233)</f>
        <v>100</v>
      </c>
      <c r="T234" s="110">
        <f>SUM(T226:T233)</f>
        <v>331</v>
      </c>
      <c r="U234" s="1">
        <v>1</v>
      </c>
      <c r="V234" s="2"/>
      <c r="W234" s="2"/>
    </row>
  </sheetData>
  <mergeCells count="37">
    <mergeCell ref="S224:S225"/>
    <mergeCell ref="T224:T225"/>
    <mergeCell ref="I224:I225"/>
    <mergeCell ref="J224:J225"/>
    <mergeCell ref="K224:N224"/>
    <mergeCell ref="O224:Q224"/>
    <mergeCell ref="R224:R225"/>
    <mergeCell ref="A224:A225"/>
    <mergeCell ref="B224:B225"/>
    <mergeCell ref="C224:C225"/>
    <mergeCell ref="D224:G224"/>
    <mergeCell ref="H224:H225"/>
    <mergeCell ref="S2:S3"/>
    <mergeCell ref="T2:T3"/>
    <mergeCell ref="A209:A210"/>
    <mergeCell ref="B209:B210"/>
    <mergeCell ref="C209:C210"/>
    <mergeCell ref="D209:G209"/>
    <mergeCell ref="H209:H210"/>
    <mergeCell ref="I209:I210"/>
    <mergeCell ref="J209:J210"/>
    <mergeCell ref="K209:N209"/>
    <mergeCell ref="O209:Q209"/>
    <mergeCell ref="R209:R210"/>
    <mergeCell ref="S209:S210"/>
    <mergeCell ref="T209:T210"/>
    <mergeCell ref="A2:A3"/>
    <mergeCell ref="B2:B3"/>
    <mergeCell ref="C2:C3"/>
    <mergeCell ref="D2:G2"/>
    <mergeCell ref="H2:H3"/>
    <mergeCell ref="A1:R1"/>
    <mergeCell ref="I2:I3"/>
    <mergeCell ref="J2:J3"/>
    <mergeCell ref="K2:N2"/>
    <mergeCell ref="O2:Q2"/>
    <mergeCell ref="R2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Muhammad Abdullah</cp:lastModifiedBy>
  <cp:lastPrinted>2012-03-22T14:15:03Z</cp:lastPrinted>
  <dcterms:created xsi:type="dcterms:W3CDTF">2011-06-02T11:20:26Z</dcterms:created>
  <dcterms:modified xsi:type="dcterms:W3CDTF">2015-12-09T09:08:19Z</dcterms:modified>
</cp:coreProperties>
</file>