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10F6B1FB-0F8F-B94C-8E12-F1B092084AEB}" xr6:coauthVersionLast="47" xr6:coauthVersionMax="47" xr10:uidLastSave="{00000000-0000-0000-0000-000000000000}"/>
  <bookViews>
    <workbookView xWindow="240" yWindow="760" windowWidth="33540" windowHeight="20020" activeTab="1" xr2:uid="{00000000-000D-0000-FFFF-FFFF00000000}"/>
  </bookViews>
  <sheets>
    <sheet name="Tox Book" sheetId="1" r:id="rId1"/>
    <sheet name="INTOXICATE" sheetId="3" r:id="rId2"/>
    <sheet name="Sheet1" sheetId="4" r:id="rId3"/>
    <sheet name="Smartsheet not in report"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7" i="3" l="1"/>
  <c r="AC46" i="3"/>
  <c r="AK48" i="3"/>
  <c r="AJ48" i="3"/>
  <c r="AK47" i="3"/>
  <c r="AJ47" i="3"/>
  <c r="AD47" i="3"/>
  <c r="AD46" i="3"/>
  <c r="AB46" i="3"/>
  <c r="AB47" i="3"/>
  <c r="AR38" i="3"/>
  <c r="AR39" i="3"/>
  <c r="AQ39" i="3"/>
  <c r="AQ38" i="3"/>
  <c r="AK38" i="3"/>
  <c r="AK39" i="3"/>
  <c r="AJ39" i="3"/>
  <c r="AJ38" i="3"/>
  <c r="AD39" i="3"/>
  <c r="AD38" i="3"/>
  <c r="AC39" i="3"/>
  <c r="AC38" i="3"/>
  <c r="AD31" i="3"/>
  <c r="AD30" i="3"/>
  <c r="AC31" i="3"/>
  <c r="AC30"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AC20" i="3"/>
  <c r="AC19" i="3"/>
  <c r="AC18" i="3"/>
  <c r="AC23" i="3"/>
  <c r="AG20" i="3"/>
  <c r="AG19" i="3"/>
  <c r="AG18" i="3"/>
  <c r="AE20" i="3"/>
  <c r="AE19" i="3"/>
  <c r="AE18" i="3"/>
  <c r="AR40" i="3" l="1"/>
  <c r="AK40" i="3"/>
  <c r="AD40" i="3"/>
  <c r="AD32" i="3"/>
  <c r="AG21" i="3"/>
  <c r="AH20" i="3" s="1"/>
  <c r="AE21" i="3"/>
  <c r="AF18" i="3" s="1"/>
  <c r="AC21" i="3"/>
  <c r="AD18" i="3" s="1"/>
  <c r="AH18" i="3" l="1"/>
  <c r="AH19" i="3"/>
  <c r="AD20" i="3"/>
  <c r="AD19" i="3"/>
  <c r="AF20" i="3"/>
  <c r="AF19" i="3"/>
</calcChain>
</file>

<file path=xl/sharedStrings.xml><?xml version="1.0" encoding="utf-8"?>
<sst xmlns="http://schemas.openxmlformats.org/spreadsheetml/2006/main" count="3060" uniqueCount="1024">
  <si>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</si>
  <si>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</si>
  <si>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</si>
  <si>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</si>
  <si>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</si>
  <si>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</si>
  <si>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</si>
  <si>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</si>
  <si>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</si>
  <si>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</si>
  <si>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</si>
  <si>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</si>
  <si>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</si>
  <si>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</si>
  <si>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</si>
  <si>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</si>
  <si>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</si>
  <si>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</si>
  <si>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</si>
  <si>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</si>
  <si>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</si>
  <si>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</si>
  <si>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</si>
  <si>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</si>
  <si>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</si>
  <si>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</si>
  <si>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</si>
  <si>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</si>
  <si>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</si>
  <si>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</si>
  <si>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</si>
  <si>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</si>
  <si>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</si>
  <si>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</si>
  <si>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</si>
  <si>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</si>
  <si>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</si>
  <si>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</si>
  <si>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</si>
  <si>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</si>
  <si>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</si>
  <si>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</si>
  <si>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</si>
  <si>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</si>
  <si>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</si>
  <si>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</si>
  <si>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</si>
  <si>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</si>
  <si>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</si>
  <si>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</si>
  <si>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</si>
  <si>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</si>
  <si>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</si>
  <si>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</si>
  <si>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</si>
  <si>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</si>
  <si>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</si>
  <si>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</si>
  <si>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</si>
  <si>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</si>
  <si>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</si>
  <si>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</si>
  <si>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</si>
  <si>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</si>
  <si>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</si>
  <si>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</si>
  <si>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</si>
  <si>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</si>
  <si>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</si>
  <si>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</si>
  <si>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</si>
  <si>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</si>
  <si>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</si>
  <si>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</si>
  <si>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</si>
  <si>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</si>
  <si>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</si>
  <si>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</si>
  <si>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</si>
  <si>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</si>
  <si>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</si>
  <si>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</si>
  <si>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</si>
  <si>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</si>
  <si>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</si>
  <si>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</si>
  <si>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</si>
  <si>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</si>
  <si>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</si>
  <si>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</si>
  <si>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</si>
  <si>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</si>
  <si>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</si>
  <si>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</si>
  <si>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</si>
  <si>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</si>
  <si>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</si>
  <si>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</si>
  <si>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</si>
  <si>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</si>
  <si>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</si>
  <si>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</si>
  <si>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</si>
  <si>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</si>
  <si>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</si>
  <si>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</si>
  <si>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</si>
  <si>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</si>
  <si>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</si>
  <si>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</si>
  <si>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</si>
  <si>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</si>
  <si>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</si>
  <si>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</si>
  <si>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</si>
  <si>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</si>
  <si>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</si>
  <si>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</si>
  <si>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</si>
  <si>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</si>
  <si>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</si>
  <si>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</si>
  <si>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</si>
  <si>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</si>
  <si>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</si>
  <si>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</si>
  <si>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</si>
  <si>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</si>
  <si>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</si>
  <si>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</si>
  <si>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</si>
  <si>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</si>
  <si>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</si>
  <si>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</si>
  <si>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</si>
  <si>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</si>
  <si>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</si>
  <si>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</si>
  <si>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</si>
  <si>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</si>
  <si>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</si>
  <si>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</si>
  <si>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</si>
  <si>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</si>
  <si>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</si>
  <si>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</si>
  <si>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</si>
  <si>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</si>
  <si>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</si>
  <si>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</si>
  <si>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</si>
  <si>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</si>
  <si>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</si>
  <si>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</si>
  <si>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</si>
  <si>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</si>
  <si>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</si>
  <si>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</si>
  <si>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</si>
  <si>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</si>
  <si>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</si>
  <si>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</si>
  <si>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</si>
  <si>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</si>
  <si>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</si>
  <si>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</si>
  <si>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</si>
  <si>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</si>
  <si>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</si>
  <si>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</si>
  <si>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</si>
  <si>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</si>
  <si>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</si>
  <si>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</si>
  <si>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</si>
  <si>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</si>
  <si>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</si>
  <si>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</si>
  <si>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</si>
  <si>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</si>
  <si>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</si>
  <si>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</si>
  <si>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</si>
  <si>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</si>
  <si>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</si>
  <si>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</si>
  <si>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</si>
  <si>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</si>
  <si>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</si>
  <si>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</si>
  <si>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</si>
  <si>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</si>
  <si>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</si>
  <si>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</si>
  <si>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</si>
  <si>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</si>
  <si>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</si>
  <si>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</si>
  <si>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</si>
  <si>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</si>
  <si>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</si>
  <si>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</si>
  <si>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</si>
  <si>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</si>
  <si>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</si>
  <si>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</si>
  <si>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</si>
  <si>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</si>
  <si>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</si>
  <si>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</si>
  <si>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</si>
  <si>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</si>
  <si>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</si>
  <si>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</si>
  <si>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</si>
  <si>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</si>
  <si>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</si>
  <si>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</si>
  <si>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</si>
  <si>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</si>
  <si>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</si>
  <si>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</si>
  <si>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</si>
  <si>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</si>
  <si>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</si>
  <si>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</si>
  <si>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</si>
  <si>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</si>
  <si>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</si>
  <si>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</si>
  <si>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</si>
  <si>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</si>
  <si>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</si>
  <si>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</si>
  <si>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</si>
  <si>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</si>
  <si>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</si>
  <si>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</si>
  <si>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</si>
  <si>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</si>
  <si>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</si>
  <si>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</si>
  <si>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</si>
  <si>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</si>
  <si>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</si>
  <si>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</si>
  <si>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</si>
  <si>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</si>
  <si>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</si>
  <si>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</si>
  <si>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</si>
  <si>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</si>
  <si>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</si>
  <si>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</si>
  <si>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</si>
  <si>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</si>
  <si>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</si>
  <si>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</si>
  <si>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</si>
  <si>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</si>
  <si>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</si>
  <si>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</si>
  <si>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</si>
  <si>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</si>
  <si>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</si>
  <si>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</si>
  <si>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</si>
  <si>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</si>
  <si>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</si>
  <si>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</si>
  <si>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</si>
  <si>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</si>
  <si>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</si>
  <si>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</si>
  <si>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</si>
  <si>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</si>
  <si>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</si>
  <si>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</si>
  <si>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</si>
  <si>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</si>
  <si>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</si>
  <si>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</si>
  <si>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</si>
  <si>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</si>
  <si>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</si>
  <si>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</si>
  <si>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</si>
  <si>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</si>
  <si>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</si>
  <si>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</si>
  <si>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</si>
  <si>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</si>
  <si>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</si>
  <si>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</si>
  <si>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</si>
  <si>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</si>
  <si>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</si>
  <si>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</si>
  <si>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</si>
  <si>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</si>
  <si>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</si>
  <si>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</si>
  <si>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</si>
  <si>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</si>
  <si>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</si>
  <si>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</si>
  <si>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</si>
  <si>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</si>
  <si>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</si>
  <si>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</si>
  <si>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</si>
  <si>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</si>
  <si>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</si>
  <si>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</si>
  <si>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</si>
  <si>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</si>
  <si>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</si>
  <si>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</si>
  <si>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</si>
  <si>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</si>
  <si>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</si>
  <si>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</si>
  <si>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</si>
  <si>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</si>
  <si>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</si>
  <si>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</si>
  <si>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</si>
  <si>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</si>
  <si>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</si>
  <si>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</si>
  <si>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</si>
  <si>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</si>
  <si>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</si>
  <si>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</si>
  <si>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</si>
  <si>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</si>
  <si>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</si>
  <si>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</si>
  <si>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</si>
  <si>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</si>
  <si>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</si>
  <si>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</si>
  <si>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</si>
  <si>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</si>
  <si>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</si>
  <si>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</si>
  <si>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</si>
  <si>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</si>
  <si>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</si>
  <si>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</si>
  <si>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</si>
  <si>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</si>
  <si>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</si>
  <si>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</si>
  <si>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</si>
  <si>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</si>
  <si>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</si>
  <si>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</si>
  <si>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</si>
  <si>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</si>
  <si>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</si>
  <si>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</si>
  <si>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</si>
  <si>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</si>
  <si>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</si>
  <si>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</si>
  <si>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</si>
  <si>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</si>
  <si>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</si>
  <si>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</si>
  <si>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</si>
  <si>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</si>
  <si>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</si>
  <si>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</si>
  <si>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</si>
  <si>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</si>
  <si>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</si>
  <si>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</si>
  <si>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</si>
  <si>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</si>
  <si>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</si>
  <si>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</si>
  <si>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</si>
  <si>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</si>
  <si>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</si>
  <si>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</si>
  <si>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</si>
  <si>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</si>
  <si>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</si>
  <si>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</si>
  <si>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</si>
  <si>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</si>
  <si>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</si>
  <si>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</si>
  <si>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</si>
  <si>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</si>
  <si>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</si>
  <si>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</si>
  <si>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</si>
  <si>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</si>
  <si>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</si>
  <si>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</si>
  <si>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</si>
  <si>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</si>
  <si>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</si>
  <si>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</si>
  <si>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</si>
  <si>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</si>
  <si>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</si>
  <si>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</si>
  <si>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</si>
  <si>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</si>
  <si>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</si>
  <si>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</si>
  <si>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</si>
  <si>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</si>
  <si>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</si>
  <si>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</si>
  <si>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</si>
  <si>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</si>
  <si>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</si>
  <si>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</si>
  <si>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</si>
  <si>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</si>
  <si>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</si>
  <si>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</si>
  <si>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</si>
  <si>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</si>
  <si>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</si>
  <si>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</si>
  <si>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</si>
  <si>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</si>
  <si>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</si>
  <si>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</si>
  <si>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</si>
  <si>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</si>
  <si>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</si>
  <si>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</si>
  <si>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</si>
  <si>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</si>
  <si>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</si>
  <si>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</si>
  <si>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</si>
  <si>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</si>
  <si>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</si>
  <si>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</si>
  <si>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</si>
  <si>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</si>
  <si>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</si>
  <si>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</si>
  <si>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</si>
  <si>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</si>
  <si>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</si>
  <si>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</si>
  <si>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</si>
  <si>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</si>
  <si>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</si>
  <si>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</si>
  <si>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</si>
  <si>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</si>
  <si>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</si>
  <si>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</si>
  <si>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</si>
  <si>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</si>
  <si>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</si>
  <si>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</si>
  <si>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</si>
  <si>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</si>
  <si>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</si>
  <si>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</si>
  <si>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</si>
  <si>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</si>
  <si>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</si>
  <si>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</si>
  <si>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</si>
  <si>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</si>
  <si>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</si>
  <si>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</si>
  <si>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</si>
  <si>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</si>
  <si>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</si>
  <si>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</si>
  <si>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</si>
  <si>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</si>
  <si>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</si>
  <si>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</si>
  <si>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</si>
  <si>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</si>
  <si>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</si>
  <si>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</si>
  <si>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</si>
  <si>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</si>
  <si>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</si>
  <si>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</si>
  <si>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</si>
  <si>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</si>
  <si>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</si>
  <si>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</si>
  <si>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</si>
  <si>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</si>
  <si>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</si>
  <si>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</si>
  <si>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</si>
  <si>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</si>
  <si>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</si>
  <si>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</si>
  <si>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</si>
  <si>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</si>
  <si>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</si>
  <si>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</si>
  <si>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</si>
  <si>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</si>
  <si>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</si>
  <si>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</si>
  <si>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</si>
  <si>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</si>
  <si>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</si>
  <si>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</si>
  <si>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</si>
  <si>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</si>
  <si>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</si>
  <si>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</si>
  <si>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</si>
  <si>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</si>
  <si>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</si>
  <si>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</si>
  <si>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</si>
  <si>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</si>
  <si>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</si>
  <si>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</si>
  <si>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</si>
  <si>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</si>
  <si>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</si>
  <si>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</si>
  <si>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</si>
  <si>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</si>
  <si>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</si>
  <si>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</si>
  <si>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</si>
  <si>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</si>
  <si>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</si>
  <si>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</si>
  <si>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</si>
  <si>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</si>
  <si>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</si>
  <si>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</si>
  <si>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</si>
  <si>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</si>
  <si>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</si>
  <si>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</si>
  <si>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</si>
  <si>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</si>
  <si>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</si>
  <si>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</si>
  <si>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</si>
  <si>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</si>
  <si>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</si>
  <si>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</si>
  <si>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</si>
  <si>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</si>
  <si>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</si>
  <si>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</si>
  <si>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</si>
  <si>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</si>
  <si>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</si>
  <si>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</si>
  <si>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</si>
  <si>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</si>
  <si>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</si>
  <si>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</si>
  <si>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</si>
  <si>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</si>
  <si>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</si>
  <si>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</si>
  <si>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</si>
  <si>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</si>
  <si>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</si>
  <si>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</si>
  <si>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</si>
  <si>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</si>
  <si>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</si>
  <si>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</si>
  <si>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</si>
  <si>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</si>
  <si>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</si>
  <si>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</si>
  <si>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</si>
  <si>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</si>
  <si>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</si>
  <si>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</si>
  <si>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</si>
  <si>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</si>
  <si>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</si>
  <si>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</si>
  <si>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</si>
  <si>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</si>
  <si>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</si>
  <si>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</si>
  <si>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</si>
  <si>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</si>
  <si>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</si>
  <si>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</si>
  <si>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</si>
  <si>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</si>
  <si>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</si>
  <si>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</si>
  <si>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</si>
  <si>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</si>
  <si>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</si>
  <si>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</si>
  <si>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</si>
  <si>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</si>
  <si>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</si>
  <si>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</si>
  <si>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</si>
  <si>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</si>
  <si>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</si>
  <si>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</si>
  <si>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</si>
  <si>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</si>
  <si>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</si>
  <si>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</si>
  <si>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</si>
  <si>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</si>
  <si>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</si>
  <si>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</si>
  <si>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</si>
  <si>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</si>
  <si>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</si>
  <si>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</si>
  <si>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</si>
  <si>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</si>
  <si>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</si>
  <si>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</si>
  <si>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</si>
  <si>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</si>
  <si>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</si>
  <si>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</si>
  <si>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</si>
  <si>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</si>
  <si>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</si>
  <si>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</si>
  <si>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</si>
  <si>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</si>
  <si>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</si>
  <si>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</si>
  <si>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</si>
  <si>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</si>
  <si>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</si>
  <si>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</si>
  <si>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</si>
  <si>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</si>
  <si>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</si>
  <si>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</si>
  <si>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</si>
  <si>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</si>
  <si>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</si>
  <si>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</si>
  <si>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</si>
  <si>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</si>
  <si>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</si>
  <si>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</si>
  <si>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</si>
  <si>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</si>
  <si>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</si>
  <si>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</si>
  <si>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</si>
  <si>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</si>
  <si>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</si>
  <si>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</si>
  <si>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</si>
  <si>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</si>
  <si>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</si>
  <si>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</si>
  <si>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</si>
  <si>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</si>
  <si>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</si>
  <si>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</si>
  <si>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</si>
  <si>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</si>
  <si>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</si>
  <si>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</si>
  <si>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</si>
  <si>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</si>
  <si>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</si>
  <si>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</si>
  <si>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</si>
  <si>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</si>
  <si>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</si>
  <si>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</si>
  <si>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</si>
  <si>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</si>
  <si>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</si>
  <si>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</si>
  <si>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</si>
  <si>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</si>
  <si>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</si>
  <si>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</si>
  <si>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</si>
  <si>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</si>
  <si>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</si>
  <si>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</si>
  <si>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</si>
  <si>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</si>
  <si>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</si>
  <si>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</si>
  <si>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</si>
  <si>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</si>
  <si>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</si>
  <si>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</si>
  <si>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</si>
  <si>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</si>
  <si>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</si>
  <si>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</si>
  <si>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</si>
  <si>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</si>
  <si>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</si>
  <si>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</si>
  <si>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</si>
  <si>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</si>
  <si>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</si>
  <si>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</si>
  <si>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</si>
  <si>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</si>
  <si>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</si>
  <si>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</si>
  <si>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</si>
  <si>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</si>
  <si>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</si>
  <si>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</si>
  <si>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</si>
  <si>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</si>
  <si>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</si>
  <si>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</si>
  <si>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</si>
  <si>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</si>
  <si>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</si>
  <si>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</si>
  <si>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</si>
  <si>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</si>
  <si>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</si>
  <si>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</si>
  <si>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</si>
  <si>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</si>
  <si>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</si>
  <si>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</si>
  <si>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</si>
  <si>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</si>
  <si>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</si>
  <si>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</si>
  <si>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</si>
  <si>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</si>
  <si>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</si>
  <si>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</si>
  <si>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</si>
  <si>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</si>
  <si>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</si>
  <si>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</si>
  <si>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</si>
  <si>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</si>
  <si>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</si>
  <si>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</si>
  <si>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</si>
  <si>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</si>
  <si>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</si>
  <si>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</si>
  <si>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</si>
  <si>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</si>
  <si>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</si>
  <si>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</si>
  <si>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</si>
  <si>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</si>
  <si>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</si>
  <si>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</si>
  <si>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</si>
  <si>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</si>
  <si>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</si>
  <si>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</si>
  <si>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</si>
  <si>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</si>
  <si>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</si>
  <si>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</si>
  <si>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</si>
  <si>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</si>
  <si>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</si>
  <si>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</si>
  <si>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</si>
  <si>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</si>
  <si>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</si>
  <si>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</si>
  <si>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</si>
  <si>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</si>
  <si>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</si>
  <si>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</si>
  <si>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</si>
  <si>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</si>
  <si>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</si>
  <si>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</si>
  <si>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</si>
  <si>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</si>
  <si>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</si>
  <si>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</si>
  <si>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</si>
  <si>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</si>
  <si>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</si>
  <si>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</si>
  <si>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</si>
  <si>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</si>
  <si>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</si>
  <si>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</si>
  <si>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</si>
  <si>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</si>
  <si>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</si>
  <si>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</si>
  <si>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</si>
  <si>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</si>
  <si>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</si>
  <si>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</si>
  <si>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</si>
  <si>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</si>
  <si>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</si>
  <si>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</si>
  <si>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</si>
  <si>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</si>
  <si>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</si>
  <si>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</si>
  <si>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</si>
  <si>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</si>
  <si>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</si>
  <si>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</si>
  <si>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</si>
  <si>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</si>
  <si>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</si>
  <si>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</si>
  <si>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</si>
  <si>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</si>
  <si>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</si>
  <si>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</si>
  <si>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</si>
  <si>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</si>
  <si>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</si>
  <si>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</si>
  <si>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</si>
  <si>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</si>
  <si>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</si>
  <si>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</si>
  <si>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</si>
  <si>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</si>
  <si>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</si>
  <si>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</si>
  <si>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</si>
  <si>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</si>
  <si>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</si>
  <si>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</si>
  <si>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</si>
  <si>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</si>
  <si>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</si>
  <si>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</si>
  <si>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</si>
  <si>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</si>
  <si>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</si>
  <si>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</si>
  <si>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</si>
  <si>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</si>
  <si>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</si>
  <si>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</si>
  <si>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</si>
  <si>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</si>
  <si>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</si>
  <si>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</si>
  <si>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</si>
  <si>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</si>
  <si>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</si>
  <si>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</si>
  <si>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</si>
  <si>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</si>
  <si>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</si>
  <si>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</si>
  <si>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</si>
  <si>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</si>
  <si>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</si>
  <si>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</si>
  <si>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</si>
  <si>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</si>
  <si>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</si>
  <si>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</si>
  <si>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</si>
  <si>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</si>
  <si>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</si>
  <si>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</si>
  <si>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</si>
  <si>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</si>
  <si>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</si>
  <si>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</si>
  <si>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</si>
  <si>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</si>
  <si>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</si>
  <si>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</si>
  <si>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</si>
  <si>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</si>
  <si>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</si>
  <si>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</si>
  <si>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</si>
  <si>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</si>
  <si>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</si>
  <si>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</si>
  <si>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</si>
  <si>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</si>
  <si>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</si>
  <si>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</si>
  <si>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</si>
  <si>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</si>
  <si>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</si>
  <si>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</si>
  <si>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</si>
  <si>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</si>
  <si>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</si>
  <si>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</si>
  <si>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</si>
  <si>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</si>
  <si>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</si>
  <si>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</si>
  <si>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</si>
  <si>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</si>
  <si>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</si>
  <si>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</si>
  <si>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</si>
  <si>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</si>
  <si>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</si>
  <si>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</si>
  <si>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</si>
  <si>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</si>
  <si>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</si>
  <si>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</si>
  <si>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</si>
  <si>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</si>
  <si>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</si>
  <si>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</si>
  <si>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</si>
  <si>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</si>
  <si>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</si>
  <si>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</si>
  <si>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</si>
  <si>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</si>
  <si>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</si>
  <si>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</si>
  <si>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</si>
  <si>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</si>
  <si>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</si>
  <si>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</si>
  <si>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</si>
  <si>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</si>
  <si>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</si>
  <si>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</si>
  <si>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</si>
  <si>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</si>
  <si>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</si>
  <si>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</si>
  <si>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</si>
  <si>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</si>
  <si>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</si>
  <si>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</si>
  <si>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</si>
  <si>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</si>
  <si>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</si>
  <si>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</si>
  <si>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</si>
  <si>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</si>
  <si>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</si>
  <si>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</si>
  <si>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</si>
  <si>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</si>
  <si>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</si>
  <si>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</si>
  <si>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</si>
  <si>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</si>
  <si>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</si>
  <si>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</si>
  <si>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</si>
  <si>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</si>
  <si>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</si>
  <si>
    <t>30-Day Mortality</t>
  </si>
  <si>
    <t>Longer Term Complication</t>
  </si>
  <si>
    <t>ETOH Withdrawal</t>
  </si>
  <si>
    <t>Was in ICU for hypotension and AMS of unclear etiology</t>
  </si>
  <si>
    <t>Policy</t>
  </si>
  <si>
    <t>Airway Risk, too sedated to eat</t>
  </si>
  <si>
    <t>Required ICU for not tox reasons</t>
  </si>
  <si>
    <t>Had seizure immediately after discharge</t>
  </si>
  <si>
    <t>APAP with double peak</t>
  </si>
  <si>
    <t>Sinus tachycardia infaltes INTOXICATE's recommendations</t>
  </si>
  <si>
    <t>EKG with sinius tachycardia</t>
  </si>
  <si>
    <t>No actual ingestion, psych facility wanted clearance</t>
  </si>
  <si>
    <t>Admitted for aspiration PNA, not tox</t>
  </si>
  <si>
    <t>Predicted Ignore Sinus</t>
  </si>
  <si>
    <t>Predicted Ignore Sinus &lt; 140</t>
  </si>
  <si>
    <t>Should stage cirrhosis, like sinus tachycardia, it is a vague term</t>
  </si>
  <si>
    <t>Seizure</t>
  </si>
  <si>
    <t>No age adjustment for vital signs</t>
  </si>
  <si>
    <t>Tachycardia vs INTOXICATE</t>
  </si>
  <si>
    <t>Tox was consulted for weaning sedatioin</t>
  </si>
  <si>
    <t>Was for etoh withdrawal, not intoxication</t>
  </si>
  <si>
    <t>In Retrospect Required ICU</t>
  </si>
  <si>
    <t>ADULT</t>
  </si>
  <si>
    <t>PEDS</t>
  </si>
  <si>
    <t>ALL</t>
  </si>
  <si>
    <t>Total</t>
  </si>
  <si>
    <t>Optimized Predicted Disposition</t>
  </si>
  <si>
    <t>Agreement</t>
  </si>
  <si>
    <t>Original threshold</t>
  </si>
  <si>
    <t>Not</t>
  </si>
  <si>
    <t>MD</t>
  </si>
  <si>
    <t>Algo</t>
  </si>
  <si>
    <t>SUM</t>
  </si>
  <si>
    <t>ROC Optimized Threshold</t>
  </si>
  <si>
    <t>Kappa</t>
  </si>
  <si>
    <t>Adults</t>
  </si>
  <si>
    <t>Peds</t>
  </si>
  <si>
    <t>Inappropriate Downgrades</t>
  </si>
  <si>
    <t>With IRS 6</t>
  </si>
  <si>
    <t>With IRS 17</t>
  </si>
  <si>
    <t>Needed ICU</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</si>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</sst>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7" fillId="0" borderId="0" xfId="0" applyFont="1" applyAlignment="1">
      <alignment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8" fillId="0" borderId="0" xfId="0" applyFont="1" applyAlignment="1">
      <alignment horizontal="center" wrapText="1"/>
    </xf>
    <xf numFmtId="0" fontId="1" fillId="0" borderId="0" xfId="0" applyFont="1" applyAlignment="1">
      <alignment horizontal="left" wrapText="1"/>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107">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AB2:AB10" totalsRowShown="0" headerRowDxfId="106" dataDxfId="105">
  <autoFilter ref="AB2:AB10" xr:uid="{45F0F697-1E04-4F46-82EE-39AA16786EEB}"/>
  <tableColumns count="1">
    <tableColumn id="1" xr3:uid="{AB316893-1109-4C39-948A-005BE9A21A5D}" name="Exposure Values" dataDxfId="104"/>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39" activePane="bottomLeft" state="frozen"/>
      <selection pane="bottomLeft" activeCell="E184" sqref="E184"/>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5" t="s">
        <v>14</v>
      </c>
      <c r="B35" s="3">
        <v>45035</v>
      </c>
      <c r="C35" s="2" t="s">
        <v>160</v>
      </c>
      <c r="D35" s="3">
        <v>27789</v>
      </c>
      <c r="E35" s="2">
        <v>1006702172</v>
      </c>
      <c r="F35" s="43" t="s">
        <v>161</v>
      </c>
      <c r="G35" s="44" t="s">
        <v>162</v>
      </c>
      <c r="H35" s="44" t="s">
        <v>162</v>
      </c>
      <c r="I35" s="44"/>
      <c r="J35" s="30"/>
      <c r="K35" s="47" t="s">
        <v>20</v>
      </c>
      <c r="L35" s="45"/>
      <c r="N35" s="45" t="s">
        <v>105</v>
      </c>
    </row>
    <row r="36" spans="1:14" s="2" customFormat="1" x14ac:dyDescent="0.2">
      <c r="A36" s="45"/>
      <c r="B36" s="3">
        <v>45036</v>
      </c>
      <c r="C36" s="2" t="s">
        <v>160</v>
      </c>
      <c r="D36" s="3">
        <v>27789</v>
      </c>
      <c r="E36" s="2">
        <v>1006702172</v>
      </c>
      <c r="F36" s="43"/>
      <c r="G36" s="44"/>
      <c r="H36" s="44"/>
      <c r="I36" s="44"/>
      <c r="J36" s="30"/>
      <c r="K36" s="47"/>
      <c r="L36" s="45"/>
      <c r="N36" s="45"/>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3" t="s">
        <v>136</v>
      </c>
      <c r="G45" s="44" t="s">
        <v>136</v>
      </c>
      <c r="H45" s="44" t="s">
        <v>136</v>
      </c>
      <c r="I45" s="44" t="s">
        <v>136</v>
      </c>
      <c r="K45" s="47" t="s">
        <v>99</v>
      </c>
      <c r="L45" s="48" t="s">
        <v>190</v>
      </c>
      <c r="M45" s="45" t="s">
        <v>168</v>
      </c>
      <c r="N45" s="45" t="s">
        <v>105</v>
      </c>
    </row>
    <row r="46" spans="1:14" ht="15.75" customHeight="1" x14ac:dyDescent="0.2">
      <c r="A46" s="2" t="s">
        <v>62</v>
      </c>
      <c r="B46" s="3">
        <v>45040</v>
      </c>
      <c r="C46" s="2" t="s">
        <v>189</v>
      </c>
      <c r="D46" s="3">
        <v>10744</v>
      </c>
      <c r="E46" s="2">
        <v>1201620056</v>
      </c>
      <c r="F46" s="43"/>
      <c r="G46" s="44"/>
      <c r="H46" s="44"/>
      <c r="I46" s="44"/>
      <c r="K46" s="47"/>
      <c r="L46" s="48"/>
      <c r="M46" s="45"/>
      <c r="N46" s="45"/>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5" t="s">
        <v>14</v>
      </c>
      <c r="B51" s="3">
        <v>45041</v>
      </c>
      <c r="C51" s="2" t="s">
        <v>206</v>
      </c>
      <c r="D51" s="20">
        <v>26088</v>
      </c>
      <c r="E51" s="1">
        <v>1002805912</v>
      </c>
      <c r="F51" s="46" t="s">
        <v>207</v>
      </c>
      <c r="G51" s="45" t="s">
        <v>208</v>
      </c>
      <c r="H51" s="45" t="s">
        <v>209</v>
      </c>
      <c r="I51" s="45"/>
      <c r="J51" s="31"/>
      <c r="K51" s="47" t="s">
        <v>99</v>
      </c>
      <c r="N51" s="1" t="s">
        <v>100</v>
      </c>
    </row>
    <row r="52" spans="1:14" x14ac:dyDescent="0.2">
      <c r="A52" s="45"/>
      <c r="B52" s="3">
        <v>45042</v>
      </c>
      <c r="C52" s="2" t="s">
        <v>206</v>
      </c>
      <c r="D52" s="20">
        <v>26088</v>
      </c>
      <c r="E52" s="1">
        <v>1002805912</v>
      </c>
      <c r="F52" s="46"/>
      <c r="G52" s="45"/>
      <c r="H52" s="45"/>
      <c r="I52" s="45"/>
      <c r="J52" s="31"/>
      <c r="K52" s="47"/>
      <c r="N52" s="1" t="s">
        <v>100</v>
      </c>
    </row>
    <row r="53" spans="1:14" x14ac:dyDescent="0.2">
      <c r="A53" s="45"/>
      <c r="B53" s="3">
        <v>45043</v>
      </c>
      <c r="C53" s="2" t="s">
        <v>206</v>
      </c>
      <c r="D53" s="20">
        <v>26088</v>
      </c>
      <c r="E53" s="1">
        <v>1002805912</v>
      </c>
      <c r="F53" s="46"/>
      <c r="G53" s="45"/>
      <c r="H53" s="45"/>
      <c r="I53" s="45"/>
      <c r="J53" s="31"/>
      <c r="K53" s="47"/>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6" t="s">
        <v>224</v>
      </c>
      <c r="G59" s="45" t="s">
        <v>225</v>
      </c>
      <c r="H59" s="45" t="s">
        <v>226</v>
      </c>
      <c r="I59" s="45"/>
      <c r="J59" s="31"/>
      <c r="K59" s="47" t="s">
        <v>49</v>
      </c>
      <c r="N59" s="45" t="s">
        <v>105</v>
      </c>
    </row>
    <row r="60" spans="1:14" x14ac:dyDescent="0.2">
      <c r="B60" s="3">
        <v>45043</v>
      </c>
      <c r="C60" s="2" t="s">
        <v>223</v>
      </c>
      <c r="D60" s="20">
        <v>39160</v>
      </c>
      <c r="E60" s="1">
        <v>1008151593</v>
      </c>
      <c r="F60" s="46"/>
      <c r="G60" s="45"/>
      <c r="H60" s="45"/>
      <c r="I60" s="45"/>
      <c r="J60" s="31"/>
      <c r="K60" s="47"/>
      <c r="N60" s="45"/>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5" t="s">
        <v>14</v>
      </c>
      <c r="B109" s="3">
        <v>45087</v>
      </c>
      <c r="C109" s="2" t="s">
        <v>405</v>
      </c>
      <c r="D109" s="20">
        <v>31936</v>
      </c>
      <c r="E109" s="1">
        <v>1005149298</v>
      </c>
      <c r="F109" s="46" t="s">
        <v>406</v>
      </c>
      <c r="G109" s="45" t="s">
        <v>407</v>
      </c>
      <c r="H109" s="45" t="s">
        <v>408</v>
      </c>
      <c r="K109" s="45" t="s">
        <v>99</v>
      </c>
      <c r="N109" s="1" t="s">
        <v>100</v>
      </c>
    </row>
    <row r="110" spans="1:14" x14ac:dyDescent="0.2">
      <c r="A110" s="45"/>
      <c r="B110" s="3">
        <v>45087</v>
      </c>
      <c r="C110" s="2" t="s">
        <v>405</v>
      </c>
      <c r="D110" s="20">
        <v>31936</v>
      </c>
      <c r="E110" s="1">
        <v>1005149298</v>
      </c>
      <c r="F110" s="46"/>
      <c r="G110" s="45"/>
      <c r="H110" s="45"/>
      <c r="K110" s="45"/>
      <c r="N110" s="1" t="s">
        <v>100</v>
      </c>
    </row>
    <row r="111" spans="1:14" x14ac:dyDescent="0.2">
      <c r="A111" s="45"/>
      <c r="B111" s="3">
        <v>45088</v>
      </c>
      <c r="C111" s="2" t="s">
        <v>405</v>
      </c>
      <c r="D111" s="20">
        <v>31936</v>
      </c>
      <c r="E111" s="1">
        <v>1005149298</v>
      </c>
      <c r="F111" s="46"/>
      <c r="G111" s="45"/>
      <c r="H111" s="45"/>
      <c r="K111" s="45"/>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5" t="s">
        <v>14</v>
      </c>
      <c r="B132" s="3">
        <v>45103</v>
      </c>
      <c r="C132" s="1" t="s">
        <v>449</v>
      </c>
      <c r="D132" s="20">
        <v>33905</v>
      </c>
      <c r="E132" s="1">
        <v>1101619038</v>
      </c>
      <c r="N132" s="45" t="s">
        <v>105</v>
      </c>
    </row>
    <row r="133" spans="1:14" x14ac:dyDescent="0.2">
      <c r="A133" s="45"/>
      <c r="B133" s="3">
        <v>45104</v>
      </c>
      <c r="C133" s="1" t="s">
        <v>449</v>
      </c>
      <c r="D133" s="20">
        <v>33905</v>
      </c>
      <c r="E133" s="1">
        <v>1101619038</v>
      </c>
      <c r="N133" s="45"/>
    </row>
    <row r="134" spans="1:14" x14ac:dyDescent="0.2">
      <c r="A134" s="45"/>
      <c r="B134" s="3">
        <v>45105</v>
      </c>
      <c r="C134" s="1" t="s">
        <v>449</v>
      </c>
      <c r="D134" s="20">
        <v>33905</v>
      </c>
      <c r="E134" s="1">
        <v>1101619038</v>
      </c>
      <c r="N134" s="45"/>
    </row>
    <row r="135" spans="1:14" x14ac:dyDescent="0.2">
      <c r="A135" s="2" t="s">
        <v>62</v>
      </c>
      <c r="B135" s="3">
        <v>45103</v>
      </c>
      <c r="C135" s="2" t="s">
        <v>450</v>
      </c>
      <c r="D135" s="3">
        <v>27807</v>
      </c>
      <c r="E135" s="2">
        <v>1010264021</v>
      </c>
      <c r="N135" s="1" t="s">
        <v>105</v>
      </c>
    </row>
    <row r="136" spans="1:14" x14ac:dyDescent="0.2">
      <c r="A136" s="45" t="s">
        <v>14</v>
      </c>
      <c r="B136" s="3">
        <v>45103</v>
      </c>
      <c r="C136" s="2" t="s">
        <v>451</v>
      </c>
      <c r="D136" s="20">
        <v>16674</v>
      </c>
      <c r="E136" s="1">
        <v>1009612218</v>
      </c>
      <c r="N136" s="45" t="s">
        <v>217</v>
      </c>
    </row>
    <row r="137" spans="1:14" x14ac:dyDescent="0.2">
      <c r="A137" s="45"/>
      <c r="B137" s="3">
        <v>45104</v>
      </c>
      <c r="C137" s="2" t="s">
        <v>451</v>
      </c>
      <c r="D137" s="20">
        <v>16674</v>
      </c>
      <c r="E137" s="1">
        <v>1009612218</v>
      </c>
      <c r="N137" s="45"/>
    </row>
    <row r="138" spans="1:14" x14ac:dyDescent="0.2">
      <c r="A138" s="45"/>
      <c r="B138" s="3">
        <v>45105</v>
      </c>
      <c r="C138" s="2" t="s">
        <v>451</v>
      </c>
      <c r="D138" s="20">
        <v>16674</v>
      </c>
      <c r="E138" s="1">
        <v>1009612218</v>
      </c>
      <c r="N138" s="45"/>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5" t="s">
        <v>14</v>
      </c>
      <c r="B141" s="3">
        <v>45107</v>
      </c>
      <c r="C141" s="2" t="s">
        <v>454</v>
      </c>
      <c r="D141" s="20">
        <v>35958</v>
      </c>
      <c r="E141" s="1">
        <v>1401325082</v>
      </c>
      <c r="N141" s="1" t="s">
        <v>100</v>
      </c>
    </row>
    <row r="142" spans="1:14" x14ac:dyDescent="0.2">
      <c r="A142" s="45"/>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7" t="s">
        <v>62</v>
      </c>
      <c r="B164" s="3">
        <v>45140</v>
      </c>
      <c r="C164" s="2" t="s">
        <v>477</v>
      </c>
      <c r="D164" s="20">
        <v>17391</v>
      </c>
      <c r="E164" s="1">
        <v>1003351614</v>
      </c>
    </row>
    <row r="165" spans="1:5" x14ac:dyDescent="0.2">
      <c r="A165" s="47"/>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5" t="s">
        <v>14</v>
      </c>
      <c r="B181" s="3">
        <v>45153</v>
      </c>
      <c r="C181" s="2" t="s">
        <v>492</v>
      </c>
      <c r="D181" s="3">
        <v>38835</v>
      </c>
      <c r="E181" s="2">
        <v>1401380766</v>
      </c>
    </row>
    <row r="182" spans="1:5" x14ac:dyDescent="0.2">
      <c r="A182" s="45"/>
      <c r="B182" s="3">
        <v>45153</v>
      </c>
      <c r="C182" s="2" t="s">
        <v>492</v>
      </c>
      <c r="D182" s="3">
        <v>38835</v>
      </c>
      <c r="E182" s="2">
        <v>1401380766</v>
      </c>
    </row>
    <row r="183" spans="1:5" x14ac:dyDescent="0.2">
      <c r="A183" s="45" t="s">
        <v>14</v>
      </c>
      <c r="B183" s="3">
        <v>45153</v>
      </c>
      <c r="C183" s="2" t="s">
        <v>493</v>
      </c>
      <c r="D183" s="3">
        <v>30814</v>
      </c>
      <c r="E183" s="2">
        <v>1010017969</v>
      </c>
    </row>
    <row r="184" spans="1:5" x14ac:dyDescent="0.2">
      <c r="A184" s="45"/>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7" t="s">
        <v>62</v>
      </c>
      <c r="B186" s="3">
        <v>45153</v>
      </c>
      <c r="C186" s="2" t="s">
        <v>495</v>
      </c>
      <c r="D186" s="3">
        <v>29398</v>
      </c>
      <c r="E186" s="2">
        <v>1009052150</v>
      </c>
    </row>
    <row r="187" spans="1:5" x14ac:dyDescent="0.2">
      <c r="A187" s="47"/>
      <c r="B187" s="3">
        <v>45154</v>
      </c>
      <c r="C187" s="2" t="s">
        <v>495</v>
      </c>
      <c r="D187" s="3">
        <v>29398</v>
      </c>
      <c r="E187" s="2">
        <v>1009052150</v>
      </c>
    </row>
    <row r="188" spans="1:5" x14ac:dyDescent="0.2">
      <c r="A188" s="45" t="s">
        <v>14</v>
      </c>
      <c r="B188" s="3">
        <v>45153</v>
      </c>
      <c r="C188" s="2" t="s">
        <v>496</v>
      </c>
      <c r="D188" s="3">
        <v>32235</v>
      </c>
      <c r="E188" s="2">
        <v>1401382217</v>
      </c>
    </row>
    <row r="189" spans="1:5" x14ac:dyDescent="0.2">
      <c r="A189" s="45"/>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7" t="s">
        <v>62</v>
      </c>
      <c r="B274" s="3">
        <v>45223</v>
      </c>
      <c r="C274" s="2" t="s">
        <v>564</v>
      </c>
      <c r="D274" s="3">
        <v>38275</v>
      </c>
      <c r="E274" s="2">
        <v>1401468415</v>
      </c>
      <c r="F274" s="49" t="s">
        <v>136</v>
      </c>
      <c r="G274" s="47" t="s">
        <v>136</v>
      </c>
      <c r="H274" s="47" t="s">
        <v>136</v>
      </c>
      <c r="I274" s="47" t="s">
        <v>136</v>
      </c>
      <c r="J274" s="32"/>
      <c r="K274" s="47" t="s">
        <v>49</v>
      </c>
      <c r="L274" s="49" t="s">
        <v>565</v>
      </c>
      <c r="M274" s="45" t="s">
        <v>138</v>
      </c>
    </row>
    <row r="275" spans="1:13" x14ac:dyDescent="0.2">
      <c r="A275" s="47"/>
      <c r="B275" s="3">
        <v>45223</v>
      </c>
      <c r="C275" s="2" t="s">
        <v>564</v>
      </c>
      <c r="D275" s="3">
        <v>38275</v>
      </c>
      <c r="E275" s="2">
        <v>1401468415</v>
      </c>
      <c r="F275" s="49"/>
      <c r="G275" s="47"/>
      <c r="H275" s="47"/>
      <c r="I275" s="47"/>
      <c r="J275" s="32"/>
      <c r="K275" s="47"/>
      <c r="L275" s="49"/>
      <c r="M275" s="45"/>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 ref="M274:M275"/>
    <mergeCell ref="L274:L275"/>
    <mergeCell ref="F274:F275"/>
    <mergeCell ref="G274:G275"/>
    <mergeCell ref="H274:H275"/>
    <mergeCell ref="I274:I275"/>
    <mergeCell ref="K274:K275"/>
    <mergeCell ref="N136:N138"/>
    <mergeCell ref="F59:F60"/>
    <mergeCell ref="G59:G60"/>
    <mergeCell ref="H59:H60"/>
    <mergeCell ref="F109:F111"/>
    <mergeCell ref="G109:G111"/>
    <mergeCell ref="H109:H111"/>
    <mergeCell ref="K109:K111"/>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F35:F36"/>
    <mergeCell ref="G35:G36"/>
    <mergeCell ref="A51:A53"/>
    <mergeCell ref="A35:A36"/>
    <mergeCell ref="F51:F53"/>
    <mergeCell ref="G51:G53"/>
  </mergeCells>
  <conditionalFormatting sqref="E1:E1048576">
    <cfRule type="duplicateValues" dxfId="10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AR469"/>
  <sheetViews>
    <sheetView tabSelected="1" topLeftCell="V1" zoomScale="110" zoomScaleNormal="110" workbookViewId="0">
      <pane ySplit="1" topLeftCell="A30" activePane="bottomLeft" state="frozen"/>
      <selection pane="bottomLeft" activeCell="AC47" sqref="AC47"/>
    </sheetView>
  </sheetViews>
  <sheetFormatPr baseColWidth="10" defaultColWidth="8.83203125" defaultRowHeight="15" x14ac:dyDescent="0.2"/>
  <cols>
    <col min="1" max="2" width="14.33203125" bestFit="1" customWidth="1"/>
    <col min="3" max="3" width="7.6640625" bestFit="1" customWidth="1"/>
    <col min="4" max="4" width="18" bestFit="1" customWidth="1"/>
    <col min="5" max="5" width="4.5" bestFit="1" customWidth="1"/>
    <col min="6" max="6" width="5.83203125" bestFit="1" customWidth="1"/>
    <col min="7" max="7" width="4.5" bestFit="1" customWidth="1"/>
    <col min="8" max="8" width="4.6640625" bestFit="1" customWidth="1"/>
    <col min="9" max="9" width="23.5" bestFit="1" customWidth="1"/>
    <col min="10" max="10" width="8.83203125" bestFit="1" customWidth="1"/>
    <col min="11" max="11" width="12.5" bestFit="1" customWidth="1"/>
    <col min="12" max="12" width="15" customWidth="1"/>
    <col min="13" max="13" width="18.5" bestFit="1" customWidth="1"/>
    <col min="14" max="14" width="18.5" customWidth="1"/>
    <col min="15" max="15" width="20.5" bestFit="1" customWidth="1"/>
    <col min="16" max="17" width="20.5" customWidth="1"/>
    <col min="18" max="18" width="17.5" bestFit="1" customWidth="1"/>
    <col min="19" max="19" width="40.6640625" style="26" bestFit="1" customWidth="1"/>
    <col min="20" max="22" width="40.6640625" style="26" customWidth="1"/>
    <col min="23" max="23" width="35.5" bestFit="1" customWidth="1"/>
    <col min="26" max="26" width="17.5" bestFit="1" customWidth="1"/>
    <col min="28" max="28" width="16.5" bestFit="1" customWidth="1"/>
  </cols>
  <sheetData>
    <row r="1" spans="1:28" s="37" customFormat="1" ht="16" x14ac:dyDescent="0.2">
      <c r="A1" s="35" t="s">
        <v>4</v>
      </c>
      <c r="B1" s="35" t="s">
        <v>828</v>
      </c>
      <c r="C1" s="35" t="s">
        <v>829</v>
      </c>
      <c r="D1" s="35" t="s">
        <v>830</v>
      </c>
      <c r="E1" s="35" t="s">
        <v>831</v>
      </c>
      <c r="F1" s="35" t="s">
        <v>832</v>
      </c>
      <c r="G1" s="35" t="s">
        <v>833</v>
      </c>
      <c r="H1" s="35" t="s">
        <v>834</v>
      </c>
      <c r="I1" s="35" t="s">
        <v>835</v>
      </c>
      <c r="J1" s="35" t="s">
        <v>836</v>
      </c>
      <c r="K1" s="35" t="s">
        <v>837</v>
      </c>
      <c r="L1" s="35" t="s">
        <v>838</v>
      </c>
      <c r="M1" s="35" t="s">
        <v>839</v>
      </c>
      <c r="N1" s="35" t="s">
        <v>1007</v>
      </c>
      <c r="O1" s="35" t="s">
        <v>840</v>
      </c>
      <c r="P1" s="35" t="s">
        <v>994</v>
      </c>
      <c r="Q1" s="35" t="s">
        <v>995</v>
      </c>
      <c r="R1" s="35" t="s">
        <v>841</v>
      </c>
      <c r="S1" s="41" t="s">
        <v>842</v>
      </c>
      <c r="T1" s="41" t="s">
        <v>982</v>
      </c>
      <c r="U1" s="41" t="s">
        <v>981</v>
      </c>
      <c r="V1" s="41" t="s">
        <v>1002</v>
      </c>
      <c r="W1" s="35" t="s">
        <v>843</v>
      </c>
      <c r="X1" s="36"/>
      <c r="Y1" s="36"/>
      <c r="Z1" s="36" t="s">
        <v>844</v>
      </c>
      <c r="AA1" s="36"/>
      <c r="AB1" s="36"/>
    </row>
    <row r="2" spans="1:28" ht="32" x14ac:dyDescent="0.2">
      <c r="A2" s="38">
        <v>1401126371</v>
      </c>
      <c r="B2" s="1" t="s">
        <v>738</v>
      </c>
      <c r="C2" s="1" t="s">
        <v>845</v>
      </c>
      <c r="D2" t="s">
        <v>857</v>
      </c>
      <c r="E2">
        <v>1</v>
      </c>
      <c r="F2">
        <v>114</v>
      </c>
      <c r="G2">
        <v>120</v>
      </c>
      <c r="H2">
        <v>15</v>
      </c>
      <c r="I2" t="s">
        <v>138</v>
      </c>
      <c r="J2" t="s">
        <v>138</v>
      </c>
      <c r="K2" t="s">
        <v>138</v>
      </c>
      <c r="L2" t="s">
        <v>138</v>
      </c>
      <c r="M2">
        <v>5</v>
      </c>
      <c r="N2" t="str">
        <f>IF($M2&gt;17,"ICU","GMF")</f>
        <v>GMF</v>
      </c>
      <c r="O2" t="s">
        <v>852</v>
      </c>
      <c r="R2" t="s">
        <v>848</v>
      </c>
      <c r="S2" s="26" t="s">
        <v>887</v>
      </c>
      <c r="T2" s="26" t="s">
        <v>138</v>
      </c>
      <c r="U2" s="26" t="s">
        <v>138</v>
      </c>
      <c r="V2" s="26" t="s">
        <v>138</v>
      </c>
      <c r="W2" s="26" t="s">
        <v>990</v>
      </c>
      <c r="Z2" t="s">
        <v>731</v>
      </c>
      <c r="AB2" s="33" t="s">
        <v>849</v>
      </c>
    </row>
    <row r="3" spans="1:28" ht="16" x14ac:dyDescent="0.2">
      <c r="A3" s="38">
        <v>1400361697</v>
      </c>
      <c r="B3" s="1" t="s">
        <v>47</v>
      </c>
      <c r="C3" s="1" t="s">
        <v>845</v>
      </c>
      <c r="D3" t="s">
        <v>846</v>
      </c>
      <c r="E3">
        <v>2</v>
      </c>
      <c r="F3">
        <v>116</v>
      </c>
      <c r="G3" t="s">
        <v>864</v>
      </c>
      <c r="H3">
        <v>15</v>
      </c>
      <c r="I3" t="s">
        <v>138</v>
      </c>
      <c r="J3" t="s">
        <v>138</v>
      </c>
      <c r="K3" t="s">
        <v>138</v>
      </c>
      <c r="L3" t="s">
        <v>138</v>
      </c>
      <c r="N3" t="str">
        <f t="shared" ref="N3:N66" si="0">IF($M3&gt;17,"ICU","GMF")</f>
        <v>GMF</v>
      </c>
      <c r="R3" t="s">
        <v>848</v>
      </c>
      <c r="S3" s="26" t="s">
        <v>178</v>
      </c>
      <c r="T3" s="42" t="s">
        <v>138</v>
      </c>
      <c r="U3" s="42" t="s">
        <v>138</v>
      </c>
      <c r="V3" s="42"/>
      <c r="Z3" t="s">
        <v>138</v>
      </c>
      <c r="AB3" s="33" t="s">
        <v>851</v>
      </c>
    </row>
    <row r="4" spans="1:28" ht="16" x14ac:dyDescent="0.2">
      <c r="A4" s="38">
        <v>1401621668</v>
      </c>
      <c r="B4" s="1" t="s">
        <v>745</v>
      </c>
      <c r="C4" s="1" t="s">
        <v>850</v>
      </c>
      <c r="D4" t="s">
        <v>859</v>
      </c>
      <c r="E4">
        <v>2</v>
      </c>
      <c r="F4">
        <v>112</v>
      </c>
      <c r="G4" t="s">
        <v>864</v>
      </c>
      <c r="H4">
        <v>15</v>
      </c>
      <c r="I4" t="s">
        <v>138</v>
      </c>
      <c r="J4" t="s">
        <v>138</v>
      </c>
      <c r="K4" t="s">
        <v>138</v>
      </c>
      <c r="L4" t="s">
        <v>138</v>
      </c>
      <c r="N4" t="str">
        <f t="shared" si="0"/>
        <v>GMF</v>
      </c>
      <c r="R4" t="s">
        <v>848</v>
      </c>
      <c r="S4" s="26" t="s">
        <v>889</v>
      </c>
      <c r="T4" s="26" t="s">
        <v>138</v>
      </c>
      <c r="U4" s="26" t="s">
        <v>138</v>
      </c>
      <c r="V4" s="26" t="s">
        <v>138</v>
      </c>
      <c r="W4" t="s">
        <v>890</v>
      </c>
      <c r="AB4" s="33" t="s">
        <v>846</v>
      </c>
    </row>
    <row r="5" spans="1:28" ht="32" x14ac:dyDescent="0.2">
      <c r="A5" s="2">
        <v>1400616084</v>
      </c>
      <c r="B5" s="1" t="s">
        <v>307</v>
      </c>
      <c r="C5" s="1" t="s">
        <v>845</v>
      </c>
      <c r="D5" t="s">
        <v>854</v>
      </c>
      <c r="E5">
        <v>3</v>
      </c>
      <c r="F5">
        <v>102</v>
      </c>
      <c r="G5">
        <v>92</v>
      </c>
      <c r="H5">
        <v>15</v>
      </c>
      <c r="I5" t="s">
        <v>138</v>
      </c>
      <c r="J5" t="s">
        <v>138</v>
      </c>
      <c r="K5" t="s">
        <v>138</v>
      </c>
      <c r="L5" t="s">
        <v>138</v>
      </c>
      <c r="M5">
        <v>7</v>
      </c>
      <c r="N5" t="str">
        <f t="shared" si="0"/>
        <v>GMF</v>
      </c>
      <c r="O5" t="s">
        <v>847</v>
      </c>
      <c r="R5" t="s">
        <v>848</v>
      </c>
      <c r="T5" s="26" t="s">
        <v>138</v>
      </c>
      <c r="U5" s="26" t="s">
        <v>138</v>
      </c>
      <c r="V5" s="26" t="s">
        <v>138</v>
      </c>
      <c r="W5" s="26" t="s">
        <v>990</v>
      </c>
      <c r="AB5" s="33" t="s">
        <v>854</v>
      </c>
    </row>
    <row r="6" spans="1:28" ht="16" x14ac:dyDescent="0.2">
      <c r="A6" s="2">
        <v>1401393820</v>
      </c>
      <c r="C6" t="s">
        <v>850</v>
      </c>
      <c r="D6" t="s">
        <v>860</v>
      </c>
      <c r="E6">
        <v>7</v>
      </c>
      <c r="F6">
        <v>127</v>
      </c>
      <c r="G6">
        <v>93</v>
      </c>
      <c r="H6">
        <v>15</v>
      </c>
      <c r="I6" t="s">
        <v>731</v>
      </c>
      <c r="J6" t="s">
        <v>138</v>
      </c>
      <c r="K6" t="s">
        <v>731</v>
      </c>
      <c r="L6" t="s">
        <v>138</v>
      </c>
      <c r="M6">
        <v>15</v>
      </c>
      <c r="N6" t="str">
        <f t="shared" si="0"/>
        <v>GMF</v>
      </c>
      <c r="O6" t="s">
        <v>847</v>
      </c>
      <c r="R6" t="s">
        <v>848</v>
      </c>
      <c r="S6" s="26" t="s">
        <v>913</v>
      </c>
      <c r="T6" s="26" t="s">
        <v>138</v>
      </c>
      <c r="U6" s="26" t="s">
        <v>138</v>
      </c>
      <c r="V6" s="26" t="s">
        <v>138</v>
      </c>
      <c r="AB6" s="33" t="s">
        <v>857</v>
      </c>
    </row>
    <row r="7" spans="1:28" ht="16" x14ac:dyDescent="0.2">
      <c r="A7" s="2">
        <v>1401393822</v>
      </c>
      <c r="C7" t="s">
        <v>845</v>
      </c>
      <c r="D7" t="s">
        <v>860</v>
      </c>
      <c r="E7">
        <v>8</v>
      </c>
      <c r="F7">
        <v>117</v>
      </c>
      <c r="G7">
        <v>112</v>
      </c>
      <c r="H7">
        <v>15</v>
      </c>
      <c r="I7" t="s">
        <v>731</v>
      </c>
      <c r="J7" t="s">
        <v>138</v>
      </c>
      <c r="K7" t="s">
        <v>731</v>
      </c>
      <c r="L7" t="s">
        <v>138</v>
      </c>
      <c r="M7">
        <v>12</v>
      </c>
      <c r="N7" t="str">
        <f t="shared" si="0"/>
        <v>GMF</v>
      </c>
      <c r="O7" t="s">
        <v>847</v>
      </c>
      <c r="R7" t="s">
        <v>848</v>
      </c>
      <c r="S7" s="26" t="s">
        <v>913</v>
      </c>
      <c r="T7" s="26" t="s">
        <v>138</v>
      </c>
      <c r="U7" s="26" t="s">
        <v>138</v>
      </c>
      <c r="V7" s="26" t="s">
        <v>138</v>
      </c>
      <c r="AB7" s="33" t="s">
        <v>859</v>
      </c>
    </row>
    <row r="8" spans="1:28" ht="16" x14ac:dyDescent="0.2">
      <c r="A8" s="2">
        <v>1100869636</v>
      </c>
      <c r="C8" t="s">
        <v>850</v>
      </c>
      <c r="D8" t="s">
        <v>854</v>
      </c>
      <c r="E8">
        <v>10</v>
      </c>
      <c r="F8">
        <v>100</v>
      </c>
      <c r="G8">
        <v>114</v>
      </c>
      <c r="H8">
        <v>15</v>
      </c>
      <c r="I8" t="s">
        <v>138</v>
      </c>
      <c r="J8" t="s">
        <v>138</v>
      </c>
      <c r="K8" t="s">
        <v>138</v>
      </c>
      <c r="L8" t="s">
        <v>138</v>
      </c>
      <c r="M8">
        <v>4</v>
      </c>
      <c r="N8" t="str">
        <f t="shared" si="0"/>
        <v>GMF</v>
      </c>
      <c r="O8" t="s">
        <v>852</v>
      </c>
      <c r="R8" t="s">
        <v>848</v>
      </c>
      <c r="S8" s="26" t="s">
        <v>929</v>
      </c>
      <c r="T8" s="26" t="s">
        <v>138</v>
      </c>
      <c r="U8" s="26" t="s">
        <v>138</v>
      </c>
      <c r="V8" s="26" t="s">
        <v>138</v>
      </c>
      <c r="AB8" s="33" t="s">
        <v>860</v>
      </c>
    </row>
    <row r="9" spans="1:28" ht="32" x14ac:dyDescent="0.2">
      <c r="A9" s="2">
        <v>1101578680</v>
      </c>
      <c r="B9" s="1" t="s">
        <v>97</v>
      </c>
      <c r="C9" s="1" t="s">
        <v>845</v>
      </c>
      <c r="D9" t="s">
        <v>862</v>
      </c>
      <c r="E9">
        <v>10</v>
      </c>
      <c r="F9">
        <v>120</v>
      </c>
      <c r="G9">
        <v>105</v>
      </c>
      <c r="H9">
        <v>15</v>
      </c>
      <c r="I9" t="s">
        <v>138</v>
      </c>
      <c r="J9" t="s">
        <v>138</v>
      </c>
      <c r="K9" t="s">
        <v>731</v>
      </c>
      <c r="L9" t="s">
        <v>138</v>
      </c>
      <c r="M9">
        <v>13</v>
      </c>
      <c r="N9" t="str">
        <f t="shared" si="0"/>
        <v>GMF</v>
      </c>
      <c r="O9" t="s">
        <v>847</v>
      </c>
      <c r="R9" t="s">
        <v>848</v>
      </c>
      <c r="S9" s="26" t="s">
        <v>867</v>
      </c>
      <c r="T9" s="42" t="s">
        <v>138</v>
      </c>
      <c r="U9" s="42" t="s">
        <v>138</v>
      </c>
      <c r="V9" s="26" t="s">
        <v>138</v>
      </c>
      <c r="W9" t="s">
        <v>991</v>
      </c>
      <c r="AB9" s="33" t="s">
        <v>862</v>
      </c>
    </row>
    <row r="10" spans="1:28" ht="16" x14ac:dyDescent="0.2">
      <c r="A10" s="2">
        <v>1009826465</v>
      </c>
      <c r="B10" s="1" t="s">
        <v>381</v>
      </c>
      <c r="C10" s="1" t="s">
        <v>845</v>
      </c>
      <c r="D10" t="s">
        <v>846</v>
      </c>
      <c r="E10">
        <v>12</v>
      </c>
      <c r="F10">
        <v>81</v>
      </c>
      <c r="G10">
        <v>106</v>
      </c>
      <c r="H10">
        <v>15</v>
      </c>
      <c r="I10" t="s">
        <v>138</v>
      </c>
      <c r="J10" t="s">
        <v>138</v>
      </c>
      <c r="K10" t="s">
        <v>138</v>
      </c>
      <c r="L10" t="s">
        <v>138</v>
      </c>
      <c r="M10">
        <v>4</v>
      </c>
      <c r="N10" t="str">
        <f t="shared" si="0"/>
        <v>GMF</v>
      </c>
      <c r="O10" t="s">
        <v>852</v>
      </c>
      <c r="R10" t="s">
        <v>848</v>
      </c>
      <c r="S10" s="26" t="s">
        <v>883</v>
      </c>
      <c r="T10" s="26" t="s">
        <v>138</v>
      </c>
      <c r="U10" s="26" t="s">
        <v>138</v>
      </c>
      <c r="V10" s="26" t="s">
        <v>138</v>
      </c>
      <c r="AB10" s="33" t="s">
        <v>855</v>
      </c>
    </row>
    <row r="11" spans="1:28" ht="16" x14ac:dyDescent="0.2">
      <c r="A11" s="2">
        <v>1203506199</v>
      </c>
      <c r="B11" s="1" t="s">
        <v>415</v>
      </c>
      <c r="C11" t="s">
        <v>845</v>
      </c>
      <c r="D11" t="s">
        <v>855</v>
      </c>
      <c r="E11">
        <v>12</v>
      </c>
      <c r="F11">
        <v>91</v>
      </c>
      <c r="G11">
        <v>116</v>
      </c>
      <c r="H11">
        <v>15</v>
      </c>
      <c r="I11" t="s">
        <v>138</v>
      </c>
      <c r="J11" t="s">
        <v>138</v>
      </c>
      <c r="K11" t="s">
        <v>138</v>
      </c>
      <c r="L11" t="s">
        <v>138</v>
      </c>
      <c r="M11">
        <v>3</v>
      </c>
      <c r="N11" t="str">
        <f t="shared" si="0"/>
        <v>GMF</v>
      </c>
      <c r="O11" t="s">
        <v>852</v>
      </c>
      <c r="R11" t="s">
        <v>848</v>
      </c>
      <c r="S11" s="26" t="s">
        <v>414</v>
      </c>
      <c r="T11" s="26" t="s">
        <v>138</v>
      </c>
      <c r="U11" s="26" t="s">
        <v>138</v>
      </c>
      <c r="V11" s="26" t="s">
        <v>138</v>
      </c>
      <c r="W11" t="s">
        <v>878</v>
      </c>
    </row>
    <row r="12" spans="1:28" ht="32" x14ac:dyDescent="0.2">
      <c r="A12" s="2">
        <v>1203506199</v>
      </c>
      <c r="C12" t="s">
        <v>845</v>
      </c>
      <c r="D12" t="s">
        <v>862</v>
      </c>
      <c r="E12">
        <v>12</v>
      </c>
      <c r="F12">
        <v>97</v>
      </c>
      <c r="G12">
        <v>127</v>
      </c>
      <c r="H12">
        <v>14</v>
      </c>
      <c r="I12" t="s">
        <v>138</v>
      </c>
      <c r="J12" t="s">
        <v>138</v>
      </c>
      <c r="K12" t="s">
        <v>138</v>
      </c>
      <c r="L12" t="s">
        <v>138</v>
      </c>
      <c r="M12">
        <v>5</v>
      </c>
      <c r="N12" t="str">
        <f t="shared" si="0"/>
        <v>GMF</v>
      </c>
      <c r="O12" t="s">
        <v>852</v>
      </c>
      <c r="R12" t="s">
        <v>848</v>
      </c>
      <c r="S12" s="26" t="s">
        <v>906</v>
      </c>
      <c r="T12" s="26" t="s">
        <v>138</v>
      </c>
      <c r="U12" s="26" t="s">
        <v>138</v>
      </c>
      <c r="V12" s="26" t="s">
        <v>138</v>
      </c>
      <c r="W12" t="s">
        <v>878</v>
      </c>
    </row>
    <row r="13" spans="1:28" ht="16" x14ac:dyDescent="0.2">
      <c r="A13" s="2">
        <v>1401332618</v>
      </c>
      <c r="C13" t="s">
        <v>908</v>
      </c>
      <c r="D13" t="s">
        <v>854</v>
      </c>
      <c r="E13">
        <v>13</v>
      </c>
      <c r="F13">
        <v>114</v>
      </c>
      <c r="G13">
        <v>119</v>
      </c>
      <c r="H13">
        <v>15</v>
      </c>
      <c r="I13" t="s">
        <v>138</v>
      </c>
      <c r="J13" t="s">
        <v>138</v>
      </c>
      <c r="K13" t="s">
        <v>731</v>
      </c>
      <c r="L13" t="s">
        <v>138</v>
      </c>
      <c r="M13">
        <v>10</v>
      </c>
      <c r="N13" t="str">
        <f t="shared" si="0"/>
        <v>GMF</v>
      </c>
      <c r="O13" t="s">
        <v>847</v>
      </c>
      <c r="R13" t="s">
        <v>848</v>
      </c>
      <c r="S13" s="26" t="s">
        <v>909</v>
      </c>
      <c r="T13" s="26" t="s">
        <v>138</v>
      </c>
      <c r="U13" s="26" t="s">
        <v>138</v>
      </c>
      <c r="V13" s="26" t="s">
        <v>138</v>
      </c>
      <c r="W13" t="s">
        <v>878</v>
      </c>
    </row>
    <row r="14" spans="1:28" ht="32" x14ac:dyDescent="0.2">
      <c r="A14" s="2">
        <v>1010313203</v>
      </c>
      <c r="C14" t="s">
        <v>845</v>
      </c>
      <c r="D14" t="s">
        <v>862</v>
      </c>
      <c r="E14">
        <v>13</v>
      </c>
      <c r="F14">
        <v>101</v>
      </c>
      <c r="G14">
        <v>104</v>
      </c>
      <c r="H14">
        <v>15</v>
      </c>
      <c r="I14" t="s">
        <v>138</v>
      </c>
      <c r="J14" t="s">
        <v>138</v>
      </c>
      <c r="K14" t="s">
        <v>731</v>
      </c>
      <c r="L14" t="s">
        <v>138</v>
      </c>
      <c r="M14">
        <v>12</v>
      </c>
      <c r="N14" t="str">
        <f t="shared" si="0"/>
        <v>GMF</v>
      </c>
      <c r="O14" t="s">
        <v>847</v>
      </c>
      <c r="R14" t="s">
        <v>848</v>
      </c>
      <c r="S14" s="26" t="s">
        <v>916</v>
      </c>
      <c r="T14" s="42" t="s">
        <v>138</v>
      </c>
      <c r="U14" s="42" t="s">
        <v>138</v>
      </c>
      <c r="V14" s="42" t="s">
        <v>138</v>
      </c>
      <c r="W14" t="s">
        <v>878</v>
      </c>
    </row>
    <row r="15" spans="1:28" ht="16" x14ac:dyDescent="0.2">
      <c r="A15" s="2">
        <v>1009487000</v>
      </c>
      <c r="B15" s="1" t="s">
        <v>60</v>
      </c>
      <c r="C15" s="1" t="s">
        <v>845</v>
      </c>
      <c r="D15" t="s">
        <v>854</v>
      </c>
      <c r="E15">
        <v>14</v>
      </c>
      <c r="F15">
        <v>97</v>
      </c>
      <c r="G15">
        <v>116</v>
      </c>
      <c r="H15">
        <v>15</v>
      </c>
      <c r="I15" t="s">
        <v>138</v>
      </c>
      <c r="J15" t="s">
        <v>138</v>
      </c>
      <c r="K15" t="s">
        <v>138</v>
      </c>
      <c r="L15" t="s">
        <v>138</v>
      </c>
      <c r="M15">
        <v>4</v>
      </c>
      <c r="N15" t="str">
        <f t="shared" si="0"/>
        <v>GMF</v>
      </c>
      <c r="O15" t="s">
        <v>852</v>
      </c>
      <c r="R15" t="s">
        <v>848</v>
      </c>
      <c r="T15" s="42" t="s">
        <v>138</v>
      </c>
      <c r="U15" s="42" t="s">
        <v>138</v>
      </c>
      <c r="V15" s="42"/>
    </row>
    <row r="16" spans="1:28" ht="48" x14ac:dyDescent="0.2">
      <c r="A16" s="2">
        <v>1009024651</v>
      </c>
      <c r="B16" s="1" t="s">
        <v>311</v>
      </c>
      <c r="C16" s="1" t="s">
        <v>850</v>
      </c>
      <c r="D16" t="s">
        <v>846</v>
      </c>
      <c r="E16">
        <v>14</v>
      </c>
      <c r="F16">
        <v>101</v>
      </c>
      <c r="G16">
        <v>107</v>
      </c>
      <c r="H16">
        <v>15</v>
      </c>
      <c r="I16" t="s">
        <v>138</v>
      </c>
      <c r="J16" t="s">
        <v>138</v>
      </c>
      <c r="K16" t="s">
        <v>731</v>
      </c>
      <c r="L16" t="s">
        <v>138</v>
      </c>
      <c r="M16">
        <v>11</v>
      </c>
      <c r="N16" t="str">
        <f t="shared" si="0"/>
        <v>GMF</v>
      </c>
      <c r="O16" t="s">
        <v>847</v>
      </c>
      <c r="R16" t="s">
        <v>848</v>
      </c>
      <c r="S16" s="26" t="s">
        <v>877</v>
      </c>
      <c r="T16" s="26" t="s">
        <v>138</v>
      </c>
      <c r="U16" s="26" t="s">
        <v>138</v>
      </c>
      <c r="V16" s="26" t="s">
        <v>138</v>
      </c>
    </row>
    <row r="17" spans="1:34" ht="16" x14ac:dyDescent="0.2">
      <c r="A17" s="2">
        <v>1203342736</v>
      </c>
      <c r="C17" t="s">
        <v>845</v>
      </c>
      <c r="D17" t="s">
        <v>846</v>
      </c>
      <c r="E17">
        <v>14</v>
      </c>
      <c r="F17">
        <v>106</v>
      </c>
      <c r="G17">
        <v>131</v>
      </c>
      <c r="H17">
        <v>15</v>
      </c>
      <c r="I17" t="s">
        <v>138</v>
      </c>
      <c r="J17" t="s">
        <v>138</v>
      </c>
      <c r="K17" t="s">
        <v>731</v>
      </c>
      <c r="L17" t="s">
        <v>138</v>
      </c>
      <c r="M17">
        <v>9</v>
      </c>
      <c r="N17" t="str">
        <f t="shared" si="0"/>
        <v>GMF</v>
      </c>
      <c r="O17" t="s">
        <v>847</v>
      </c>
      <c r="R17" t="s">
        <v>848</v>
      </c>
      <c r="S17" s="26" t="s">
        <v>930</v>
      </c>
      <c r="T17" s="26" t="s">
        <v>138</v>
      </c>
      <c r="U17" s="26" t="s">
        <v>138</v>
      </c>
      <c r="V17" s="26" t="s">
        <v>138</v>
      </c>
      <c r="W17" t="s">
        <v>878</v>
      </c>
      <c r="AB17" t="s">
        <v>868</v>
      </c>
      <c r="AC17" t="s">
        <v>1005</v>
      </c>
      <c r="AE17" t="s">
        <v>1004</v>
      </c>
      <c r="AG17" t="s">
        <v>1003</v>
      </c>
    </row>
    <row r="18" spans="1:34" ht="16" x14ac:dyDescent="0.2">
      <c r="A18" s="2">
        <v>1008508665</v>
      </c>
      <c r="B18" s="1" t="s">
        <v>342</v>
      </c>
      <c r="C18" s="1" t="s">
        <v>850</v>
      </c>
      <c r="D18" t="s">
        <v>846</v>
      </c>
      <c r="E18">
        <v>15</v>
      </c>
      <c r="F18">
        <v>82</v>
      </c>
      <c r="G18">
        <v>118</v>
      </c>
      <c r="H18">
        <v>15</v>
      </c>
      <c r="I18" t="s">
        <v>138</v>
      </c>
      <c r="J18" t="s">
        <v>138</v>
      </c>
      <c r="K18" t="s">
        <v>138</v>
      </c>
      <c r="L18" t="s">
        <v>138</v>
      </c>
      <c r="M18">
        <v>3</v>
      </c>
      <c r="N18" t="str">
        <f t="shared" si="0"/>
        <v>GMF</v>
      </c>
      <c r="O18" t="s">
        <v>852</v>
      </c>
      <c r="R18" t="s">
        <v>848</v>
      </c>
      <c r="S18" s="26" t="s">
        <v>178</v>
      </c>
      <c r="T18" s="26" t="s">
        <v>138</v>
      </c>
      <c r="U18" s="26" t="s">
        <v>138</v>
      </c>
      <c r="V18" s="26" t="s">
        <v>138</v>
      </c>
      <c r="AB18" t="s">
        <v>847</v>
      </c>
      <c r="AC18">
        <f>COUNTIFS($E$2:$E$115,"&gt;="&amp;12,$R$2:$R$115,$AB18)</f>
        <v>20</v>
      </c>
      <c r="AD18">
        <f>ROUND(100*AC18/AC$21,0)</f>
        <v>19</v>
      </c>
      <c r="AE18">
        <f>COUNTIFS($E$2:$E$115,"&gt;="&amp;12,$R2:$R115,$AB18, $E$2:$E$115,"&lt;"&amp;18)</f>
        <v>4</v>
      </c>
      <c r="AF18">
        <f t="shared" ref="AF18:AF20" si="1">ROUND(100*AE18/AE$21,0)</f>
        <v>17</v>
      </c>
      <c r="AG18">
        <f>COUNTIFS($E$2:$E$115,"&gt;="&amp; 18,$R2:$R115,$AB18)</f>
        <v>16</v>
      </c>
      <c r="AH18">
        <f t="shared" ref="AH18:AH20" si="2">ROUND(100*AG18/AG$21,0)</f>
        <v>21</v>
      </c>
    </row>
    <row r="19" spans="1:34" ht="16" x14ac:dyDescent="0.2">
      <c r="A19" s="2">
        <v>1011109716</v>
      </c>
      <c r="B19" s="1" t="s">
        <v>350</v>
      </c>
      <c r="C19" s="1" t="s">
        <v>850</v>
      </c>
      <c r="D19" t="s">
        <v>857</v>
      </c>
      <c r="E19">
        <v>15</v>
      </c>
      <c r="F19">
        <v>97</v>
      </c>
      <c r="G19">
        <v>110</v>
      </c>
      <c r="H19">
        <v>15</v>
      </c>
      <c r="I19" t="s">
        <v>138</v>
      </c>
      <c r="J19" t="s">
        <v>138</v>
      </c>
      <c r="K19" t="s">
        <v>138</v>
      </c>
      <c r="L19" t="s">
        <v>138</v>
      </c>
      <c r="M19">
        <v>5</v>
      </c>
      <c r="N19" t="str">
        <f t="shared" si="0"/>
        <v>GMF</v>
      </c>
      <c r="O19" t="s">
        <v>852</v>
      </c>
      <c r="R19" t="s">
        <v>848</v>
      </c>
      <c r="S19" s="26" t="s">
        <v>879</v>
      </c>
      <c r="T19" s="26" t="s">
        <v>138</v>
      </c>
      <c r="U19" s="26" t="s">
        <v>138</v>
      </c>
      <c r="V19" s="26" t="s">
        <v>138</v>
      </c>
      <c r="AB19" t="s">
        <v>852</v>
      </c>
      <c r="AC19">
        <f>COUNTIFS($E$2:$E$115,"&gt;="&amp;12,$R$2:$R$115,$AB19)</f>
        <v>16</v>
      </c>
      <c r="AD19">
        <f t="shared" ref="AD19:AD20" si="3">ROUND(100*AC19/AC$21,0)</f>
        <v>16</v>
      </c>
      <c r="AE19">
        <f>COUNTIFS($E$2:$E$115,"&gt;="&amp;12,$R3:$R116,$AB19, $E$2:$E$115,"&lt;"&amp;18)</f>
        <v>2</v>
      </c>
      <c r="AF19">
        <f t="shared" si="1"/>
        <v>8</v>
      </c>
      <c r="AG19">
        <f>COUNTIFS($E$2:$E$115,"&gt;="&amp; 18,$R3:$R116,$AB19)</f>
        <v>14</v>
      </c>
      <c r="AH19">
        <f t="shared" si="2"/>
        <v>18</v>
      </c>
    </row>
    <row r="20" spans="1:34" ht="32" x14ac:dyDescent="0.2">
      <c r="A20" s="2">
        <v>1401373597</v>
      </c>
      <c r="C20" t="s">
        <v>845</v>
      </c>
      <c r="D20" t="s">
        <v>857</v>
      </c>
      <c r="E20">
        <v>15</v>
      </c>
      <c r="F20">
        <v>79</v>
      </c>
      <c r="G20">
        <v>97</v>
      </c>
      <c r="H20">
        <v>15</v>
      </c>
      <c r="I20" t="s">
        <v>138</v>
      </c>
      <c r="J20" t="s">
        <v>138</v>
      </c>
      <c r="K20" t="s">
        <v>138</v>
      </c>
      <c r="L20" t="s">
        <v>138</v>
      </c>
      <c r="M20">
        <v>6</v>
      </c>
      <c r="N20" t="str">
        <f t="shared" si="0"/>
        <v>GMF</v>
      </c>
      <c r="O20" t="s">
        <v>852</v>
      </c>
      <c r="R20" t="s">
        <v>848</v>
      </c>
      <c r="S20" s="26" t="s">
        <v>917</v>
      </c>
      <c r="T20" s="42" t="s">
        <v>138</v>
      </c>
      <c r="U20" s="42" t="s">
        <v>138</v>
      </c>
      <c r="V20" s="42" t="s">
        <v>138</v>
      </c>
      <c r="W20" t="s">
        <v>878</v>
      </c>
      <c r="AB20" t="s">
        <v>848</v>
      </c>
      <c r="AC20">
        <f>COUNTIFS($E$2:$E$115,"&gt;="&amp;12,$R$2:$R$115,$AB20)</f>
        <v>67</v>
      </c>
      <c r="AD20">
        <f t="shared" si="3"/>
        <v>65</v>
      </c>
      <c r="AE20">
        <f>COUNTIFS($E$2:$E$115,"&gt;="&amp;12,$R4:$R117,$AB20, $E$2:$E$115,"&lt;"&amp;18)</f>
        <v>18</v>
      </c>
      <c r="AF20">
        <f t="shared" si="1"/>
        <v>75</v>
      </c>
      <c r="AG20">
        <f>COUNTIFS($E$2:$E$115,"&gt;="&amp; 18,$R4:$R117,$AB20)</f>
        <v>47</v>
      </c>
      <c r="AH20">
        <f t="shared" si="2"/>
        <v>61</v>
      </c>
    </row>
    <row r="21" spans="1:34" ht="16" x14ac:dyDescent="0.2">
      <c r="A21" s="2">
        <v>1401251362</v>
      </c>
      <c r="B21" s="1" t="s">
        <v>384</v>
      </c>
      <c r="C21" s="1" t="s">
        <v>850</v>
      </c>
      <c r="D21" t="s">
        <v>857</v>
      </c>
      <c r="E21">
        <v>16</v>
      </c>
      <c r="F21">
        <v>73</v>
      </c>
      <c r="G21">
        <v>89</v>
      </c>
      <c r="H21">
        <v>14</v>
      </c>
      <c r="I21" t="s">
        <v>138</v>
      </c>
      <c r="J21" t="s">
        <v>138</v>
      </c>
      <c r="K21" t="s">
        <v>138</v>
      </c>
      <c r="L21" t="s">
        <v>138</v>
      </c>
      <c r="M21">
        <v>5</v>
      </c>
      <c r="N21" t="str">
        <f t="shared" si="0"/>
        <v>GMF</v>
      </c>
      <c r="O21" t="s">
        <v>852</v>
      </c>
      <c r="R21" t="s">
        <v>848</v>
      </c>
      <c r="S21" s="26" t="s">
        <v>879</v>
      </c>
      <c r="T21" s="26" t="s">
        <v>138</v>
      </c>
      <c r="U21" s="26" t="s">
        <v>138</v>
      </c>
      <c r="V21" s="26" t="s">
        <v>138</v>
      </c>
      <c r="AC21">
        <f>SUM(AC$18:AC$20)</f>
        <v>103</v>
      </c>
      <c r="AE21">
        <f>SUM(AE$18:AE$20)</f>
        <v>24</v>
      </c>
      <c r="AG21">
        <f>SUM(AG$18:AG$20)</f>
        <v>77</v>
      </c>
    </row>
    <row r="22" spans="1:34" ht="16" x14ac:dyDescent="0.2">
      <c r="A22" s="2">
        <v>1008177567</v>
      </c>
      <c r="C22" t="s">
        <v>845</v>
      </c>
      <c r="D22" t="s">
        <v>862</v>
      </c>
      <c r="E22">
        <v>16</v>
      </c>
      <c r="F22">
        <v>94</v>
      </c>
      <c r="G22">
        <v>119</v>
      </c>
      <c r="H22">
        <v>15</v>
      </c>
      <c r="I22" t="s">
        <v>138</v>
      </c>
      <c r="J22" t="s">
        <v>138</v>
      </c>
      <c r="K22" t="s">
        <v>138</v>
      </c>
      <c r="L22" t="s">
        <v>138</v>
      </c>
      <c r="M22">
        <v>5</v>
      </c>
      <c r="N22" t="str">
        <f t="shared" si="0"/>
        <v>GMF</v>
      </c>
      <c r="O22" t="s">
        <v>852</v>
      </c>
      <c r="R22" t="s">
        <v>848</v>
      </c>
      <c r="S22" s="26" t="s">
        <v>914</v>
      </c>
      <c r="T22" s="42" t="s">
        <v>138</v>
      </c>
      <c r="U22" s="42" t="s">
        <v>138</v>
      </c>
      <c r="V22" s="42" t="s">
        <v>138</v>
      </c>
    </row>
    <row r="23" spans="1:34" ht="32" x14ac:dyDescent="0.2">
      <c r="A23" s="2">
        <v>1401138268</v>
      </c>
      <c r="B23" s="1" t="s">
        <v>289</v>
      </c>
      <c r="C23" s="1" t="s">
        <v>845</v>
      </c>
      <c r="D23" t="s">
        <v>857</v>
      </c>
      <c r="E23">
        <v>16</v>
      </c>
      <c r="F23">
        <v>115</v>
      </c>
      <c r="G23">
        <v>105</v>
      </c>
      <c r="H23">
        <v>15</v>
      </c>
      <c r="I23" t="s">
        <v>138</v>
      </c>
      <c r="J23" t="s">
        <v>138</v>
      </c>
      <c r="K23" t="s">
        <v>731</v>
      </c>
      <c r="L23" t="s">
        <v>138</v>
      </c>
      <c r="M23">
        <v>12</v>
      </c>
      <c r="N23" t="str">
        <f t="shared" si="0"/>
        <v>GMF</v>
      </c>
      <c r="O23" t="s">
        <v>847</v>
      </c>
      <c r="R23" t="s">
        <v>848</v>
      </c>
      <c r="T23" s="26" t="s">
        <v>138</v>
      </c>
      <c r="U23" s="26" t="s">
        <v>138</v>
      </c>
      <c r="V23" s="26" t="s">
        <v>138</v>
      </c>
      <c r="W23" s="26" t="s">
        <v>990</v>
      </c>
      <c r="AB23" t="s">
        <v>1006</v>
      </c>
      <c r="AC23">
        <f>COUNTIF($E$2:$E$155,"&gt;="&amp;12)</f>
        <v>103</v>
      </c>
    </row>
    <row r="24" spans="1:34" ht="16" x14ac:dyDescent="0.2">
      <c r="A24" s="2">
        <v>1400041383</v>
      </c>
      <c r="C24" t="s">
        <v>850</v>
      </c>
      <c r="D24" t="s">
        <v>854</v>
      </c>
      <c r="E24">
        <v>16</v>
      </c>
      <c r="F24">
        <v>120</v>
      </c>
      <c r="G24">
        <v>119</v>
      </c>
      <c r="H24">
        <v>15</v>
      </c>
      <c r="I24" t="s">
        <v>138</v>
      </c>
      <c r="J24" t="s">
        <v>138</v>
      </c>
      <c r="K24" t="s">
        <v>731</v>
      </c>
      <c r="L24" t="s">
        <v>138</v>
      </c>
      <c r="M24">
        <v>10</v>
      </c>
      <c r="N24" t="str">
        <f t="shared" si="0"/>
        <v>GMF</v>
      </c>
      <c r="O24" t="s">
        <v>847</v>
      </c>
      <c r="R24" t="s">
        <v>848</v>
      </c>
      <c r="S24" s="26" t="s">
        <v>907</v>
      </c>
      <c r="T24" s="26" t="s">
        <v>138</v>
      </c>
      <c r="U24" s="26" t="s">
        <v>138</v>
      </c>
      <c r="V24" s="26" t="s">
        <v>138</v>
      </c>
    </row>
    <row r="25" spans="1:34" ht="16" x14ac:dyDescent="0.2">
      <c r="A25" s="2">
        <v>1201301817</v>
      </c>
      <c r="B25" s="1" t="s">
        <v>357</v>
      </c>
      <c r="C25" s="1" t="s">
        <v>845</v>
      </c>
      <c r="D25" t="s">
        <v>854</v>
      </c>
      <c r="E25">
        <v>17</v>
      </c>
      <c r="F25">
        <v>134</v>
      </c>
      <c r="G25">
        <v>101</v>
      </c>
      <c r="H25">
        <v>15</v>
      </c>
      <c r="I25" t="s">
        <v>138</v>
      </c>
      <c r="J25" t="s">
        <v>138</v>
      </c>
      <c r="K25" t="s">
        <v>731</v>
      </c>
      <c r="L25" t="s">
        <v>138</v>
      </c>
      <c r="M25">
        <v>11</v>
      </c>
      <c r="N25" t="str">
        <f t="shared" si="0"/>
        <v>GMF</v>
      </c>
      <c r="O25" t="s">
        <v>847</v>
      </c>
      <c r="R25" t="s">
        <v>848</v>
      </c>
      <c r="S25" s="26" t="s">
        <v>356</v>
      </c>
      <c r="T25" s="26" t="s">
        <v>138</v>
      </c>
      <c r="U25" s="26" t="s">
        <v>138</v>
      </c>
      <c r="V25" s="26" t="s">
        <v>138</v>
      </c>
      <c r="W25" t="s">
        <v>878</v>
      </c>
    </row>
    <row r="26" spans="1:34" ht="16" x14ac:dyDescent="0.2">
      <c r="A26" s="2">
        <v>1102506734</v>
      </c>
      <c r="B26" s="1" t="s">
        <v>365</v>
      </c>
      <c r="C26" s="1" t="s">
        <v>845</v>
      </c>
      <c r="D26" t="s">
        <v>854</v>
      </c>
      <c r="E26">
        <v>17</v>
      </c>
      <c r="F26">
        <v>109</v>
      </c>
      <c r="G26">
        <v>127</v>
      </c>
      <c r="H26">
        <v>15</v>
      </c>
      <c r="I26" t="s">
        <v>138</v>
      </c>
      <c r="J26" t="s">
        <v>138</v>
      </c>
      <c r="K26" t="s">
        <v>731</v>
      </c>
      <c r="L26" t="s">
        <v>138</v>
      </c>
      <c r="M26">
        <v>9</v>
      </c>
      <c r="N26" t="str">
        <f t="shared" si="0"/>
        <v>GMF</v>
      </c>
      <c r="O26" t="s">
        <v>847</v>
      </c>
      <c r="R26" t="s">
        <v>848</v>
      </c>
      <c r="S26" s="26" t="s">
        <v>881</v>
      </c>
      <c r="T26" s="26" t="s">
        <v>138</v>
      </c>
      <c r="U26" s="26" t="s">
        <v>138</v>
      </c>
      <c r="V26" s="26" t="s">
        <v>138</v>
      </c>
      <c r="W26" t="s">
        <v>878</v>
      </c>
    </row>
    <row r="27" spans="1:34" ht="16" x14ac:dyDescent="0.2">
      <c r="A27" s="2">
        <v>1401380766</v>
      </c>
      <c r="C27" t="s">
        <v>850</v>
      </c>
      <c r="D27" t="s">
        <v>862</v>
      </c>
      <c r="E27">
        <v>17</v>
      </c>
      <c r="F27">
        <v>115</v>
      </c>
      <c r="G27">
        <v>99</v>
      </c>
      <c r="H27">
        <v>15</v>
      </c>
      <c r="I27" t="s">
        <v>138</v>
      </c>
      <c r="J27" t="s">
        <v>138</v>
      </c>
      <c r="K27" t="s">
        <v>731</v>
      </c>
      <c r="L27" t="s">
        <v>138</v>
      </c>
      <c r="M27">
        <v>15</v>
      </c>
      <c r="N27" t="str">
        <f t="shared" si="0"/>
        <v>GMF</v>
      </c>
      <c r="O27" t="s">
        <v>847</v>
      </c>
      <c r="R27" t="s">
        <v>848</v>
      </c>
      <c r="S27" s="26" t="s">
        <v>922</v>
      </c>
      <c r="T27" s="42" t="s">
        <v>138</v>
      </c>
      <c r="U27" s="42" t="s">
        <v>138</v>
      </c>
      <c r="V27" s="42" t="s">
        <v>138</v>
      </c>
      <c r="Z27" t="s">
        <v>1008</v>
      </c>
    </row>
    <row r="28" spans="1:34" ht="16" x14ac:dyDescent="0.2">
      <c r="A28" s="2">
        <v>1401239791</v>
      </c>
      <c r="B28" s="1" t="s">
        <v>346</v>
      </c>
      <c r="C28" s="1" t="s">
        <v>845</v>
      </c>
      <c r="D28" t="s">
        <v>846</v>
      </c>
      <c r="E28">
        <v>18</v>
      </c>
      <c r="F28">
        <v>87</v>
      </c>
      <c r="G28">
        <v>125</v>
      </c>
      <c r="H28">
        <v>15</v>
      </c>
      <c r="I28" t="s">
        <v>138</v>
      </c>
      <c r="J28" t="s">
        <v>138</v>
      </c>
      <c r="K28" t="s">
        <v>138</v>
      </c>
      <c r="L28" t="s">
        <v>138</v>
      </c>
      <c r="M28">
        <v>3</v>
      </c>
      <c r="N28" t="str">
        <f t="shared" si="0"/>
        <v>GMF</v>
      </c>
      <c r="O28" t="s">
        <v>852</v>
      </c>
      <c r="R28" t="s">
        <v>848</v>
      </c>
      <c r="S28" s="26" t="s">
        <v>345</v>
      </c>
      <c r="T28" s="26" t="s">
        <v>138</v>
      </c>
      <c r="U28" s="26" t="s">
        <v>138</v>
      </c>
      <c r="V28" s="26" t="s">
        <v>138</v>
      </c>
      <c r="W28" t="s">
        <v>878</v>
      </c>
      <c r="AC28" s="50" t="s">
        <v>1011</v>
      </c>
      <c r="AD28" s="50"/>
    </row>
    <row r="29" spans="1:34" ht="16" x14ac:dyDescent="0.2">
      <c r="A29" s="2">
        <v>1401369966</v>
      </c>
      <c r="C29" t="s">
        <v>845</v>
      </c>
      <c r="D29" t="s">
        <v>860</v>
      </c>
      <c r="E29">
        <v>18</v>
      </c>
      <c r="F29">
        <v>74</v>
      </c>
      <c r="G29">
        <v>115</v>
      </c>
      <c r="H29">
        <v>15</v>
      </c>
      <c r="I29" t="s">
        <v>731</v>
      </c>
      <c r="J29" t="s">
        <v>138</v>
      </c>
      <c r="K29" t="s">
        <v>138</v>
      </c>
      <c r="L29" t="s">
        <v>138</v>
      </c>
      <c r="M29">
        <v>3</v>
      </c>
      <c r="N29" t="str">
        <f t="shared" si="0"/>
        <v>GMF</v>
      </c>
      <c r="O29" t="s">
        <v>852</v>
      </c>
      <c r="R29" t="s">
        <v>848</v>
      </c>
      <c r="S29" s="26" t="s">
        <v>913</v>
      </c>
      <c r="T29" s="42" t="s">
        <v>138</v>
      </c>
      <c r="U29" s="42" t="s">
        <v>138</v>
      </c>
      <c r="V29" s="42" t="s">
        <v>985</v>
      </c>
      <c r="AC29" t="s">
        <v>847</v>
      </c>
      <c r="AD29" t="s">
        <v>1010</v>
      </c>
    </row>
    <row r="30" spans="1:34" ht="32" x14ac:dyDescent="0.2">
      <c r="A30" s="2">
        <v>1401161378</v>
      </c>
      <c r="B30" s="1" t="s">
        <v>264</v>
      </c>
      <c r="C30" s="1" t="s">
        <v>850</v>
      </c>
      <c r="D30" t="s">
        <v>857</v>
      </c>
      <c r="E30">
        <v>18</v>
      </c>
      <c r="F30">
        <v>55</v>
      </c>
      <c r="G30">
        <v>118</v>
      </c>
      <c r="H30">
        <v>15</v>
      </c>
      <c r="I30" t="s">
        <v>138</v>
      </c>
      <c r="J30" t="s">
        <v>138</v>
      </c>
      <c r="K30" t="s">
        <v>731</v>
      </c>
      <c r="L30" t="s">
        <v>138</v>
      </c>
      <c r="M30">
        <v>7</v>
      </c>
      <c r="N30" t="str">
        <f t="shared" si="0"/>
        <v>GMF</v>
      </c>
      <c r="O30" t="s">
        <v>847</v>
      </c>
      <c r="R30" t="s">
        <v>848</v>
      </c>
      <c r="T30" s="26" t="s">
        <v>138</v>
      </c>
      <c r="U30" s="26" t="s">
        <v>138</v>
      </c>
      <c r="V30" s="26" t="s">
        <v>138</v>
      </c>
      <c r="W30" s="26" t="s">
        <v>990</v>
      </c>
      <c r="Z30" s="26" t="s">
        <v>1009</v>
      </c>
      <c r="AA30" s="51" t="s">
        <v>1012</v>
      </c>
      <c r="AB30" t="s">
        <v>847</v>
      </c>
      <c r="AC30">
        <f>COUNTIFS($R$2:$R$120,"ICU",$O$2:$O$120,"ICU",$E$2:$E$120,"&gt;"&amp;11)</f>
        <v>13</v>
      </c>
      <c r="AD30">
        <f>COUNTIFS($R$2:$R$120,"&lt;&gt;ICU",$O$2:$O$120,"ICU",$E$2:$E$120,"&gt;"&amp;11)</f>
        <v>48</v>
      </c>
    </row>
    <row r="31" spans="1:34" ht="16" x14ac:dyDescent="0.2">
      <c r="A31" s="2">
        <v>1401098593</v>
      </c>
      <c r="B31" s="1" t="s">
        <v>299</v>
      </c>
      <c r="C31" s="1" t="s">
        <v>845</v>
      </c>
      <c r="D31" t="s">
        <v>854</v>
      </c>
      <c r="E31">
        <v>19</v>
      </c>
      <c r="F31">
        <v>90</v>
      </c>
      <c r="G31">
        <v>125</v>
      </c>
      <c r="H31">
        <v>15</v>
      </c>
      <c r="I31" t="s">
        <v>138</v>
      </c>
      <c r="J31" t="s">
        <v>138</v>
      </c>
      <c r="K31" t="s">
        <v>138</v>
      </c>
      <c r="L31" t="s">
        <v>138</v>
      </c>
      <c r="M31">
        <v>2</v>
      </c>
      <c r="N31" t="str">
        <f t="shared" si="0"/>
        <v>GMF</v>
      </c>
      <c r="O31" t="s">
        <v>852</v>
      </c>
      <c r="R31" t="s">
        <v>848</v>
      </c>
      <c r="T31" s="26" t="s">
        <v>138</v>
      </c>
      <c r="U31" s="26" t="s">
        <v>138</v>
      </c>
      <c r="V31" s="26" t="s">
        <v>138</v>
      </c>
      <c r="AA31" s="51"/>
      <c r="AB31" t="s">
        <v>1010</v>
      </c>
      <c r="AC31">
        <f>COUNTIFS($R$2:$R$120,"ICU",$O$2:$O$120,"&lt;&gt;ICU",$E$2:$E$120,"&gt;"&amp;11)</f>
        <v>7</v>
      </c>
      <c r="AD31">
        <f>COUNTIFS($R$2:$R$120,"&lt;&gt;ICU",$O$2:$O$120,"&lt;&gt;ICU",$E$2:$E$120,"&gt;"&amp;11)</f>
        <v>35</v>
      </c>
    </row>
    <row r="32" spans="1:34" ht="16" x14ac:dyDescent="0.2">
      <c r="A32" s="2">
        <v>1401224985</v>
      </c>
      <c r="B32" s="1" t="s">
        <v>318</v>
      </c>
      <c r="C32" s="1" t="s">
        <v>845</v>
      </c>
      <c r="D32" t="s">
        <v>851</v>
      </c>
      <c r="E32">
        <v>20</v>
      </c>
      <c r="F32">
        <v>110</v>
      </c>
      <c r="G32">
        <v>128</v>
      </c>
      <c r="H32">
        <v>15</v>
      </c>
      <c r="I32" t="s">
        <v>138</v>
      </c>
      <c r="J32" t="s">
        <v>138</v>
      </c>
      <c r="K32" t="s">
        <v>731</v>
      </c>
      <c r="L32" t="s">
        <v>138</v>
      </c>
      <c r="M32">
        <v>4</v>
      </c>
      <c r="N32" t="str">
        <f t="shared" si="0"/>
        <v>GMF</v>
      </c>
      <c r="O32" t="s">
        <v>852</v>
      </c>
      <c r="R32" t="s">
        <v>848</v>
      </c>
      <c r="T32" s="26" t="s">
        <v>138</v>
      </c>
      <c r="U32" s="26" t="s">
        <v>138</v>
      </c>
      <c r="V32" s="26" t="s">
        <v>138</v>
      </c>
      <c r="AC32" t="s">
        <v>1013</v>
      </c>
      <c r="AD32">
        <f>SUM(AC30:AD31)</f>
        <v>103</v>
      </c>
      <c r="AF32" t="s">
        <v>1015</v>
      </c>
    </row>
    <row r="33" spans="1:44" ht="16" x14ac:dyDescent="0.2">
      <c r="A33" s="2">
        <v>1401250968</v>
      </c>
      <c r="B33" s="1" t="s">
        <v>377</v>
      </c>
      <c r="C33" s="1" t="s">
        <v>845</v>
      </c>
      <c r="D33" t="s">
        <v>846</v>
      </c>
      <c r="E33">
        <v>20</v>
      </c>
      <c r="F33">
        <v>88</v>
      </c>
      <c r="G33">
        <v>128</v>
      </c>
      <c r="H33">
        <v>15</v>
      </c>
      <c r="I33" t="s">
        <v>138</v>
      </c>
      <c r="J33" t="s">
        <v>138</v>
      </c>
      <c r="K33" t="s">
        <v>138</v>
      </c>
      <c r="L33" t="s">
        <v>138</v>
      </c>
      <c r="M33">
        <v>3</v>
      </c>
      <c r="N33" t="str">
        <f t="shared" si="0"/>
        <v>GMF</v>
      </c>
      <c r="O33" t="s">
        <v>852</v>
      </c>
      <c r="R33" t="s">
        <v>848</v>
      </c>
      <c r="S33" s="26" t="s">
        <v>178</v>
      </c>
      <c r="T33" s="26" t="s">
        <v>138</v>
      </c>
      <c r="U33" s="26" t="s">
        <v>138</v>
      </c>
      <c r="V33" s="26" t="s">
        <v>138</v>
      </c>
      <c r="W33" t="s">
        <v>878</v>
      </c>
    </row>
    <row r="34" spans="1:44" ht="16" x14ac:dyDescent="0.2">
      <c r="A34" s="2">
        <v>1102874529</v>
      </c>
      <c r="B34" s="1" t="s">
        <v>729</v>
      </c>
      <c r="C34" s="1" t="s">
        <v>845</v>
      </c>
      <c r="D34" t="s">
        <v>857</v>
      </c>
      <c r="E34">
        <v>20</v>
      </c>
      <c r="F34">
        <v>71</v>
      </c>
      <c r="G34">
        <v>99</v>
      </c>
      <c r="H34">
        <v>15</v>
      </c>
      <c r="I34" t="s">
        <v>138</v>
      </c>
      <c r="J34" t="s">
        <v>138</v>
      </c>
      <c r="K34" t="s">
        <v>138</v>
      </c>
      <c r="L34" t="s">
        <v>138</v>
      </c>
      <c r="M34">
        <v>5</v>
      </c>
      <c r="N34" t="str">
        <f t="shared" si="0"/>
        <v>GMF</v>
      </c>
      <c r="O34" t="s">
        <v>852</v>
      </c>
      <c r="R34" t="s">
        <v>848</v>
      </c>
      <c r="S34" s="26" t="s">
        <v>728</v>
      </c>
      <c r="T34" s="26" t="s">
        <v>138</v>
      </c>
      <c r="U34" s="26" t="s">
        <v>138</v>
      </c>
      <c r="V34" s="26" t="s">
        <v>138</v>
      </c>
    </row>
    <row r="35" spans="1:44" ht="16" x14ac:dyDescent="0.2">
      <c r="A35" s="2">
        <v>1400712166</v>
      </c>
      <c r="C35" t="s">
        <v>845</v>
      </c>
      <c r="D35" t="s">
        <v>846</v>
      </c>
      <c r="E35">
        <v>20</v>
      </c>
      <c r="F35">
        <v>74</v>
      </c>
      <c r="G35">
        <v>114</v>
      </c>
      <c r="H35">
        <v>15</v>
      </c>
      <c r="I35" t="s">
        <v>138</v>
      </c>
      <c r="J35" t="s">
        <v>138</v>
      </c>
      <c r="K35" t="s">
        <v>138</v>
      </c>
      <c r="L35" t="s">
        <v>138</v>
      </c>
      <c r="M35">
        <v>2</v>
      </c>
      <c r="N35" t="str">
        <f t="shared" si="0"/>
        <v>GMF</v>
      </c>
      <c r="O35" t="s">
        <v>852</v>
      </c>
      <c r="R35" t="s">
        <v>848</v>
      </c>
      <c r="S35" s="26" t="s">
        <v>925</v>
      </c>
      <c r="T35" s="26" t="s">
        <v>138</v>
      </c>
      <c r="U35" s="26" t="s">
        <v>138</v>
      </c>
      <c r="V35" s="26" t="s">
        <v>138</v>
      </c>
      <c r="W35" t="s">
        <v>878</v>
      </c>
      <c r="AG35" s="50" t="s">
        <v>1016</v>
      </c>
      <c r="AH35" s="50"/>
      <c r="AI35" s="50"/>
      <c r="AJ35" s="50"/>
      <c r="AK35" s="50"/>
      <c r="AN35" s="50" t="s">
        <v>1017</v>
      </c>
      <c r="AO35" s="50"/>
      <c r="AP35" s="50"/>
      <c r="AQ35" s="50"/>
      <c r="AR35" s="50"/>
    </row>
    <row r="36" spans="1:44" ht="16" x14ac:dyDescent="0.2">
      <c r="A36" s="2">
        <v>1008108363</v>
      </c>
      <c r="B36" s="1" t="s">
        <v>92</v>
      </c>
      <c r="C36" s="1" t="s">
        <v>850</v>
      </c>
      <c r="D36" t="s">
        <v>851</v>
      </c>
      <c r="E36">
        <v>21</v>
      </c>
      <c r="F36">
        <v>68</v>
      </c>
      <c r="G36">
        <v>126</v>
      </c>
      <c r="H36">
        <v>15</v>
      </c>
      <c r="I36" t="s">
        <v>138</v>
      </c>
      <c r="J36" t="s">
        <v>138</v>
      </c>
      <c r="K36" t="s">
        <v>138</v>
      </c>
      <c r="L36" t="s">
        <v>138</v>
      </c>
      <c r="M36">
        <v>-5</v>
      </c>
      <c r="N36" t="str">
        <f t="shared" si="0"/>
        <v>GMF</v>
      </c>
      <c r="O36" t="s">
        <v>852</v>
      </c>
      <c r="R36" t="s">
        <v>848</v>
      </c>
      <c r="T36" s="42" t="s">
        <v>138</v>
      </c>
      <c r="U36" s="42" t="s">
        <v>138</v>
      </c>
      <c r="AC36" s="50" t="s">
        <v>1011</v>
      </c>
      <c r="AD36" s="50"/>
      <c r="AJ36" s="50" t="s">
        <v>1011</v>
      </c>
      <c r="AK36" s="50"/>
      <c r="AQ36" s="50" t="s">
        <v>1011</v>
      </c>
      <c r="AR36" s="50"/>
    </row>
    <row r="37" spans="1:44" ht="16" x14ac:dyDescent="0.2">
      <c r="A37" s="2">
        <v>1400877154</v>
      </c>
      <c r="C37" t="s">
        <v>845</v>
      </c>
      <c r="D37" t="s">
        <v>859</v>
      </c>
      <c r="E37">
        <v>22</v>
      </c>
      <c r="F37">
        <v>83</v>
      </c>
      <c r="G37">
        <v>110</v>
      </c>
      <c r="H37">
        <v>15</v>
      </c>
      <c r="I37" t="s">
        <v>138</v>
      </c>
      <c r="J37" t="s">
        <v>138</v>
      </c>
      <c r="K37" t="s">
        <v>138</v>
      </c>
      <c r="L37" t="s">
        <v>138</v>
      </c>
      <c r="M37">
        <v>1</v>
      </c>
      <c r="N37" t="str">
        <f t="shared" si="0"/>
        <v>GMF</v>
      </c>
      <c r="O37" t="s">
        <v>852</v>
      </c>
      <c r="R37" t="s">
        <v>848</v>
      </c>
      <c r="S37" s="26" t="s">
        <v>918</v>
      </c>
      <c r="T37" s="42" t="s">
        <v>138</v>
      </c>
      <c r="U37" s="42" t="s">
        <v>138</v>
      </c>
      <c r="V37" s="42" t="s">
        <v>138</v>
      </c>
      <c r="W37" t="s">
        <v>878</v>
      </c>
      <c r="AC37" t="s">
        <v>847</v>
      </c>
      <c r="AD37" t="s">
        <v>1010</v>
      </c>
      <c r="AJ37" t="s">
        <v>847</v>
      </c>
      <c r="AK37" t="s">
        <v>1010</v>
      </c>
      <c r="AQ37" t="s">
        <v>847</v>
      </c>
      <c r="AR37" t="s">
        <v>1010</v>
      </c>
    </row>
    <row r="38" spans="1:44" ht="64" x14ac:dyDescent="0.2">
      <c r="A38" s="2">
        <v>1003435007</v>
      </c>
      <c r="C38" t="s">
        <v>850</v>
      </c>
      <c r="D38" t="s">
        <v>846</v>
      </c>
      <c r="E38">
        <v>24</v>
      </c>
      <c r="F38">
        <v>73</v>
      </c>
      <c r="G38">
        <v>131</v>
      </c>
      <c r="H38">
        <v>15</v>
      </c>
      <c r="I38" t="s">
        <v>138</v>
      </c>
      <c r="J38" t="s">
        <v>138</v>
      </c>
      <c r="K38" t="s">
        <v>138</v>
      </c>
      <c r="L38" t="s">
        <v>138</v>
      </c>
      <c r="M38">
        <v>0</v>
      </c>
      <c r="N38" t="str">
        <f t="shared" si="0"/>
        <v>GMF</v>
      </c>
      <c r="O38" t="s">
        <v>852</v>
      </c>
      <c r="R38" t="s">
        <v>848</v>
      </c>
      <c r="S38" s="26" t="s">
        <v>910</v>
      </c>
      <c r="T38" s="26" t="s">
        <v>138</v>
      </c>
      <c r="U38" s="26" t="s">
        <v>138</v>
      </c>
      <c r="V38" s="26" t="s">
        <v>138</v>
      </c>
      <c r="Z38" s="26" t="s">
        <v>1014</v>
      </c>
      <c r="AA38" s="51" t="s">
        <v>1012</v>
      </c>
      <c r="AB38" t="s">
        <v>847</v>
      </c>
      <c r="AC38">
        <f>COUNTIFS($R$2:$R$120,"ICU",$N$2:$N$120,"ICU",$E$2:$E$120,"&gt;"&amp;11)</f>
        <v>8</v>
      </c>
      <c r="AD38">
        <f>COUNTIFS($R$2:$R$120,"&lt;&gt;ICU",$N$2:$N$120,"ICU",$E$2:$E$120,"&gt;"&amp;11)</f>
        <v>1</v>
      </c>
      <c r="AG38" s="26" t="s">
        <v>1014</v>
      </c>
      <c r="AH38" s="51" t="s">
        <v>1012</v>
      </c>
      <c r="AI38" t="s">
        <v>847</v>
      </c>
      <c r="AJ38">
        <f>COUNTIFS($R$2:$R$120,"ICU",$N$2:$N$120,"ICU",$E$2:$E$120,"&gt;"&amp;18)</f>
        <v>7</v>
      </c>
      <c r="AK38">
        <f>COUNTIFS($R$2:$R$120,"&lt;&gt;ICU",$N$2:$N$120,"ICU",$E$2:$E$120,"&gt;"&amp;18)</f>
        <v>1</v>
      </c>
      <c r="AN38" s="26" t="s">
        <v>1014</v>
      </c>
      <c r="AO38" s="51" t="s">
        <v>1012</v>
      </c>
      <c r="AP38" t="s">
        <v>847</v>
      </c>
      <c r="AQ38">
        <f>COUNTIFS($R$2:$R$120,"ICU",$N$2:$N$120,"ICU",$E$2:$E$120,"&gt;"&amp;11, $E$2:$E$120,"&lt;"&amp;19)</f>
        <v>1</v>
      </c>
      <c r="AR38">
        <f>COUNTIFS($R$2:$R$120,"&lt;&gt;ICU",$N$2:$N$120,"ICU",$E$2:$E$120,"&gt;"&amp;11, $E$2:$E$120,"&lt;"&amp;19)</f>
        <v>0</v>
      </c>
    </row>
    <row r="39" spans="1:44" ht="32" x14ac:dyDescent="0.2">
      <c r="A39" s="38">
        <v>1401645430</v>
      </c>
      <c r="B39" s="1" t="s">
        <v>757</v>
      </c>
      <c r="C39" s="1" t="s">
        <v>845</v>
      </c>
      <c r="D39" t="s">
        <v>862</v>
      </c>
      <c r="E39">
        <v>26</v>
      </c>
      <c r="F39">
        <v>107</v>
      </c>
      <c r="G39">
        <v>118</v>
      </c>
      <c r="H39">
        <v>15</v>
      </c>
      <c r="I39" t="s">
        <v>138</v>
      </c>
      <c r="J39" t="s">
        <v>138</v>
      </c>
      <c r="K39" t="s">
        <v>731</v>
      </c>
      <c r="L39" t="s">
        <v>138</v>
      </c>
      <c r="M39">
        <v>14</v>
      </c>
      <c r="N39" t="str">
        <f t="shared" si="0"/>
        <v>GMF</v>
      </c>
      <c r="O39" t="s">
        <v>847</v>
      </c>
      <c r="R39" t="s">
        <v>848</v>
      </c>
      <c r="S39" s="26" t="s">
        <v>893</v>
      </c>
      <c r="T39" s="26" t="s">
        <v>138</v>
      </c>
      <c r="U39" s="26" t="s">
        <v>138</v>
      </c>
      <c r="V39" s="26" t="s">
        <v>138</v>
      </c>
      <c r="W39" t="s">
        <v>892</v>
      </c>
      <c r="AA39" s="51"/>
      <c r="AB39" t="s">
        <v>1010</v>
      </c>
      <c r="AC39">
        <f>COUNTIFS($R$2:$R$120,"ICU",$N$2:$N$120,"&lt;&gt;ICU",$E$2:$E$120,"&gt;"&amp;11)</f>
        <v>12</v>
      </c>
      <c r="AD39">
        <f>COUNTIFS($R$2:$R$120,"&lt;&gt;ICU",$N$2:$N$120,"&lt;&gt;ICU",$E$2:$E$120,"&gt;"&amp;11)</f>
        <v>82</v>
      </c>
      <c r="AH39" s="51"/>
      <c r="AI39" t="s">
        <v>1010</v>
      </c>
      <c r="AJ39">
        <f>COUNTIFS($R$2:$R$120,"ICU",$N$2:$N$120,"&lt;&gt;ICU",$E$2:$E$120,"&gt;"&amp;8)</f>
        <v>12</v>
      </c>
      <c r="AK39">
        <f>COUNTIFS($R$2:$R$120,"&lt;&gt;ICU",$N$2:$N$120,"&lt;&gt;ICU",$E$2:$E$120,"&gt;"&amp;18)</f>
        <v>59</v>
      </c>
      <c r="AO39" s="51"/>
      <c r="AP39" t="s">
        <v>1010</v>
      </c>
      <c r="AQ39">
        <f>COUNTIFS($R$2:$R$120,"ICU",$N$2:$N$120,"&lt;&gt;ICU",$E$2:$E$120,"&gt;"&amp;11, $E$2:$E$120,"&lt;"&amp;19)</f>
        <v>3</v>
      </c>
      <c r="AR39">
        <f>COUNTIFS($R$2:$R$120,"&lt;&gt;ICU",$N$2:$N$120,"&lt;&gt;ICU",$E$2:$E$120,"&gt;"&amp;11,$E$2:$E$120,"&lt;"&amp;19)</f>
        <v>23</v>
      </c>
    </row>
    <row r="40" spans="1:44" ht="16" x14ac:dyDescent="0.2">
      <c r="A40" s="2">
        <v>1401090590</v>
      </c>
      <c r="B40" t="s">
        <v>17</v>
      </c>
      <c r="C40" t="s">
        <v>845</v>
      </c>
      <c r="D40" t="s">
        <v>851</v>
      </c>
      <c r="E40">
        <v>27</v>
      </c>
      <c r="F40">
        <v>97</v>
      </c>
      <c r="G40">
        <v>122</v>
      </c>
      <c r="H40">
        <v>15</v>
      </c>
      <c r="I40" t="s">
        <v>138</v>
      </c>
      <c r="J40" t="s">
        <v>138</v>
      </c>
      <c r="K40" t="s">
        <v>138</v>
      </c>
      <c r="L40" t="s">
        <v>138</v>
      </c>
      <c r="M40">
        <v>0</v>
      </c>
      <c r="N40" t="str">
        <f t="shared" si="0"/>
        <v>GMF</v>
      </c>
      <c r="O40" t="s">
        <v>852</v>
      </c>
      <c r="R40" t="s">
        <v>848</v>
      </c>
      <c r="S40" s="26" t="s">
        <v>853</v>
      </c>
      <c r="T40" s="26" t="s">
        <v>138</v>
      </c>
      <c r="U40" s="26" t="s">
        <v>138</v>
      </c>
      <c r="AC40" t="s">
        <v>1013</v>
      </c>
      <c r="AD40">
        <f>SUM(AC38:AD39)</f>
        <v>103</v>
      </c>
      <c r="AF40" t="s">
        <v>1015</v>
      </c>
      <c r="AJ40" t="s">
        <v>1013</v>
      </c>
      <c r="AK40">
        <f>SUM(AJ38:AK39)</f>
        <v>79</v>
      </c>
      <c r="AQ40" t="s">
        <v>1013</v>
      </c>
      <c r="AR40">
        <f>SUM(AQ38:AR39)</f>
        <v>27</v>
      </c>
    </row>
    <row r="41" spans="1:44" ht="16" x14ac:dyDescent="0.2">
      <c r="A41" s="38">
        <v>1004993792</v>
      </c>
      <c r="C41" t="s">
        <v>845</v>
      </c>
      <c r="D41" t="s">
        <v>854</v>
      </c>
      <c r="E41">
        <v>27</v>
      </c>
      <c r="F41">
        <v>66</v>
      </c>
      <c r="G41">
        <v>109</v>
      </c>
      <c r="H41">
        <v>15</v>
      </c>
      <c r="I41" t="s">
        <v>138</v>
      </c>
      <c r="J41" t="s">
        <v>138</v>
      </c>
      <c r="K41" t="s">
        <v>138</v>
      </c>
      <c r="L41" t="s">
        <v>138</v>
      </c>
      <c r="M41">
        <v>4</v>
      </c>
      <c r="N41" t="str">
        <f t="shared" si="0"/>
        <v>GMF</v>
      </c>
      <c r="O41" t="s">
        <v>852</v>
      </c>
      <c r="R41" t="s">
        <v>848</v>
      </c>
      <c r="S41" s="17" t="s">
        <v>435</v>
      </c>
      <c r="T41" s="26" t="s">
        <v>138</v>
      </c>
      <c r="U41" s="26" t="s">
        <v>138</v>
      </c>
      <c r="V41" s="26" t="s">
        <v>138</v>
      </c>
      <c r="W41" t="s">
        <v>878</v>
      </c>
    </row>
    <row r="42" spans="1:44" ht="16" x14ac:dyDescent="0.2">
      <c r="A42" s="2">
        <v>1102295028</v>
      </c>
      <c r="B42" s="1" t="s">
        <v>333</v>
      </c>
      <c r="C42" t="s">
        <v>845</v>
      </c>
      <c r="D42" t="s">
        <v>862</v>
      </c>
      <c r="E42">
        <v>27</v>
      </c>
      <c r="F42">
        <v>92</v>
      </c>
      <c r="G42">
        <v>139</v>
      </c>
      <c r="H42">
        <v>15</v>
      </c>
      <c r="I42" t="s">
        <v>138</v>
      </c>
      <c r="J42" t="s">
        <v>138</v>
      </c>
      <c r="K42" t="s">
        <v>138</v>
      </c>
      <c r="L42" t="s">
        <v>138</v>
      </c>
      <c r="M42">
        <v>5</v>
      </c>
      <c r="N42" t="str">
        <f t="shared" si="0"/>
        <v>GMF</v>
      </c>
      <c r="O42" t="s">
        <v>852</v>
      </c>
      <c r="R42" t="s">
        <v>848</v>
      </c>
      <c r="S42" s="26" t="s">
        <v>896</v>
      </c>
      <c r="T42" s="26" t="s">
        <v>138</v>
      </c>
      <c r="U42" s="26" t="s">
        <v>138</v>
      </c>
      <c r="V42" s="26" t="s">
        <v>138</v>
      </c>
    </row>
    <row r="43" spans="1:44" ht="32" x14ac:dyDescent="0.2">
      <c r="A43" s="2">
        <v>1401192570</v>
      </c>
      <c r="B43" s="1" t="s">
        <v>187</v>
      </c>
      <c r="C43" s="1" t="s">
        <v>850</v>
      </c>
      <c r="D43" t="s">
        <v>855</v>
      </c>
      <c r="E43">
        <v>28</v>
      </c>
      <c r="F43">
        <v>100</v>
      </c>
      <c r="G43">
        <v>145</v>
      </c>
      <c r="H43">
        <v>15</v>
      </c>
      <c r="I43" t="s">
        <v>138</v>
      </c>
      <c r="J43" t="s">
        <v>138</v>
      </c>
      <c r="K43" t="s">
        <v>138</v>
      </c>
      <c r="L43" t="s">
        <v>138</v>
      </c>
      <c r="M43">
        <v>2</v>
      </c>
      <c r="N43" t="str">
        <f t="shared" si="0"/>
        <v>GMF</v>
      </c>
      <c r="O43" t="s">
        <v>852</v>
      </c>
      <c r="R43" t="s">
        <v>848</v>
      </c>
      <c r="S43" s="26" t="s">
        <v>872</v>
      </c>
      <c r="T43" s="42" t="s">
        <v>138</v>
      </c>
      <c r="U43" s="42" t="s">
        <v>138</v>
      </c>
      <c r="V43" s="26" t="s">
        <v>138</v>
      </c>
    </row>
    <row r="44" spans="1:44" ht="16" x14ac:dyDescent="0.2">
      <c r="A44" s="2">
        <v>1100390034</v>
      </c>
      <c r="B44" s="1" t="s">
        <v>256</v>
      </c>
      <c r="C44" s="1" t="s">
        <v>845</v>
      </c>
      <c r="D44" t="s">
        <v>846</v>
      </c>
      <c r="E44">
        <v>28</v>
      </c>
      <c r="F44">
        <v>90</v>
      </c>
      <c r="G44">
        <v>115</v>
      </c>
      <c r="H44">
        <v>15</v>
      </c>
      <c r="I44" t="s">
        <v>138</v>
      </c>
      <c r="J44" t="s">
        <v>138</v>
      </c>
      <c r="K44" t="s">
        <v>138</v>
      </c>
      <c r="L44" t="s">
        <v>138</v>
      </c>
      <c r="M44">
        <v>6</v>
      </c>
      <c r="N44" t="str">
        <f t="shared" si="0"/>
        <v>GMF</v>
      </c>
      <c r="O44" t="s">
        <v>852</v>
      </c>
      <c r="R44" t="s">
        <v>848</v>
      </c>
      <c r="T44" s="26" t="s">
        <v>138</v>
      </c>
      <c r="U44" s="26" t="s">
        <v>138</v>
      </c>
      <c r="V44" s="26" t="s">
        <v>138</v>
      </c>
    </row>
    <row r="45" spans="1:44" ht="16" x14ac:dyDescent="0.2">
      <c r="A45" s="2">
        <v>1401315092</v>
      </c>
      <c r="C45" t="s">
        <v>850</v>
      </c>
      <c r="D45" t="s">
        <v>855</v>
      </c>
      <c r="E45">
        <v>28</v>
      </c>
      <c r="F45">
        <v>108</v>
      </c>
      <c r="G45">
        <v>108</v>
      </c>
      <c r="H45">
        <v>15</v>
      </c>
      <c r="I45" t="s">
        <v>138</v>
      </c>
      <c r="J45" t="s">
        <v>138</v>
      </c>
      <c r="K45" t="s">
        <v>731</v>
      </c>
      <c r="L45" t="s">
        <v>138</v>
      </c>
      <c r="M45">
        <v>13</v>
      </c>
      <c r="N45" t="str">
        <f t="shared" si="0"/>
        <v>GMF</v>
      </c>
      <c r="O45" t="s">
        <v>847</v>
      </c>
      <c r="R45" t="s">
        <v>848</v>
      </c>
      <c r="T45" s="42" t="s">
        <v>138</v>
      </c>
      <c r="U45" s="42" t="s">
        <v>138</v>
      </c>
      <c r="V45" s="42" t="s">
        <v>138</v>
      </c>
      <c r="W45" t="s">
        <v>878</v>
      </c>
      <c r="Z45" t="s">
        <v>1018</v>
      </c>
      <c r="AJ45" t="s">
        <v>981</v>
      </c>
    </row>
    <row r="46" spans="1:44" ht="32" x14ac:dyDescent="0.2">
      <c r="A46" s="2">
        <v>1401206978</v>
      </c>
      <c r="B46" s="1" t="s">
        <v>236</v>
      </c>
      <c r="C46" s="1" t="s">
        <v>845</v>
      </c>
      <c r="D46" t="s">
        <v>855</v>
      </c>
      <c r="E46">
        <v>29</v>
      </c>
      <c r="F46">
        <v>86</v>
      </c>
      <c r="G46">
        <v>116</v>
      </c>
      <c r="H46">
        <v>15</v>
      </c>
      <c r="I46" t="s">
        <v>138</v>
      </c>
      <c r="J46" t="s">
        <v>138</v>
      </c>
      <c r="K46" t="s">
        <v>138</v>
      </c>
      <c r="L46" t="s">
        <v>138</v>
      </c>
      <c r="M46">
        <v>5</v>
      </c>
      <c r="N46" t="str">
        <f t="shared" si="0"/>
        <v>GMF</v>
      </c>
      <c r="O46" t="s">
        <v>852</v>
      </c>
      <c r="R46" t="s">
        <v>848</v>
      </c>
      <c r="S46" s="26" t="s">
        <v>874</v>
      </c>
      <c r="T46" s="26" t="s">
        <v>138</v>
      </c>
      <c r="U46" s="26" t="s">
        <v>138</v>
      </c>
      <c r="V46" s="26" t="s">
        <v>138</v>
      </c>
      <c r="W46" s="26" t="s">
        <v>992</v>
      </c>
      <c r="Z46" s="26" t="s">
        <v>1019</v>
      </c>
      <c r="AB46">
        <f>COUNTIFS($M$2:$M$150,"&lt;=6",$R$2:$R$150,"ICU")</f>
        <v>7</v>
      </c>
      <c r="AC46">
        <f>COUNTIFS($M$2:$M$150,"&lt;=6",$R$2:$R$150,"ICU",$V$2:$V$150,"Yes")</f>
        <v>0</v>
      </c>
      <c r="AD46">
        <f>COUNTIFS($M$2:$M$150,"&lt;=6",$R$2:$R$150,"ICU",$U$2:$U$150,"&lt;&gt;No")</f>
        <v>0</v>
      </c>
      <c r="AJ46" t="s">
        <v>1023</v>
      </c>
      <c r="AK46" t="s">
        <v>1022</v>
      </c>
    </row>
    <row r="47" spans="1:44" ht="32" x14ac:dyDescent="0.2">
      <c r="A47" s="2">
        <v>1007340188</v>
      </c>
      <c r="C47" t="s">
        <v>850</v>
      </c>
      <c r="D47" t="s">
        <v>854</v>
      </c>
      <c r="E47">
        <v>31</v>
      </c>
      <c r="F47">
        <v>60</v>
      </c>
      <c r="G47">
        <v>111</v>
      </c>
      <c r="H47">
        <v>15</v>
      </c>
      <c r="I47" t="s">
        <v>138</v>
      </c>
      <c r="J47" t="s">
        <v>138</v>
      </c>
      <c r="K47" t="s">
        <v>138</v>
      </c>
      <c r="L47" t="s">
        <v>138</v>
      </c>
      <c r="M47">
        <v>3</v>
      </c>
      <c r="N47" t="str">
        <f t="shared" si="0"/>
        <v>GMF</v>
      </c>
      <c r="O47" t="s">
        <v>852</v>
      </c>
      <c r="R47" t="s">
        <v>848</v>
      </c>
      <c r="S47" s="26" t="s">
        <v>912</v>
      </c>
      <c r="T47" s="26" t="s">
        <v>138</v>
      </c>
      <c r="U47" s="26" t="s">
        <v>138</v>
      </c>
      <c r="V47" s="26" t="s">
        <v>138</v>
      </c>
      <c r="W47" t="s">
        <v>892</v>
      </c>
      <c r="Z47" t="s">
        <v>1020</v>
      </c>
      <c r="AB47">
        <f>COUNTIFS($M$2:$M$150,"&lt;=17",$R$2:$R$150,"ICU")</f>
        <v>13</v>
      </c>
      <c r="AC47">
        <f>COUNTIFS($M$2:$M$150,"&lt;=17",$R$2:$R$150,"ICU",$V$2:$V$150,"Yes")</f>
        <v>4</v>
      </c>
      <c r="AD47">
        <f>COUNTIFS($M$2:$M$150,"&lt;=17",$R$2:$R$150,"ICU",$U$2:$U$150,"&lt;&gt;No")</f>
        <v>1</v>
      </c>
      <c r="AH47" t="s">
        <v>847</v>
      </c>
      <c r="AI47" t="s">
        <v>1023</v>
      </c>
      <c r="AJ47">
        <f>COUNTIFS($R$2:$R$150,"ICU",$U$2:$U$150,"Yes")</f>
        <v>4</v>
      </c>
      <c r="AK47">
        <f>COUNTIFS($R$2:$R$150,"ICU",$U$2:$U$150,"No")</f>
        <v>17</v>
      </c>
    </row>
    <row r="48" spans="1:44" ht="32" x14ac:dyDescent="0.2">
      <c r="A48" s="2">
        <v>1401207030</v>
      </c>
      <c r="B48" s="1" t="s">
        <v>241</v>
      </c>
      <c r="C48" s="1" t="s">
        <v>850</v>
      </c>
      <c r="D48" t="s">
        <v>855</v>
      </c>
      <c r="E48">
        <v>31</v>
      </c>
      <c r="F48">
        <v>115</v>
      </c>
      <c r="G48">
        <v>133</v>
      </c>
      <c r="H48">
        <v>15</v>
      </c>
      <c r="I48" t="s">
        <v>138</v>
      </c>
      <c r="J48" t="s">
        <v>138</v>
      </c>
      <c r="K48" t="s">
        <v>731</v>
      </c>
      <c r="L48" t="s">
        <v>138</v>
      </c>
      <c r="M48">
        <v>10</v>
      </c>
      <c r="N48" t="str">
        <f t="shared" si="0"/>
        <v>GMF</v>
      </c>
      <c r="O48" t="s">
        <v>847</v>
      </c>
      <c r="R48" t="s">
        <v>848</v>
      </c>
      <c r="S48" s="26" t="s">
        <v>875</v>
      </c>
      <c r="T48" s="26" t="s">
        <v>138</v>
      </c>
      <c r="U48" s="26" t="s">
        <v>138</v>
      </c>
      <c r="V48" s="26" t="s">
        <v>138</v>
      </c>
      <c r="W48" s="26" t="s">
        <v>990</v>
      </c>
      <c r="AB48" t="s">
        <v>1006</v>
      </c>
      <c r="AC48" t="s">
        <v>1021</v>
      </c>
      <c r="AD48" t="s">
        <v>981</v>
      </c>
      <c r="AI48" t="s">
        <v>1022</v>
      </c>
      <c r="AJ48">
        <f>COUNTIFS($R$2:$R$150,"&lt;&gt;ICU",$U$2:$U$150,"Yes")</f>
        <v>0</v>
      </c>
      <c r="AK48">
        <f>COUNTIFS($R$2:$R$150,"&lt;&gt;ICU",$U$2:$U$150,"No")</f>
        <v>90</v>
      </c>
    </row>
    <row r="49" spans="1:23" ht="16" x14ac:dyDescent="0.2">
      <c r="A49" s="2">
        <v>1000024972</v>
      </c>
      <c r="B49" s="1" t="s">
        <v>390</v>
      </c>
      <c r="C49" s="1" t="s">
        <v>850</v>
      </c>
      <c r="D49" t="s">
        <v>860</v>
      </c>
      <c r="E49">
        <v>31</v>
      </c>
      <c r="F49">
        <v>102</v>
      </c>
      <c r="G49">
        <v>116</v>
      </c>
      <c r="H49">
        <v>15</v>
      </c>
      <c r="I49" t="s">
        <v>731</v>
      </c>
      <c r="J49" t="s">
        <v>138</v>
      </c>
      <c r="K49" t="s">
        <v>731</v>
      </c>
      <c r="L49" t="s">
        <v>138</v>
      </c>
      <c r="M49">
        <v>13</v>
      </c>
      <c r="N49" t="str">
        <f t="shared" si="0"/>
        <v>GMF</v>
      </c>
      <c r="O49" t="s">
        <v>847</v>
      </c>
      <c r="R49" t="s">
        <v>848</v>
      </c>
      <c r="S49" s="26" t="s">
        <v>389</v>
      </c>
      <c r="T49" s="26" t="s">
        <v>138</v>
      </c>
      <c r="U49" s="26" t="s">
        <v>138</v>
      </c>
      <c r="V49" s="26" t="s">
        <v>138</v>
      </c>
      <c r="W49" t="s">
        <v>884</v>
      </c>
    </row>
    <row r="50" spans="1:23" ht="32" x14ac:dyDescent="0.2">
      <c r="A50" s="2">
        <v>1000326621</v>
      </c>
      <c r="B50" s="1" t="s">
        <v>232</v>
      </c>
      <c r="C50" s="1" t="s">
        <v>850</v>
      </c>
      <c r="D50" t="s">
        <v>855</v>
      </c>
      <c r="E50">
        <v>32</v>
      </c>
      <c r="F50">
        <v>94</v>
      </c>
      <c r="G50">
        <v>100</v>
      </c>
      <c r="H50">
        <v>15</v>
      </c>
      <c r="I50" t="s">
        <v>138</v>
      </c>
      <c r="J50" t="s">
        <v>138</v>
      </c>
      <c r="K50" t="s">
        <v>138</v>
      </c>
      <c r="L50" t="s">
        <v>138</v>
      </c>
      <c r="M50">
        <v>6</v>
      </c>
      <c r="N50" t="str">
        <f t="shared" si="0"/>
        <v>GMF</v>
      </c>
      <c r="O50" t="s">
        <v>852</v>
      </c>
      <c r="R50" t="s">
        <v>848</v>
      </c>
      <c r="S50" s="26" t="s">
        <v>873</v>
      </c>
      <c r="T50" s="26" t="s">
        <v>138</v>
      </c>
      <c r="U50" s="26" t="s">
        <v>138</v>
      </c>
      <c r="V50" s="26" t="s">
        <v>138</v>
      </c>
    </row>
    <row r="51" spans="1:23" ht="16" x14ac:dyDescent="0.2">
      <c r="A51" s="2">
        <v>1101568757</v>
      </c>
      <c r="B51" s="1" t="s">
        <v>749</v>
      </c>
      <c r="C51" s="1" t="s">
        <v>845</v>
      </c>
      <c r="D51" t="s">
        <v>862</v>
      </c>
      <c r="E51">
        <v>32</v>
      </c>
      <c r="F51">
        <v>96</v>
      </c>
      <c r="G51">
        <v>114</v>
      </c>
      <c r="H51">
        <v>15</v>
      </c>
      <c r="I51" t="s">
        <v>138</v>
      </c>
      <c r="J51" t="s">
        <v>138</v>
      </c>
      <c r="K51" t="s">
        <v>138</v>
      </c>
      <c r="L51" t="s">
        <v>138</v>
      </c>
      <c r="M51">
        <v>8</v>
      </c>
      <c r="N51" t="str">
        <f t="shared" si="0"/>
        <v>GMF</v>
      </c>
      <c r="O51" t="s">
        <v>847</v>
      </c>
      <c r="R51" t="s">
        <v>848</v>
      </c>
      <c r="S51" s="26" t="s">
        <v>891</v>
      </c>
      <c r="T51" s="26" t="s">
        <v>138</v>
      </c>
      <c r="U51" s="26" t="s">
        <v>138</v>
      </c>
      <c r="V51" s="26" t="s">
        <v>138</v>
      </c>
      <c r="W51" t="s">
        <v>892</v>
      </c>
    </row>
    <row r="52" spans="1:23" ht="16" x14ac:dyDescent="0.2">
      <c r="A52" s="2">
        <v>1001720769</v>
      </c>
      <c r="B52" t="s">
        <v>22</v>
      </c>
      <c r="C52" t="s">
        <v>850</v>
      </c>
      <c r="D52" t="s">
        <v>855</v>
      </c>
      <c r="E52">
        <v>33</v>
      </c>
      <c r="F52">
        <v>86</v>
      </c>
      <c r="G52">
        <v>170</v>
      </c>
      <c r="H52">
        <v>15</v>
      </c>
      <c r="I52" t="s">
        <v>138</v>
      </c>
      <c r="J52" t="s">
        <v>138</v>
      </c>
      <c r="K52" t="s">
        <v>138</v>
      </c>
      <c r="L52" t="s">
        <v>138</v>
      </c>
      <c r="M52">
        <v>1</v>
      </c>
      <c r="N52" t="str">
        <f t="shared" si="0"/>
        <v>GMF</v>
      </c>
      <c r="O52" t="s">
        <v>852</v>
      </c>
      <c r="R52" t="s">
        <v>848</v>
      </c>
      <c r="S52" s="26" t="s">
        <v>856</v>
      </c>
      <c r="T52" s="26" t="s">
        <v>138</v>
      </c>
      <c r="U52" s="26" t="s">
        <v>138</v>
      </c>
    </row>
    <row r="53" spans="1:23" ht="16" x14ac:dyDescent="0.2">
      <c r="A53" s="2">
        <v>1205450202</v>
      </c>
      <c r="C53" t="s">
        <v>845</v>
      </c>
      <c r="D53" t="s">
        <v>862</v>
      </c>
      <c r="E53">
        <v>35</v>
      </c>
      <c r="F53">
        <v>110</v>
      </c>
      <c r="G53">
        <v>153</v>
      </c>
      <c r="H53">
        <v>15</v>
      </c>
      <c r="I53" t="s">
        <v>138</v>
      </c>
      <c r="J53" t="s">
        <v>138</v>
      </c>
      <c r="K53" t="s">
        <v>731</v>
      </c>
      <c r="L53" t="s">
        <v>138</v>
      </c>
      <c r="M53">
        <v>12</v>
      </c>
      <c r="N53" t="str">
        <f t="shared" si="0"/>
        <v>GMF</v>
      </c>
      <c r="O53" t="s">
        <v>847</v>
      </c>
      <c r="R53" t="s">
        <v>848</v>
      </c>
      <c r="S53" s="26" t="s">
        <v>921</v>
      </c>
      <c r="T53" s="42" t="s">
        <v>138</v>
      </c>
      <c r="U53" s="42" t="s">
        <v>138</v>
      </c>
      <c r="V53" s="42" t="s">
        <v>138</v>
      </c>
      <c r="W53" s="42" t="s">
        <v>999</v>
      </c>
    </row>
    <row r="54" spans="1:23" ht="32" x14ac:dyDescent="0.2">
      <c r="A54" s="2">
        <v>1401382217</v>
      </c>
      <c r="C54" t="s">
        <v>850</v>
      </c>
      <c r="D54" t="s">
        <v>855</v>
      </c>
      <c r="E54">
        <v>35</v>
      </c>
      <c r="F54">
        <v>104</v>
      </c>
      <c r="G54">
        <v>174</v>
      </c>
      <c r="H54">
        <v>15</v>
      </c>
      <c r="I54" t="s">
        <v>138</v>
      </c>
      <c r="J54" t="s">
        <v>138</v>
      </c>
      <c r="K54" t="s">
        <v>731</v>
      </c>
      <c r="L54" t="s">
        <v>138</v>
      </c>
      <c r="M54">
        <v>9</v>
      </c>
      <c r="N54" t="str">
        <f t="shared" si="0"/>
        <v>GMF</v>
      </c>
      <c r="O54" t="s">
        <v>847</v>
      </c>
      <c r="R54" t="s">
        <v>848</v>
      </c>
      <c r="S54" s="26" t="s">
        <v>923</v>
      </c>
      <c r="T54" s="42" t="s">
        <v>138</v>
      </c>
      <c r="U54" s="42" t="s">
        <v>138</v>
      </c>
      <c r="V54" s="42" t="s">
        <v>138</v>
      </c>
      <c r="W54" t="s">
        <v>878</v>
      </c>
    </row>
    <row r="55" spans="1:23" ht="16" x14ac:dyDescent="0.2">
      <c r="A55" s="2">
        <v>1006629455</v>
      </c>
      <c r="B55" t="s">
        <v>36</v>
      </c>
      <c r="C55" t="s">
        <v>845</v>
      </c>
      <c r="D55" t="s">
        <v>860</v>
      </c>
      <c r="E55">
        <v>36</v>
      </c>
      <c r="F55">
        <v>105</v>
      </c>
      <c r="G55">
        <v>118</v>
      </c>
      <c r="H55">
        <v>15</v>
      </c>
      <c r="I55" t="s">
        <v>731</v>
      </c>
      <c r="J55" t="s">
        <v>138</v>
      </c>
      <c r="K55" t="s">
        <v>731</v>
      </c>
      <c r="L55" t="s">
        <v>138</v>
      </c>
      <c r="M55">
        <v>16</v>
      </c>
      <c r="N55" t="str">
        <f t="shared" si="0"/>
        <v>GMF</v>
      </c>
      <c r="O55" t="s">
        <v>847</v>
      </c>
      <c r="R55" t="s">
        <v>848</v>
      </c>
      <c r="S55" s="26" t="s">
        <v>861</v>
      </c>
      <c r="T55" s="26" t="s">
        <v>138</v>
      </c>
      <c r="U55" s="26" t="s">
        <v>138</v>
      </c>
    </row>
    <row r="56" spans="1:23" ht="16" x14ac:dyDescent="0.2">
      <c r="A56" s="38">
        <v>1401159022</v>
      </c>
      <c r="B56" s="38" t="s">
        <v>77</v>
      </c>
      <c r="C56" s="38" t="s">
        <v>845</v>
      </c>
      <c r="D56" t="s">
        <v>851</v>
      </c>
      <c r="E56">
        <v>37</v>
      </c>
      <c r="F56">
        <v>124</v>
      </c>
      <c r="G56">
        <v>115</v>
      </c>
      <c r="H56">
        <v>15</v>
      </c>
      <c r="I56" t="s">
        <v>138</v>
      </c>
      <c r="J56" t="s">
        <v>138</v>
      </c>
      <c r="K56" t="s">
        <v>731</v>
      </c>
      <c r="L56" t="s">
        <v>138</v>
      </c>
      <c r="M56">
        <v>9</v>
      </c>
      <c r="N56" t="str">
        <f t="shared" si="0"/>
        <v>GMF</v>
      </c>
      <c r="O56" t="s">
        <v>847</v>
      </c>
      <c r="R56" t="s">
        <v>848</v>
      </c>
      <c r="T56" s="42" t="s">
        <v>138</v>
      </c>
      <c r="U56" s="42" t="s">
        <v>138</v>
      </c>
      <c r="V56" s="42"/>
      <c r="W56" s="42" t="s">
        <v>991</v>
      </c>
    </row>
    <row r="57" spans="1:23" ht="16" x14ac:dyDescent="0.2">
      <c r="A57" s="2">
        <v>1005430532</v>
      </c>
      <c r="C57" t="s">
        <v>845</v>
      </c>
      <c r="D57" t="s">
        <v>854</v>
      </c>
      <c r="E57">
        <v>40</v>
      </c>
      <c r="F57">
        <v>78</v>
      </c>
      <c r="G57">
        <v>123</v>
      </c>
      <c r="H57">
        <v>15</v>
      </c>
      <c r="I57" t="s">
        <v>138</v>
      </c>
      <c r="J57" t="s">
        <v>138</v>
      </c>
      <c r="K57" t="s">
        <v>138</v>
      </c>
      <c r="L57" t="s">
        <v>138</v>
      </c>
      <c r="M57">
        <v>5</v>
      </c>
      <c r="N57" t="str">
        <f t="shared" si="0"/>
        <v>GMF</v>
      </c>
      <c r="O57" t="s">
        <v>852</v>
      </c>
      <c r="R57" t="s">
        <v>848</v>
      </c>
      <c r="S57" s="26" t="s">
        <v>915</v>
      </c>
      <c r="T57" s="42" t="s">
        <v>138</v>
      </c>
      <c r="U57" s="42" t="s">
        <v>138</v>
      </c>
      <c r="V57" s="42" t="s">
        <v>138</v>
      </c>
    </row>
    <row r="58" spans="1:23" ht="16" x14ac:dyDescent="0.2">
      <c r="A58" s="2">
        <v>1101010685</v>
      </c>
      <c r="B58" s="1" t="s">
        <v>204</v>
      </c>
      <c r="C58" s="1" t="s">
        <v>850</v>
      </c>
      <c r="D58" t="s">
        <v>857</v>
      </c>
      <c r="E58">
        <v>42</v>
      </c>
      <c r="F58">
        <v>69</v>
      </c>
      <c r="G58">
        <v>135</v>
      </c>
      <c r="H58">
        <v>15</v>
      </c>
      <c r="I58" t="s">
        <v>138</v>
      </c>
      <c r="J58" t="s">
        <v>138</v>
      </c>
      <c r="K58" t="s">
        <v>138</v>
      </c>
      <c r="L58" t="s">
        <v>138</v>
      </c>
      <c r="M58">
        <v>4</v>
      </c>
      <c r="N58" t="str">
        <f t="shared" si="0"/>
        <v>GMF</v>
      </c>
      <c r="O58" t="s">
        <v>852</v>
      </c>
      <c r="R58" t="s">
        <v>848</v>
      </c>
      <c r="T58" s="26" t="s">
        <v>138</v>
      </c>
      <c r="U58" s="26" t="s">
        <v>138</v>
      </c>
      <c r="V58" s="26" t="s">
        <v>138</v>
      </c>
    </row>
    <row r="59" spans="1:23" ht="16" x14ac:dyDescent="0.2">
      <c r="A59" s="2">
        <v>1007809059</v>
      </c>
      <c r="B59" s="1" t="s">
        <v>111</v>
      </c>
      <c r="C59" s="1" t="s">
        <v>845</v>
      </c>
      <c r="D59" t="s">
        <v>854</v>
      </c>
      <c r="E59">
        <v>42</v>
      </c>
      <c r="F59">
        <v>115</v>
      </c>
      <c r="G59">
        <v>131</v>
      </c>
      <c r="H59">
        <v>15</v>
      </c>
      <c r="I59" t="s">
        <v>138</v>
      </c>
      <c r="J59" t="s">
        <v>138</v>
      </c>
      <c r="K59" t="s">
        <v>731</v>
      </c>
      <c r="L59" t="s">
        <v>138</v>
      </c>
      <c r="M59">
        <v>12</v>
      </c>
      <c r="N59" t="str">
        <f t="shared" si="0"/>
        <v>GMF</v>
      </c>
      <c r="O59" t="s">
        <v>847</v>
      </c>
      <c r="R59" t="s">
        <v>848</v>
      </c>
      <c r="T59" s="42" t="s">
        <v>138</v>
      </c>
      <c r="U59" s="42" t="s">
        <v>138</v>
      </c>
      <c r="V59" s="26" t="s">
        <v>731</v>
      </c>
      <c r="W59" t="s">
        <v>988</v>
      </c>
    </row>
    <row r="60" spans="1:23" ht="32" x14ac:dyDescent="0.2">
      <c r="A60" s="38">
        <v>1200624653</v>
      </c>
      <c r="B60" s="1" t="s">
        <v>742</v>
      </c>
      <c r="C60" s="1" t="s">
        <v>845</v>
      </c>
      <c r="D60" t="s">
        <v>855</v>
      </c>
      <c r="E60">
        <v>43</v>
      </c>
      <c r="F60">
        <v>79</v>
      </c>
      <c r="G60">
        <v>120</v>
      </c>
      <c r="H60">
        <v>15</v>
      </c>
      <c r="I60" t="s">
        <v>138</v>
      </c>
      <c r="J60" t="s">
        <v>138</v>
      </c>
      <c r="K60" t="s">
        <v>138</v>
      </c>
      <c r="L60" t="s">
        <v>138</v>
      </c>
      <c r="M60">
        <v>5</v>
      </c>
      <c r="N60" t="str">
        <f t="shared" si="0"/>
        <v>GMF</v>
      </c>
      <c r="O60" t="s">
        <v>852</v>
      </c>
      <c r="R60" t="s">
        <v>848</v>
      </c>
      <c r="S60" s="26" t="s">
        <v>888</v>
      </c>
      <c r="T60" s="26" t="s">
        <v>138</v>
      </c>
      <c r="U60" s="26" t="s">
        <v>138</v>
      </c>
      <c r="V60" s="26" t="s">
        <v>138</v>
      </c>
      <c r="W60" t="s">
        <v>878</v>
      </c>
    </row>
    <row r="61" spans="1:23" ht="16" x14ac:dyDescent="0.2">
      <c r="A61" s="2">
        <v>1401316516</v>
      </c>
      <c r="C61" t="s">
        <v>850</v>
      </c>
      <c r="D61" t="s">
        <v>857</v>
      </c>
      <c r="E61">
        <v>43</v>
      </c>
      <c r="F61">
        <v>151</v>
      </c>
      <c r="G61">
        <v>170</v>
      </c>
      <c r="H61">
        <v>15</v>
      </c>
      <c r="I61" t="s">
        <v>138</v>
      </c>
      <c r="J61" t="s">
        <v>138</v>
      </c>
      <c r="K61" t="s">
        <v>731</v>
      </c>
      <c r="L61" t="s">
        <v>138</v>
      </c>
      <c r="M61">
        <v>11</v>
      </c>
      <c r="N61" t="str">
        <f t="shared" si="0"/>
        <v>GMF</v>
      </c>
      <c r="O61" t="s">
        <v>847</v>
      </c>
      <c r="R61" t="s">
        <v>848</v>
      </c>
      <c r="S61" s="26" t="s">
        <v>900</v>
      </c>
      <c r="T61" s="42" t="s">
        <v>138</v>
      </c>
      <c r="U61" s="42" t="s">
        <v>138</v>
      </c>
      <c r="V61" s="42" t="s">
        <v>138</v>
      </c>
      <c r="W61" t="s">
        <v>884</v>
      </c>
    </row>
    <row r="62" spans="1:23" ht="32" x14ac:dyDescent="0.2">
      <c r="A62" s="2">
        <v>1200230428</v>
      </c>
      <c r="C62" t="s">
        <v>850</v>
      </c>
      <c r="D62" t="s">
        <v>859</v>
      </c>
      <c r="E62">
        <v>45</v>
      </c>
      <c r="F62">
        <v>97</v>
      </c>
      <c r="G62">
        <v>116</v>
      </c>
      <c r="H62">
        <v>15</v>
      </c>
      <c r="I62" t="s">
        <v>138</v>
      </c>
      <c r="J62" t="s">
        <v>138</v>
      </c>
      <c r="K62" t="s">
        <v>138</v>
      </c>
      <c r="L62" t="s">
        <v>138</v>
      </c>
      <c r="M62">
        <v>9</v>
      </c>
      <c r="N62" t="str">
        <f t="shared" si="0"/>
        <v>GMF</v>
      </c>
      <c r="O62" t="s">
        <v>847</v>
      </c>
      <c r="R62" t="s">
        <v>848</v>
      </c>
      <c r="S62" s="26" t="s">
        <v>439</v>
      </c>
      <c r="T62" s="26" t="s">
        <v>138</v>
      </c>
      <c r="U62" s="26" t="s">
        <v>138</v>
      </c>
      <c r="V62" s="26" t="s">
        <v>138</v>
      </c>
      <c r="W62" t="s">
        <v>878</v>
      </c>
    </row>
    <row r="63" spans="1:23" ht="16" x14ac:dyDescent="0.2">
      <c r="A63" s="2">
        <v>1401311288</v>
      </c>
      <c r="B63" s="1"/>
      <c r="C63" t="s">
        <v>845</v>
      </c>
      <c r="D63" t="s">
        <v>860</v>
      </c>
      <c r="E63">
        <v>47</v>
      </c>
      <c r="F63">
        <v>116</v>
      </c>
      <c r="G63">
        <v>168</v>
      </c>
      <c r="H63">
        <v>15</v>
      </c>
      <c r="I63" t="s">
        <v>731</v>
      </c>
      <c r="J63" t="s">
        <v>138</v>
      </c>
      <c r="K63" t="s">
        <v>138</v>
      </c>
      <c r="L63" t="s">
        <v>138</v>
      </c>
      <c r="M63">
        <v>14</v>
      </c>
      <c r="N63" t="str">
        <f t="shared" si="0"/>
        <v>GMF</v>
      </c>
      <c r="O63" t="s">
        <v>847</v>
      </c>
      <c r="R63" t="s">
        <v>848</v>
      </c>
      <c r="S63" s="26" t="s">
        <v>861</v>
      </c>
      <c r="T63" s="26" t="s">
        <v>138</v>
      </c>
      <c r="U63" s="26" t="s">
        <v>138</v>
      </c>
      <c r="V63" s="26" t="s">
        <v>138</v>
      </c>
    </row>
    <row r="64" spans="1:23" ht="16" x14ac:dyDescent="0.2">
      <c r="A64" s="2">
        <v>1102644291</v>
      </c>
      <c r="B64" s="1" t="s">
        <v>121</v>
      </c>
      <c r="C64" s="1" t="s">
        <v>850</v>
      </c>
      <c r="D64" t="s">
        <v>862</v>
      </c>
      <c r="E64">
        <v>50</v>
      </c>
      <c r="F64">
        <v>97</v>
      </c>
      <c r="G64">
        <v>113</v>
      </c>
      <c r="H64">
        <v>15</v>
      </c>
      <c r="I64" t="s">
        <v>138</v>
      </c>
      <c r="J64" t="s">
        <v>138</v>
      </c>
      <c r="K64" t="s">
        <v>138</v>
      </c>
      <c r="L64" t="s">
        <v>138</v>
      </c>
      <c r="M64">
        <v>12</v>
      </c>
      <c r="N64" t="str">
        <f t="shared" si="0"/>
        <v>GMF</v>
      </c>
      <c r="O64" t="s">
        <v>847</v>
      </c>
      <c r="R64" t="s">
        <v>848</v>
      </c>
      <c r="S64" s="26" t="s">
        <v>191</v>
      </c>
      <c r="T64" s="42" t="s">
        <v>138</v>
      </c>
      <c r="U64" s="42" t="s">
        <v>138</v>
      </c>
      <c r="V64" s="26" t="s">
        <v>138</v>
      </c>
    </row>
    <row r="65" spans="1:23" ht="16" x14ac:dyDescent="0.2">
      <c r="A65" s="2">
        <v>1102644291</v>
      </c>
      <c r="B65" s="1" t="s">
        <v>314</v>
      </c>
      <c r="C65" s="1" t="s">
        <v>850</v>
      </c>
      <c r="D65" t="s">
        <v>859</v>
      </c>
      <c r="E65">
        <v>50</v>
      </c>
      <c r="F65">
        <v>99</v>
      </c>
      <c r="G65">
        <v>103</v>
      </c>
      <c r="H65">
        <v>14</v>
      </c>
      <c r="I65" t="s">
        <v>138</v>
      </c>
      <c r="J65" t="s">
        <v>138</v>
      </c>
      <c r="K65" t="s">
        <v>138</v>
      </c>
      <c r="L65" t="s">
        <v>138</v>
      </c>
      <c r="M65">
        <v>10</v>
      </c>
      <c r="N65" t="str">
        <f t="shared" si="0"/>
        <v>GMF</v>
      </c>
      <c r="O65" t="s">
        <v>847</v>
      </c>
      <c r="R65" t="s">
        <v>848</v>
      </c>
      <c r="T65" s="26" t="s">
        <v>138</v>
      </c>
      <c r="U65" s="26" t="s">
        <v>138</v>
      </c>
      <c r="V65" s="26" t="s">
        <v>138</v>
      </c>
    </row>
    <row r="66" spans="1:23" ht="16" x14ac:dyDescent="0.2">
      <c r="A66" s="2">
        <v>1205218011</v>
      </c>
      <c r="B66" t="s">
        <v>801</v>
      </c>
      <c r="C66" t="s">
        <v>845</v>
      </c>
      <c r="D66" t="s">
        <v>846</v>
      </c>
      <c r="E66">
        <v>52</v>
      </c>
      <c r="F66">
        <v>51</v>
      </c>
      <c r="G66">
        <v>166</v>
      </c>
      <c r="H66">
        <v>15</v>
      </c>
      <c r="I66" t="s">
        <v>138</v>
      </c>
      <c r="J66" t="s">
        <v>731</v>
      </c>
      <c r="K66" t="s">
        <v>138</v>
      </c>
      <c r="L66" t="s">
        <v>138</v>
      </c>
      <c r="M66">
        <v>11</v>
      </c>
      <c r="N66" t="str">
        <f t="shared" si="0"/>
        <v>GMF</v>
      </c>
      <c r="O66" t="s">
        <v>847</v>
      </c>
      <c r="R66" t="s">
        <v>848</v>
      </c>
      <c r="S66" s="26" t="s">
        <v>178</v>
      </c>
      <c r="T66" s="26" t="s">
        <v>138</v>
      </c>
      <c r="U66" s="26" t="s">
        <v>138</v>
      </c>
    </row>
    <row r="67" spans="1:23" ht="16" x14ac:dyDescent="0.2">
      <c r="A67" s="2">
        <v>1009103377</v>
      </c>
      <c r="B67" s="1" t="s">
        <v>200</v>
      </c>
      <c r="C67" s="1" t="s">
        <v>850</v>
      </c>
      <c r="D67" t="s">
        <v>857</v>
      </c>
      <c r="E67">
        <v>56</v>
      </c>
      <c r="F67">
        <v>107</v>
      </c>
      <c r="G67">
        <v>148</v>
      </c>
      <c r="H67">
        <v>15</v>
      </c>
      <c r="I67" t="s">
        <v>138</v>
      </c>
      <c r="J67" t="s">
        <v>138</v>
      </c>
      <c r="K67" t="s">
        <v>731</v>
      </c>
      <c r="L67" t="s">
        <v>138</v>
      </c>
      <c r="M67">
        <v>15</v>
      </c>
      <c r="N67" t="str">
        <f t="shared" ref="N67:N113" si="4">IF($M67&gt;17,"ICU","GMF")</f>
        <v>GMF</v>
      </c>
      <c r="O67" t="s">
        <v>847</v>
      </c>
      <c r="R67" t="s">
        <v>848</v>
      </c>
      <c r="T67" s="42" t="s">
        <v>138</v>
      </c>
      <c r="U67" s="42" t="s">
        <v>138</v>
      </c>
      <c r="V67" s="26" t="s">
        <v>138</v>
      </c>
      <c r="W67" t="s">
        <v>990</v>
      </c>
    </row>
    <row r="68" spans="1:23" ht="16" x14ac:dyDescent="0.2">
      <c r="A68" s="2">
        <v>1001694549</v>
      </c>
      <c r="B68" s="1" t="s">
        <v>52</v>
      </c>
      <c r="C68" s="1" t="s">
        <v>845</v>
      </c>
      <c r="D68" t="s">
        <v>854</v>
      </c>
      <c r="E68">
        <v>58</v>
      </c>
      <c r="F68">
        <v>119</v>
      </c>
      <c r="G68">
        <v>166</v>
      </c>
      <c r="H68">
        <v>15</v>
      </c>
      <c r="I68" t="s">
        <v>138</v>
      </c>
      <c r="J68" t="s">
        <v>138</v>
      </c>
      <c r="K68" t="s">
        <v>731</v>
      </c>
      <c r="L68" t="s">
        <v>138</v>
      </c>
      <c r="M68">
        <v>14</v>
      </c>
      <c r="N68" t="str">
        <f t="shared" si="4"/>
        <v>GMF</v>
      </c>
      <c r="O68" t="s">
        <v>847</v>
      </c>
      <c r="R68" t="s">
        <v>848</v>
      </c>
      <c r="T68" s="42" t="s">
        <v>138</v>
      </c>
      <c r="U68" s="42" t="s">
        <v>138</v>
      </c>
      <c r="V68" s="42"/>
    </row>
    <row r="69" spans="1:23" ht="32" x14ac:dyDescent="0.2">
      <c r="A69" s="2">
        <v>1007329807</v>
      </c>
      <c r="B69" s="1" t="s">
        <v>171</v>
      </c>
      <c r="C69" s="1" t="s">
        <v>850</v>
      </c>
      <c r="D69" t="s">
        <v>855</v>
      </c>
      <c r="E69">
        <v>61</v>
      </c>
      <c r="F69">
        <v>98</v>
      </c>
      <c r="G69">
        <v>112</v>
      </c>
      <c r="H69">
        <v>15</v>
      </c>
      <c r="I69" t="s">
        <v>138</v>
      </c>
      <c r="J69" t="s">
        <v>138</v>
      </c>
      <c r="K69" t="s">
        <v>731</v>
      </c>
      <c r="L69" t="s">
        <v>138</v>
      </c>
      <c r="M69">
        <v>17</v>
      </c>
      <c r="N69" t="str">
        <f t="shared" si="4"/>
        <v>GMF</v>
      </c>
      <c r="O69" t="s">
        <v>847</v>
      </c>
      <c r="R69" t="s">
        <v>848</v>
      </c>
      <c r="S69" s="26" t="s">
        <v>870</v>
      </c>
      <c r="T69" s="42" t="s">
        <v>138</v>
      </c>
      <c r="U69" s="42" t="s">
        <v>138</v>
      </c>
      <c r="V69" s="26" t="s">
        <v>138</v>
      </c>
    </row>
    <row r="70" spans="1:23" ht="16" x14ac:dyDescent="0.2">
      <c r="A70" s="38">
        <v>1006139627</v>
      </c>
      <c r="B70" s="1" t="s">
        <v>56</v>
      </c>
      <c r="C70" s="1" t="s">
        <v>845</v>
      </c>
      <c r="D70" t="s">
        <v>862</v>
      </c>
      <c r="E70">
        <v>66</v>
      </c>
      <c r="F70">
        <v>73</v>
      </c>
      <c r="G70">
        <v>143</v>
      </c>
      <c r="H70">
        <v>15</v>
      </c>
      <c r="I70" t="s">
        <v>138</v>
      </c>
      <c r="J70" t="s">
        <v>138</v>
      </c>
      <c r="K70" t="s">
        <v>138</v>
      </c>
      <c r="L70" t="s">
        <v>138</v>
      </c>
      <c r="M70">
        <v>9</v>
      </c>
      <c r="N70" t="str">
        <f t="shared" si="4"/>
        <v>GMF</v>
      </c>
      <c r="O70" t="s">
        <v>847</v>
      </c>
      <c r="R70" t="s">
        <v>848</v>
      </c>
      <c r="S70" s="26" t="s">
        <v>865</v>
      </c>
      <c r="T70" s="42" t="s">
        <v>138</v>
      </c>
      <c r="U70" s="42" t="s">
        <v>138</v>
      </c>
      <c r="V70" s="42"/>
    </row>
    <row r="71" spans="1:23" ht="16" x14ac:dyDescent="0.2">
      <c r="A71" s="2">
        <v>1205055292</v>
      </c>
      <c r="C71" t="s">
        <v>845</v>
      </c>
      <c r="D71" t="s">
        <v>854</v>
      </c>
      <c r="E71">
        <v>66</v>
      </c>
      <c r="F71">
        <v>69</v>
      </c>
      <c r="G71">
        <v>91</v>
      </c>
      <c r="H71">
        <v>15</v>
      </c>
      <c r="I71" t="s">
        <v>138</v>
      </c>
      <c r="J71" t="s">
        <v>138</v>
      </c>
      <c r="K71" t="s">
        <v>138</v>
      </c>
      <c r="L71" t="s">
        <v>138</v>
      </c>
      <c r="M71">
        <v>14</v>
      </c>
      <c r="N71" t="str">
        <f t="shared" si="4"/>
        <v>GMF</v>
      </c>
      <c r="O71" t="s">
        <v>847</v>
      </c>
      <c r="R71" t="s">
        <v>848</v>
      </c>
      <c r="S71" s="26" t="s">
        <v>928</v>
      </c>
      <c r="T71" s="26" t="s">
        <v>138</v>
      </c>
      <c r="U71" s="26" t="s">
        <v>138</v>
      </c>
      <c r="V71" s="26" t="s">
        <v>138</v>
      </c>
    </row>
    <row r="72" spans="1:23" ht="16" x14ac:dyDescent="0.2">
      <c r="A72" s="2">
        <v>1401255084</v>
      </c>
      <c r="B72" s="1" t="s">
        <v>400</v>
      </c>
      <c r="C72" s="1" t="s">
        <v>850</v>
      </c>
      <c r="D72" t="s">
        <v>860</v>
      </c>
      <c r="E72">
        <v>68</v>
      </c>
      <c r="F72">
        <v>101</v>
      </c>
      <c r="G72">
        <v>167</v>
      </c>
      <c r="H72">
        <v>15</v>
      </c>
      <c r="I72" t="s">
        <v>731</v>
      </c>
      <c r="J72" t="s">
        <v>138</v>
      </c>
      <c r="K72" t="s">
        <v>731</v>
      </c>
      <c r="L72" t="s">
        <v>138</v>
      </c>
      <c r="M72">
        <v>17</v>
      </c>
      <c r="N72" t="str">
        <f t="shared" si="4"/>
        <v>GMF</v>
      </c>
      <c r="O72" t="s">
        <v>847</v>
      </c>
      <c r="R72" t="s">
        <v>848</v>
      </c>
      <c r="S72" s="26" t="s">
        <v>885</v>
      </c>
      <c r="T72" s="26" t="s">
        <v>138</v>
      </c>
      <c r="U72" s="26" t="s">
        <v>138</v>
      </c>
      <c r="V72" s="26" t="s">
        <v>138</v>
      </c>
    </row>
    <row r="73" spans="1:23" ht="16" x14ac:dyDescent="0.2">
      <c r="A73" s="2">
        <v>1401129153</v>
      </c>
      <c r="B73" t="s">
        <v>797</v>
      </c>
      <c r="C73" t="s">
        <v>850</v>
      </c>
      <c r="D73" t="s">
        <v>846</v>
      </c>
      <c r="E73">
        <v>72</v>
      </c>
      <c r="F73">
        <v>90</v>
      </c>
      <c r="G73">
        <v>96</v>
      </c>
      <c r="H73">
        <v>15</v>
      </c>
      <c r="I73" t="s">
        <v>138</v>
      </c>
      <c r="J73" t="s">
        <v>138</v>
      </c>
      <c r="K73" t="s">
        <v>138</v>
      </c>
      <c r="L73" t="s">
        <v>138</v>
      </c>
      <c r="M73">
        <v>17</v>
      </c>
      <c r="N73" t="str">
        <f t="shared" si="4"/>
        <v>GMF</v>
      </c>
      <c r="O73" t="s">
        <v>847</v>
      </c>
      <c r="R73" t="s">
        <v>848</v>
      </c>
      <c r="S73" s="26" t="s">
        <v>313</v>
      </c>
      <c r="T73" s="26" t="s">
        <v>138</v>
      </c>
      <c r="U73" s="26" t="s">
        <v>138</v>
      </c>
    </row>
    <row r="74" spans="1:23" ht="32" x14ac:dyDescent="0.2">
      <c r="A74" s="38">
        <v>1002234563</v>
      </c>
      <c r="C74" t="s">
        <v>845</v>
      </c>
      <c r="D74" t="s">
        <v>855</v>
      </c>
      <c r="E74">
        <v>72</v>
      </c>
      <c r="F74">
        <v>55</v>
      </c>
      <c r="G74">
        <v>93</v>
      </c>
      <c r="H74">
        <v>15</v>
      </c>
      <c r="I74" t="s">
        <v>138</v>
      </c>
      <c r="J74" t="s">
        <v>138</v>
      </c>
      <c r="K74" t="s">
        <v>138</v>
      </c>
      <c r="L74" t="s">
        <v>138</v>
      </c>
      <c r="M74">
        <v>16</v>
      </c>
      <c r="N74" t="str">
        <f t="shared" si="4"/>
        <v>GMF</v>
      </c>
      <c r="O74" t="s">
        <v>847</v>
      </c>
      <c r="R74" t="s">
        <v>848</v>
      </c>
      <c r="S74" s="26" t="s">
        <v>431</v>
      </c>
      <c r="T74" s="26" t="s">
        <v>138</v>
      </c>
      <c r="U74" s="26" t="s">
        <v>138</v>
      </c>
      <c r="V74" s="26" t="s">
        <v>138</v>
      </c>
    </row>
    <row r="75" spans="1:23" ht="16" x14ac:dyDescent="0.2">
      <c r="A75" s="2">
        <v>1102881845</v>
      </c>
      <c r="C75" t="s">
        <v>845</v>
      </c>
      <c r="D75" t="s">
        <v>859</v>
      </c>
      <c r="E75">
        <v>73</v>
      </c>
      <c r="F75">
        <v>58</v>
      </c>
      <c r="G75">
        <v>96</v>
      </c>
      <c r="H75">
        <v>15</v>
      </c>
      <c r="I75" t="s">
        <v>138</v>
      </c>
      <c r="J75" t="s">
        <v>138</v>
      </c>
      <c r="K75" t="s">
        <v>138</v>
      </c>
      <c r="L75" t="s">
        <v>138</v>
      </c>
      <c r="M75">
        <v>13</v>
      </c>
      <c r="N75" t="str">
        <f t="shared" si="4"/>
        <v>GMF</v>
      </c>
      <c r="O75" t="s">
        <v>847</v>
      </c>
      <c r="R75" t="s">
        <v>848</v>
      </c>
      <c r="T75" s="26" t="s">
        <v>138</v>
      </c>
      <c r="U75" s="26" t="s">
        <v>138</v>
      </c>
      <c r="V75" s="26" t="s">
        <v>138</v>
      </c>
      <c r="W75" t="s">
        <v>878</v>
      </c>
    </row>
    <row r="76" spans="1:23" ht="16" x14ac:dyDescent="0.2">
      <c r="A76" s="2">
        <v>1400105541</v>
      </c>
      <c r="C76" t="s">
        <v>850</v>
      </c>
      <c r="D76" t="s">
        <v>860</v>
      </c>
      <c r="E76">
        <v>80</v>
      </c>
      <c r="F76">
        <v>71</v>
      </c>
      <c r="G76">
        <v>158</v>
      </c>
      <c r="H76">
        <v>15</v>
      </c>
      <c r="I76" t="s">
        <v>731</v>
      </c>
      <c r="J76" t="s">
        <v>138</v>
      </c>
      <c r="K76" t="s">
        <v>138</v>
      </c>
      <c r="L76" t="s">
        <v>138</v>
      </c>
      <c r="M76">
        <v>9</v>
      </c>
      <c r="N76" t="str">
        <f t="shared" si="4"/>
        <v>GMF</v>
      </c>
      <c r="O76" t="s">
        <v>847</v>
      </c>
      <c r="R76" t="s">
        <v>848</v>
      </c>
      <c r="S76" s="26" t="s">
        <v>861</v>
      </c>
      <c r="T76" s="26" t="s">
        <v>138</v>
      </c>
      <c r="U76" s="26" t="s">
        <v>138</v>
      </c>
      <c r="V76" s="26" t="s">
        <v>138</v>
      </c>
      <c r="W76" t="s">
        <v>899</v>
      </c>
    </row>
    <row r="77" spans="1:23" ht="16" x14ac:dyDescent="0.2">
      <c r="A77" s="2">
        <v>1008550250</v>
      </c>
      <c r="B77" s="1" t="s">
        <v>353</v>
      </c>
      <c r="C77" s="1" t="s">
        <v>845</v>
      </c>
      <c r="D77" t="s">
        <v>846</v>
      </c>
      <c r="E77">
        <v>15</v>
      </c>
      <c r="F77">
        <v>92</v>
      </c>
      <c r="G77">
        <v>108</v>
      </c>
      <c r="H77">
        <v>15</v>
      </c>
      <c r="I77" t="s">
        <v>138</v>
      </c>
      <c r="J77" t="s">
        <v>138</v>
      </c>
      <c r="K77" t="s">
        <v>138</v>
      </c>
      <c r="L77" t="s">
        <v>138</v>
      </c>
      <c r="M77">
        <v>5</v>
      </c>
      <c r="N77" t="str">
        <f t="shared" si="4"/>
        <v>GMF</v>
      </c>
      <c r="O77" t="s">
        <v>852</v>
      </c>
      <c r="R77" t="s">
        <v>852</v>
      </c>
      <c r="S77" s="26" t="s">
        <v>178</v>
      </c>
      <c r="T77" s="26" t="s">
        <v>138</v>
      </c>
      <c r="U77" s="26" t="s">
        <v>138</v>
      </c>
      <c r="V77" s="26" t="s">
        <v>138</v>
      </c>
      <c r="W77" t="s">
        <v>880</v>
      </c>
    </row>
    <row r="78" spans="1:23" ht="16" x14ac:dyDescent="0.2">
      <c r="A78" s="2">
        <v>1401210342</v>
      </c>
      <c r="C78" t="s">
        <v>850</v>
      </c>
      <c r="D78" t="s">
        <v>851</v>
      </c>
      <c r="E78">
        <v>16</v>
      </c>
      <c r="F78">
        <v>66</v>
      </c>
      <c r="G78">
        <v>121</v>
      </c>
      <c r="H78">
        <v>10</v>
      </c>
      <c r="I78" t="s">
        <v>731</v>
      </c>
      <c r="J78" t="s">
        <v>138</v>
      </c>
      <c r="K78" t="s">
        <v>138</v>
      </c>
      <c r="L78" t="s">
        <v>138</v>
      </c>
      <c r="M78">
        <v>6</v>
      </c>
      <c r="N78" t="str">
        <f t="shared" si="4"/>
        <v>GMF</v>
      </c>
      <c r="O78" t="s">
        <v>852</v>
      </c>
      <c r="R78" t="s">
        <v>852</v>
      </c>
      <c r="S78" s="26" t="s">
        <v>895</v>
      </c>
      <c r="T78" s="26" t="s">
        <v>138</v>
      </c>
      <c r="U78" s="26" t="s">
        <v>138</v>
      </c>
      <c r="V78" s="26" t="s">
        <v>138</v>
      </c>
      <c r="W78" t="s">
        <v>878</v>
      </c>
    </row>
    <row r="79" spans="1:23" ht="32" x14ac:dyDescent="0.2">
      <c r="A79" s="2">
        <v>1103414115</v>
      </c>
      <c r="B79" s="1" t="s">
        <v>220</v>
      </c>
      <c r="C79" s="1" t="s">
        <v>845</v>
      </c>
      <c r="D79" t="s">
        <v>855</v>
      </c>
      <c r="E79">
        <v>24</v>
      </c>
      <c r="F79">
        <v>106</v>
      </c>
      <c r="G79">
        <v>117</v>
      </c>
      <c r="H79">
        <v>15</v>
      </c>
      <c r="I79" t="s">
        <v>731</v>
      </c>
      <c r="J79" t="s">
        <v>138</v>
      </c>
      <c r="K79" t="s">
        <v>731</v>
      </c>
      <c r="L79" t="s">
        <v>138</v>
      </c>
      <c r="M79">
        <v>18</v>
      </c>
      <c r="N79" t="str">
        <f t="shared" si="4"/>
        <v>ICU</v>
      </c>
      <c r="O79" t="s">
        <v>847</v>
      </c>
      <c r="R79" t="s">
        <v>852</v>
      </c>
      <c r="S79" s="26" t="s">
        <v>219</v>
      </c>
      <c r="T79" s="26" t="s">
        <v>138</v>
      </c>
      <c r="U79" s="26" t="s">
        <v>138</v>
      </c>
      <c r="V79" s="26" t="s">
        <v>138</v>
      </c>
      <c r="W79" s="26" t="s">
        <v>990</v>
      </c>
    </row>
    <row r="80" spans="1:23" ht="16" x14ac:dyDescent="0.2">
      <c r="A80" s="2">
        <v>1009368877</v>
      </c>
      <c r="C80" t="s">
        <v>845</v>
      </c>
      <c r="D80" t="s">
        <v>855</v>
      </c>
      <c r="E80">
        <v>29</v>
      </c>
      <c r="F80">
        <v>114</v>
      </c>
      <c r="G80">
        <v>129</v>
      </c>
      <c r="H80">
        <v>15</v>
      </c>
      <c r="I80" t="s">
        <v>138</v>
      </c>
      <c r="J80" t="s">
        <v>138</v>
      </c>
      <c r="K80" t="s">
        <v>731</v>
      </c>
      <c r="L80" t="s">
        <v>138</v>
      </c>
      <c r="M80">
        <v>11</v>
      </c>
      <c r="N80" t="str">
        <f t="shared" si="4"/>
        <v>GMF</v>
      </c>
      <c r="O80" t="s">
        <v>847</v>
      </c>
      <c r="R80" t="s">
        <v>852</v>
      </c>
      <c r="S80" s="26" t="s">
        <v>904</v>
      </c>
      <c r="W80" t="s">
        <v>878</v>
      </c>
    </row>
    <row r="81" spans="1:23" ht="16" x14ac:dyDescent="0.2">
      <c r="A81" s="2">
        <v>1400587005</v>
      </c>
      <c r="B81" s="1" t="s">
        <v>144</v>
      </c>
      <c r="C81" s="1" t="s">
        <v>850</v>
      </c>
      <c r="D81" t="s">
        <v>857</v>
      </c>
      <c r="E81">
        <v>31</v>
      </c>
      <c r="F81">
        <v>153</v>
      </c>
      <c r="G81">
        <v>140</v>
      </c>
      <c r="H81">
        <v>15</v>
      </c>
      <c r="I81" t="s">
        <v>138</v>
      </c>
      <c r="J81" t="s">
        <v>138</v>
      </c>
      <c r="K81" t="s">
        <v>731</v>
      </c>
      <c r="L81" t="s">
        <v>138</v>
      </c>
      <c r="M81">
        <v>9</v>
      </c>
      <c r="N81" t="str">
        <f t="shared" si="4"/>
        <v>GMF</v>
      </c>
      <c r="O81" t="s">
        <v>847</v>
      </c>
      <c r="R81" t="s">
        <v>852</v>
      </c>
      <c r="T81" s="42" t="s">
        <v>138</v>
      </c>
      <c r="U81" s="42" t="s">
        <v>138</v>
      </c>
      <c r="V81" s="26" t="s">
        <v>138</v>
      </c>
    </row>
    <row r="82" spans="1:23" ht="16" x14ac:dyDescent="0.2">
      <c r="A82" s="2">
        <v>1400161166</v>
      </c>
      <c r="C82" t="s">
        <v>845</v>
      </c>
      <c r="D82" t="s">
        <v>854</v>
      </c>
      <c r="E82">
        <v>33</v>
      </c>
      <c r="F82">
        <v>128</v>
      </c>
      <c r="G82">
        <v>114</v>
      </c>
      <c r="H82">
        <v>15</v>
      </c>
      <c r="I82" t="s">
        <v>138</v>
      </c>
      <c r="J82" t="s">
        <v>138</v>
      </c>
      <c r="K82" t="s">
        <v>731</v>
      </c>
      <c r="L82" t="s">
        <v>138</v>
      </c>
      <c r="M82">
        <v>12</v>
      </c>
      <c r="N82" t="str">
        <f t="shared" si="4"/>
        <v>GMF</v>
      </c>
      <c r="O82" t="s">
        <v>847</v>
      </c>
      <c r="R82" t="s">
        <v>852</v>
      </c>
      <c r="S82" s="26" t="s">
        <v>911</v>
      </c>
      <c r="T82" s="26" t="s">
        <v>138</v>
      </c>
      <c r="U82" s="26" t="s">
        <v>138</v>
      </c>
      <c r="V82" s="26" t="s">
        <v>138</v>
      </c>
    </row>
    <row r="83" spans="1:23" ht="32" x14ac:dyDescent="0.2">
      <c r="A83" s="2">
        <v>1102188394</v>
      </c>
      <c r="B83" s="1" t="s">
        <v>294</v>
      </c>
      <c r="C83" s="1" t="s">
        <v>845</v>
      </c>
      <c r="D83" t="s">
        <v>857</v>
      </c>
      <c r="E83">
        <v>34</v>
      </c>
      <c r="F83">
        <v>132</v>
      </c>
      <c r="G83">
        <v>110</v>
      </c>
      <c r="H83">
        <v>15</v>
      </c>
      <c r="I83" t="s">
        <v>138</v>
      </c>
      <c r="J83" t="s">
        <v>138</v>
      </c>
      <c r="K83" t="s">
        <v>731</v>
      </c>
      <c r="L83" t="s">
        <v>138</v>
      </c>
      <c r="M83">
        <v>13</v>
      </c>
      <c r="N83" t="str">
        <f t="shared" si="4"/>
        <v>GMF</v>
      </c>
      <c r="O83" t="s">
        <v>847</v>
      </c>
      <c r="R83" t="s">
        <v>852</v>
      </c>
      <c r="T83" s="26" t="s">
        <v>138</v>
      </c>
      <c r="U83" s="26" t="s">
        <v>138</v>
      </c>
      <c r="V83" s="26" t="s">
        <v>138</v>
      </c>
      <c r="W83" s="26" t="s">
        <v>990</v>
      </c>
    </row>
    <row r="84" spans="1:23" ht="16" x14ac:dyDescent="0.2">
      <c r="A84" s="2">
        <v>1401208505</v>
      </c>
      <c r="B84" s="1" t="s">
        <v>252</v>
      </c>
      <c r="C84" s="1" t="s">
        <v>845</v>
      </c>
      <c r="D84" t="s">
        <v>846</v>
      </c>
      <c r="E84">
        <v>35</v>
      </c>
      <c r="F84">
        <v>64</v>
      </c>
      <c r="G84">
        <v>119</v>
      </c>
      <c r="H84">
        <v>15</v>
      </c>
      <c r="I84" t="s">
        <v>138</v>
      </c>
      <c r="J84" t="s">
        <v>138</v>
      </c>
      <c r="K84" t="s">
        <v>138</v>
      </c>
      <c r="L84" t="s">
        <v>138</v>
      </c>
      <c r="M84">
        <v>6</v>
      </c>
      <c r="N84" t="str">
        <f t="shared" si="4"/>
        <v>GMF</v>
      </c>
      <c r="O84" t="s">
        <v>852</v>
      </c>
      <c r="R84" t="s">
        <v>852</v>
      </c>
      <c r="T84" s="26" t="s">
        <v>138</v>
      </c>
      <c r="U84" s="26" t="s">
        <v>138</v>
      </c>
      <c r="V84" s="26" t="s">
        <v>138</v>
      </c>
    </row>
    <row r="85" spans="1:23" ht="32" x14ac:dyDescent="0.2">
      <c r="A85" s="2">
        <v>1400394345</v>
      </c>
      <c r="C85" t="s">
        <v>850</v>
      </c>
      <c r="D85" t="s">
        <v>862</v>
      </c>
      <c r="E85">
        <v>44</v>
      </c>
      <c r="F85">
        <v>117</v>
      </c>
      <c r="G85">
        <v>122</v>
      </c>
      <c r="H85">
        <v>15</v>
      </c>
      <c r="I85" t="s">
        <v>138</v>
      </c>
      <c r="J85" t="s">
        <v>138</v>
      </c>
      <c r="K85" t="s">
        <v>731</v>
      </c>
      <c r="L85" t="s">
        <v>138</v>
      </c>
      <c r="M85">
        <v>15</v>
      </c>
      <c r="N85" t="str">
        <f t="shared" si="4"/>
        <v>GMF</v>
      </c>
      <c r="O85" t="s">
        <v>847</v>
      </c>
      <c r="R85" t="s">
        <v>852</v>
      </c>
      <c r="S85" s="26" t="s">
        <v>926</v>
      </c>
      <c r="T85" s="26" t="s">
        <v>138</v>
      </c>
      <c r="U85" s="26" t="s">
        <v>138</v>
      </c>
      <c r="V85" s="26" t="s">
        <v>138</v>
      </c>
    </row>
    <row r="86" spans="1:23" ht="16" x14ac:dyDescent="0.2">
      <c r="A86" s="2">
        <v>1006702172</v>
      </c>
      <c r="B86" s="1" t="s">
        <v>162</v>
      </c>
      <c r="C86" s="1" t="s">
        <v>845</v>
      </c>
      <c r="D86" t="s">
        <v>862</v>
      </c>
      <c r="E86">
        <v>47</v>
      </c>
      <c r="F86">
        <v>98</v>
      </c>
      <c r="G86">
        <v>134</v>
      </c>
      <c r="H86">
        <v>11</v>
      </c>
      <c r="I86" t="s">
        <v>138</v>
      </c>
      <c r="J86" t="s">
        <v>138</v>
      </c>
      <c r="K86" t="s">
        <v>138</v>
      </c>
      <c r="L86" t="s">
        <v>138</v>
      </c>
      <c r="M86">
        <v>13</v>
      </c>
      <c r="N86" t="str">
        <f t="shared" si="4"/>
        <v>GMF</v>
      </c>
      <c r="O86" t="s">
        <v>847</v>
      </c>
      <c r="R86" t="s">
        <v>852</v>
      </c>
      <c r="T86" s="42" t="s">
        <v>138</v>
      </c>
      <c r="U86" s="42" t="s">
        <v>138</v>
      </c>
      <c r="V86" s="26" t="s">
        <v>138</v>
      </c>
    </row>
    <row r="87" spans="1:23" ht="32" x14ac:dyDescent="0.2">
      <c r="A87" s="2">
        <v>1401215589</v>
      </c>
      <c r="B87" s="1" t="s">
        <v>280</v>
      </c>
      <c r="C87" s="1" t="s">
        <v>850</v>
      </c>
      <c r="D87" t="s">
        <v>854</v>
      </c>
      <c r="E87">
        <v>50</v>
      </c>
      <c r="F87">
        <v>56</v>
      </c>
      <c r="G87">
        <v>120</v>
      </c>
      <c r="H87">
        <v>15</v>
      </c>
      <c r="I87" t="s">
        <v>138</v>
      </c>
      <c r="J87" t="s">
        <v>731</v>
      </c>
      <c r="K87" t="s">
        <v>138</v>
      </c>
      <c r="L87" t="s">
        <v>138</v>
      </c>
      <c r="M87">
        <v>13</v>
      </c>
      <c r="N87" t="str">
        <f t="shared" si="4"/>
        <v>GMF</v>
      </c>
      <c r="O87" t="s">
        <v>847</v>
      </c>
      <c r="R87" t="s">
        <v>852</v>
      </c>
      <c r="T87" s="26" t="s">
        <v>138</v>
      </c>
      <c r="U87" s="26" t="s">
        <v>138</v>
      </c>
      <c r="V87" s="26" t="s">
        <v>138</v>
      </c>
      <c r="W87" s="26" t="s">
        <v>996</v>
      </c>
    </row>
    <row r="88" spans="1:23" ht="16" x14ac:dyDescent="0.2">
      <c r="A88" s="1">
        <v>1002805912</v>
      </c>
      <c r="B88" s="1" t="s">
        <v>208</v>
      </c>
      <c r="C88" s="1" t="s">
        <v>850</v>
      </c>
      <c r="D88" t="s">
        <v>854</v>
      </c>
      <c r="E88">
        <v>51</v>
      </c>
      <c r="F88">
        <v>93</v>
      </c>
      <c r="G88">
        <v>169</v>
      </c>
      <c r="H88">
        <v>15</v>
      </c>
      <c r="I88" t="s">
        <v>138</v>
      </c>
      <c r="J88" t="s">
        <v>138</v>
      </c>
      <c r="K88" t="s">
        <v>138</v>
      </c>
      <c r="L88" t="s">
        <v>138</v>
      </c>
      <c r="M88">
        <v>5</v>
      </c>
      <c r="N88" t="str">
        <f t="shared" si="4"/>
        <v>GMF</v>
      </c>
      <c r="O88" t="s">
        <v>852</v>
      </c>
      <c r="R88" t="s">
        <v>852</v>
      </c>
      <c r="T88" s="26" t="s">
        <v>138</v>
      </c>
      <c r="U88" s="26" t="s">
        <v>138</v>
      </c>
      <c r="V88" s="26" t="s">
        <v>138</v>
      </c>
    </row>
    <row r="89" spans="1:23" ht="16" x14ac:dyDescent="0.2">
      <c r="A89" s="2">
        <v>1100404076</v>
      </c>
      <c r="B89" s="1" t="s">
        <v>108</v>
      </c>
      <c r="C89" s="1" t="s">
        <v>845</v>
      </c>
      <c r="D89" t="s">
        <v>859</v>
      </c>
      <c r="E89">
        <v>55</v>
      </c>
      <c r="F89">
        <v>101</v>
      </c>
      <c r="G89">
        <v>176</v>
      </c>
      <c r="H89">
        <v>15</v>
      </c>
      <c r="I89" t="s">
        <v>138</v>
      </c>
      <c r="J89" t="s">
        <v>138</v>
      </c>
      <c r="K89" t="s">
        <v>731</v>
      </c>
      <c r="L89" t="s">
        <v>138</v>
      </c>
      <c r="M89">
        <v>12</v>
      </c>
      <c r="N89" t="str">
        <f t="shared" si="4"/>
        <v>GMF</v>
      </c>
      <c r="O89" t="s">
        <v>847</v>
      </c>
      <c r="R89" t="s">
        <v>852</v>
      </c>
      <c r="T89" s="42" t="s">
        <v>138</v>
      </c>
      <c r="U89" s="42" t="s">
        <v>138</v>
      </c>
      <c r="V89" s="26" t="s">
        <v>138</v>
      </c>
    </row>
    <row r="90" spans="1:23" ht="64" x14ac:dyDescent="0.2">
      <c r="A90" s="2">
        <v>1003297212</v>
      </c>
      <c r="C90" t="s">
        <v>845</v>
      </c>
      <c r="D90" t="s">
        <v>855</v>
      </c>
      <c r="E90">
        <v>58</v>
      </c>
      <c r="F90">
        <v>73</v>
      </c>
      <c r="G90">
        <v>131</v>
      </c>
      <c r="H90">
        <v>15</v>
      </c>
      <c r="I90" t="s">
        <v>138</v>
      </c>
      <c r="J90" t="s">
        <v>138</v>
      </c>
      <c r="K90" t="s">
        <v>138</v>
      </c>
      <c r="L90" t="s">
        <v>138</v>
      </c>
      <c r="M90">
        <v>7</v>
      </c>
      <c r="N90" t="str">
        <f t="shared" si="4"/>
        <v>GMF</v>
      </c>
      <c r="O90" t="s">
        <v>847</v>
      </c>
      <c r="R90" t="s">
        <v>852</v>
      </c>
      <c r="S90" s="26" t="s">
        <v>927</v>
      </c>
      <c r="T90" s="26" t="s">
        <v>138</v>
      </c>
      <c r="U90" s="26" t="s">
        <v>138</v>
      </c>
      <c r="V90" s="26" t="s">
        <v>138</v>
      </c>
      <c r="W90" t="s">
        <v>878</v>
      </c>
    </row>
    <row r="91" spans="1:23" ht="16" x14ac:dyDescent="0.2">
      <c r="A91" s="2">
        <v>1002316006</v>
      </c>
      <c r="C91" t="s">
        <v>845</v>
      </c>
      <c r="D91" t="s">
        <v>854</v>
      </c>
      <c r="E91">
        <v>59</v>
      </c>
      <c r="F91">
        <v>70</v>
      </c>
      <c r="G91">
        <v>140</v>
      </c>
      <c r="H91">
        <v>15</v>
      </c>
      <c r="I91" t="s">
        <v>731</v>
      </c>
      <c r="J91" t="s">
        <v>138</v>
      </c>
      <c r="K91" t="s">
        <v>138</v>
      </c>
      <c r="L91" t="s">
        <v>138</v>
      </c>
      <c r="M91">
        <v>13</v>
      </c>
      <c r="N91" t="str">
        <f t="shared" si="4"/>
        <v>GMF</v>
      </c>
      <c r="O91" t="s">
        <v>847</v>
      </c>
      <c r="R91" t="s">
        <v>852</v>
      </c>
      <c r="S91" s="17" t="s">
        <v>437</v>
      </c>
      <c r="T91" s="26" t="s">
        <v>138</v>
      </c>
      <c r="U91" s="26" t="s">
        <v>138</v>
      </c>
      <c r="V91" s="26" t="s">
        <v>138</v>
      </c>
      <c r="W91" t="s">
        <v>894</v>
      </c>
    </row>
    <row r="92" spans="1:23" ht="16" x14ac:dyDescent="0.2">
      <c r="A92" s="2">
        <v>1000053365</v>
      </c>
      <c r="B92" s="1" t="s">
        <v>103</v>
      </c>
      <c r="C92" s="1" t="s">
        <v>845</v>
      </c>
      <c r="D92" t="s">
        <v>859</v>
      </c>
      <c r="E92">
        <v>62</v>
      </c>
      <c r="F92">
        <v>87</v>
      </c>
      <c r="G92">
        <v>115</v>
      </c>
      <c r="H92">
        <v>14</v>
      </c>
      <c r="I92" t="s">
        <v>138</v>
      </c>
      <c r="J92" t="s">
        <v>138</v>
      </c>
      <c r="K92" t="s">
        <v>138</v>
      </c>
      <c r="L92" t="s">
        <v>138</v>
      </c>
      <c r="M92">
        <v>10</v>
      </c>
      <c r="N92" t="str">
        <f t="shared" si="4"/>
        <v>GMF</v>
      </c>
      <c r="O92" t="s">
        <v>847</v>
      </c>
      <c r="R92" t="s">
        <v>852</v>
      </c>
      <c r="T92" s="42" t="s">
        <v>138</v>
      </c>
      <c r="U92" s="42" t="s">
        <v>138</v>
      </c>
      <c r="V92" s="26" t="s">
        <v>138</v>
      </c>
      <c r="W92" t="s">
        <v>987</v>
      </c>
    </row>
    <row r="93" spans="1:23" ht="16" x14ac:dyDescent="0.2">
      <c r="A93" s="2">
        <v>1401622561</v>
      </c>
      <c r="B93" s="1" t="s">
        <v>725</v>
      </c>
      <c r="C93" s="1" t="s">
        <v>845</v>
      </c>
      <c r="D93" t="s">
        <v>857</v>
      </c>
      <c r="E93">
        <v>2</v>
      </c>
      <c r="F93">
        <v>120</v>
      </c>
      <c r="G93">
        <v>67</v>
      </c>
      <c r="H93">
        <v>9</v>
      </c>
      <c r="I93" t="s">
        <v>138</v>
      </c>
      <c r="J93" t="s">
        <v>138</v>
      </c>
      <c r="K93" t="s">
        <v>138</v>
      </c>
      <c r="L93" t="s">
        <v>138</v>
      </c>
      <c r="M93">
        <v>16</v>
      </c>
      <c r="N93" t="str">
        <f t="shared" si="4"/>
        <v>GMF</v>
      </c>
      <c r="O93" t="s">
        <v>847</v>
      </c>
      <c r="R93" t="s">
        <v>847</v>
      </c>
      <c r="S93" s="26" t="s">
        <v>879</v>
      </c>
      <c r="T93" s="26" t="s">
        <v>138</v>
      </c>
      <c r="U93" s="26" t="s">
        <v>138</v>
      </c>
      <c r="V93" s="26" t="s">
        <v>138</v>
      </c>
      <c r="W93" s="26" t="s">
        <v>998</v>
      </c>
    </row>
    <row r="94" spans="1:23" ht="16" x14ac:dyDescent="0.2">
      <c r="A94" s="2">
        <v>1401374927</v>
      </c>
      <c r="C94" t="s">
        <v>850</v>
      </c>
      <c r="D94" t="s">
        <v>862</v>
      </c>
      <c r="E94">
        <v>14</v>
      </c>
      <c r="F94">
        <v>109</v>
      </c>
      <c r="G94">
        <v>120</v>
      </c>
      <c r="H94">
        <v>10</v>
      </c>
      <c r="I94" t="s">
        <v>138</v>
      </c>
      <c r="J94" t="s">
        <v>138</v>
      </c>
      <c r="K94" t="s">
        <v>731</v>
      </c>
      <c r="L94" t="s">
        <v>138</v>
      </c>
      <c r="M94">
        <v>14</v>
      </c>
      <c r="N94" t="str">
        <f t="shared" si="4"/>
        <v>GMF</v>
      </c>
      <c r="O94" t="s">
        <v>847</v>
      </c>
      <c r="R94" t="s">
        <v>847</v>
      </c>
      <c r="S94" s="26" t="s">
        <v>919</v>
      </c>
      <c r="T94" s="26" t="s">
        <v>138</v>
      </c>
      <c r="U94" s="26" t="s">
        <v>138</v>
      </c>
      <c r="V94" s="26" t="s">
        <v>731</v>
      </c>
      <c r="W94" t="s">
        <v>920</v>
      </c>
    </row>
    <row r="95" spans="1:23" ht="16" x14ac:dyDescent="0.2">
      <c r="A95" s="2">
        <v>1400059656</v>
      </c>
      <c r="B95" t="s">
        <v>784</v>
      </c>
      <c r="C95" t="s">
        <v>845</v>
      </c>
      <c r="D95" t="s">
        <v>846</v>
      </c>
      <c r="E95">
        <v>15</v>
      </c>
      <c r="F95">
        <v>81</v>
      </c>
      <c r="G95">
        <v>119</v>
      </c>
      <c r="H95">
        <v>15</v>
      </c>
      <c r="I95" t="s">
        <v>138</v>
      </c>
      <c r="J95" t="s">
        <v>138</v>
      </c>
      <c r="K95" t="s">
        <v>138</v>
      </c>
      <c r="L95" t="s">
        <v>138</v>
      </c>
      <c r="M95">
        <v>3</v>
      </c>
      <c r="N95" t="str">
        <f t="shared" si="4"/>
        <v>GMF</v>
      </c>
      <c r="O95" t="s">
        <v>852</v>
      </c>
      <c r="R95" t="s">
        <v>847</v>
      </c>
      <c r="S95" s="26" t="s">
        <v>178</v>
      </c>
      <c r="T95" s="26" t="s">
        <v>138</v>
      </c>
      <c r="U95" s="26" t="s">
        <v>138</v>
      </c>
      <c r="V95" s="26" t="s">
        <v>985</v>
      </c>
    </row>
    <row r="96" spans="1:23" ht="16" x14ac:dyDescent="0.2">
      <c r="A96" s="2">
        <v>1400775825</v>
      </c>
      <c r="B96" s="1" t="s">
        <v>244</v>
      </c>
      <c r="C96" s="1" t="s">
        <v>850</v>
      </c>
      <c r="D96" t="s">
        <v>857</v>
      </c>
      <c r="E96">
        <v>16</v>
      </c>
      <c r="F96">
        <v>106</v>
      </c>
      <c r="G96">
        <v>106</v>
      </c>
      <c r="H96">
        <v>14</v>
      </c>
      <c r="I96" t="s">
        <v>731</v>
      </c>
      <c r="J96" t="s">
        <v>138</v>
      </c>
      <c r="K96" t="s">
        <v>731</v>
      </c>
      <c r="L96" t="s">
        <v>138</v>
      </c>
      <c r="M96">
        <v>20</v>
      </c>
      <c r="N96" t="str">
        <f t="shared" si="4"/>
        <v>ICU</v>
      </c>
      <c r="O96" t="s">
        <v>847</v>
      </c>
      <c r="R96" t="s">
        <v>847</v>
      </c>
      <c r="S96" s="26" t="s">
        <v>876</v>
      </c>
      <c r="T96" s="26" t="s">
        <v>138</v>
      </c>
      <c r="U96" s="26" t="s">
        <v>138</v>
      </c>
      <c r="V96" s="26" t="s">
        <v>138</v>
      </c>
      <c r="W96" s="26" t="s">
        <v>993</v>
      </c>
    </row>
    <row r="97" spans="1:23" ht="16" x14ac:dyDescent="0.2">
      <c r="A97" s="2">
        <v>1401096023</v>
      </c>
      <c r="B97" t="s">
        <v>31</v>
      </c>
      <c r="C97" t="s">
        <v>850</v>
      </c>
      <c r="D97" t="s">
        <v>851</v>
      </c>
      <c r="E97">
        <v>17</v>
      </c>
      <c r="F97">
        <v>141</v>
      </c>
      <c r="G97">
        <v>141</v>
      </c>
      <c r="H97">
        <v>10</v>
      </c>
      <c r="I97" t="s">
        <v>138</v>
      </c>
      <c r="J97" t="s">
        <v>138</v>
      </c>
      <c r="K97" t="s">
        <v>731</v>
      </c>
      <c r="L97" t="s">
        <v>138</v>
      </c>
      <c r="M97">
        <v>4</v>
      </c>
      <c r="N97" t="str">
        <f t="shared" si="4"/>
        <v>GMF</v>
      </c>
      <c r="O97" t="s">
        <v>852</v>
      </c>
      <c r="R97" t="s">
        <v>847</v>
      </c>
      <c r="S97" s="26" t="s">
        <v>858</v>
      </c>
      <c r="T97" s="26" t="s">
        <v>138</v>
      </c>
      <c r="U97" s="26" t="s">
        <v>138</v>
      </c>
      <c r="W97" s="26" t="s">
        <v>983</v>
      </c>
    </row>
    <row r="98" spans="1:23" ht="16" x14ac:dyDescent="0.2">
      <c r="A98" s="2">
        <v>1401369977</v>
      </c>
      <c r="C98" t="s">
        <v>850</v>
      </c>
      <c r="D98" t="s">
        <v>860</v>
      </c>
      <c r="E98">
        <v>22</v>
      </c>
      <c r="F98">
        <v>65</v>
      </c>
      <c r="G98">
        <v>102</v>
      </c>
      <c r="H98">
        <v>15</v>
      </c>
      <c r="I98" t="s">
        <v>731</v>
      </c>
      <c r="J98" t="s">
        <v>138</v>
      </c>
      <c r="K98" t="s">
        <v>138</v>
      </c>
      <c r="L98" t="s">
        <v>138</v>
      </c>
      <c r="M98">
        <v>4</v>
      </c>
      <c r="N98" t="str">
        <f t="shared" si="4"/>
        <v>GMF</v>
      </c>
      <c r="O98" t="s">
        <v>852</v>
      </c>
      <c r="R98" t="s">
        <v>847</v>
      </c>
      <c r="S98" s="26" t="s">
        <v>913</v>
      </c>
      <c r="T98" s="42" t="s">
        <v>138</v>
      </c>
      <c r="U98" s="42" t="s">
        <v>138</v>
      </c>
      <c r="V98" s="42" t="s">
        <v>985</v>
      </c>
    </row>
    <row r="99" spans="1:23" ht="16" x14ac:dyDescent="0.2">
      <c r="A99" s="1">
        <v>1401325082</v>
      </c>
      <c r="C99" t="s">
        <v>850</v>
      </c>
      <c r="D99" t="s">
        <v>846</v>
      </c>
      <c r="E99">
        <v>25</v>
      </c>
      <c r="F99">
        <v>70</v>
      </c>
      <c r="G99">
        <v>105</v>
      </c>
      <c r="H99">
        <v>15</v>
      </c>
      <c r="I99" t="s">
        <v>138</v>
      </c>
      <c r="J99" t="s">
        <v>138</v>
      </c>
      <c r="K99" t="s">
        <v>138</v>
      </c>
      <c r="L99" t="s">
        <v>138</v>
      </c>
      <c r="M99">
        <v>5</v>
      </c>
      <c r="N99" t="str">
        <f t="shared" si="4"/>
        <v>GMF</v>
      </c>
      <c r="O99" t="s">
        <v>852</v>
      </c>
      <c r="R99" t="s">
        <v>847</v>
      </c>
      <c r="S99" s="26" t="s">
        <v>905</v>
      </c>
      <c r="T99" s="42" t="s">
        <v>138</v>
      </c>
      <c r="U99" s="42" t="s">
        <v>138</v>
      </c>
      <c r="V99" s="42" t="s">
        <v>985</v>
      </c>
    </row>
    <row r="100" spans="1:23" ht="16" x14ac:dyDescent="0.2">
      <c r="A100" s="2">
        <v>1002666748</v>
      </c>
      <c r="B100" s="1" t="s">
        <v>734</v>
      </c>
      <c r="C100" s="1" t="s">
        <v>850</v>
      </c>
      <c r="D100" t="s">
        <v>857</v>
      </c>
      <c r="E100">
        <v>25</v>
      </c>
      <c r="F100">
        <v>144</v>
      </c>
      <c r="G100">
        <v>201</v>
      </c>
      <c r="H100">
        <v>2</v>
      </c>
      <c r="I100" t="s">
        <v>731</v>
      </c>
      <c r="J100" t="s">
        <v>138</v>
      </c>
      <c r="K100" t="s">
        <v>731</v>
      </c>
      <c r="L100" t="s">
        <v>138</v>
      </c>
      <c r="M100">
        <v>26</v>
      </c>
      <c r="N100" t="str">
        <f t="shared" si="4"/>
        <v>ICU</v>
      </c>
      <c r="O100" t="s">
        <v>847</v>
      </c>
      <c r="R100" t="s">
        <v>847</v>
      </c>
      <c r="S100" s="26" t="s">
        <v>733</v>
      </c>
      <c r="T100" s="26" t="s">
        <v>731</v>
      </c>
      <c r="U100" s="26" t="s">
        <v>731</v>
      </c>
      <c r="V100" s="26" t="s">
        <v>731</v>
      </c>
      <c r="W100" t="s">
        <v>886</v>
      </c>
    </row>
    <row r="101" spans="1:23" ht="16" x14ac:dyDescent="0.2">
      <c r="A101" s="2">
        <v>1401359722</v>
      </c>
      <c r="C101" t="s">
        <v>850</v>
      </c>
      <c r="D101" t="s">
        <v>860</v>
      </c>
      <c r="E101">
        <v>25</v>
      </c>
      <c r="F101">
        <v>70</v>
      </c>
      <c r="G101">
        <v>75</v>
      </c>
      <c r="H101">
        <v>2</v>
      </c>
      <c r="I101" t="s">
        <v>731</v>
      </c>
      <c r="J101" t="s">
        <v>138</v>
      </c>
      <c r="K101" t="s">
        <v>731</v>
      </c>
      <c r="L101" t="s">
        <v>138</v>
      </c>
      <c r="M101">
        <v>22</v>
      </c>
      <c r="N101" t="str">
        <f t="shared" si="4"/>
        <v>ICU</v>
      </c>
      <c r="O101" t="s">
        <v>847</v>
      </c>
      <c r="R101" t="s">
        <v>847</v>
      </c>
      <c r="S101" s="26" t="s">
        <v>913</v>
      </c>
      <c r="T101" s="26" t="s">
        <v>731</v>
      </c>
      <c r="U101" s="26" t="s">
        <v>731</v>
      </c>
      <c r="V101" s="26" t="s">
        <v>731</v>
      </c>
      <c r="W101" t="s">
        <v>886</v>
      </c>
    </row>
    <row r="102" spans="1:23" ht="16" x14ac:dyDescent="0.2">
      <c r="A102" s="2">
        <v>1401249635</v>
      </c>
      <c r="B102" s="1" t="s">
        <v>369</v>
      </c>
      <c r="C102" s="1" t="s">
        <v>850</v>
      </c>
      <c r="D102" t="s">
        <v>862</v>
      </c>
      <c r="E102">
        <v>29</v>
      </c>
      <c r="F102">
        <v>162</v>
      </c>
      <c r="G102">
        <v>170</v>
      </c>
      <c r="H102">
        <v>13</v>
      </c>
      <c r="I102" t="s">
        <v>138</v>
      </c>
      <c r="J102" t="s">
        <v>138</v>
      </c>
      <c r="K102" t="s">
        <v>731</v>
      </c>
      <c r="L102" t="s">
        <v>138</v>
      </c>
      <c r="M102">
        <v>13</v>
      </c>
      <c r="N102" t="str">
        <f t="shared" si="4"/>
        <v>GMF</v>
      </c>
      <c r="O102" t="s">
        <v>847</v>
      </c>
      <c r="R102" t="s">
        <v>847</v>
      </c>
      <c r="S102" s="26" t="s">
        <v>882</v>
      </c>
      <c r="T102" s="26" t="s">
        <v>138</v>
      </c>
      <c r="U102" s="26" t="s">
        <v>138</v>
      </c>
      <c r="V102" s="26" t="s">
        <v>731</v>
      </c>
      <c r="W102" s="26" t="s">
        <v>997</v>
      </c>
    </row>
    <row r="103" spans="1:23" ht="16" x14ac:dyDescent="0.2">
      <c r="A103" s="2">
        <v>1401369968</v>
      </c>
      <c r="C103" t="s">
        <v>850</v>
      </c>
      <c r="D103" t="s">
        <v>860</v>
      </c>
      <c r="E103">
        <v>30</v>
      </c>
      <c r="F103">
        <v>74</v>
      </c>
      <c r="G103">
        <v>130</v>
      </c>
      <c r="H103">
        <v>15</v>
      </c>
      <c r="I103" t="s">
        <v>731</v>
      </c>
      <c r="J103" t="s">
        <v>138</v>
      </c>
      <c r="K103" t="s">
        <v>138</v>
      </c>
      <c r="L103" t="s">
        <v>138</v>
      </c>
      <c r="M103">
        <v>3</v>
      </c>
      <c r="N103" t="str">
        <f t="shared" si="4"/>
        <v>GMF</v>
      </c>
      <c r="O103" t="s">
        <v>852</v>
      </c>
      <c r="R103" t="s">
        <v>847</v>
      </c>
      <c r="S103" s="26" t="s">
        <v>913</v>
      </c>
      <c r="T103" s="42" t="s">
        <v>138</v>
      </c>
      <c r="U103" s="42" t="s">
        <v>138</v>
      </c>
      <c r="V103" s="42" t="s">
        <v>985</v>
      </c>
    </row>
    <row r="104" spans="1:23" ht="32" x14ac:dyDescent="0.2">
      <c r="A104" s="1">
        <v>1101619038</v>
      </c>
      <c r="C104" t="s">
        <v>850</v>
      </c>
      <c r="D104" t="s">
        <v>857</v>
      </c>
      <c r="E104">
        <v>30</v>
      </c>
      <c r="F104">
        <v>89</v>
      </c>
      <c r="G104">
        <v>181</v>
      </c>
      <c r="H104">
        <v>2</v>
      </c>
      <c r="I104" t="s">
        <v>731</v>
      </c>
      <c r="J104" t="s">
        <v>138</v>
      </c>
      <c r="K104" t="s">
        <v>731</v>
      </c>
      <c r="L104" t="s">
        <v>138</v>
      </c>
      <c r="M104">
        <v>24</v>
      </c>
      <c r="N104" t="str">
        <f t="shared" si="4"/>
        <v>ICU</v>
      </c>
      <c r="O104" t="s">
        <v>847</v>
      </c>
      <c r="R104" t="s">
        <v>847</v>
      </c>
      <c r="S104" s="26" t="s">
        <v>901</v>
      </c>
      <c r="T104" s="26" t="s">
        <v>731</v>
      </c>
      <c r="U104" s="26" t="s">
        <v>731</v>
      </c>
      <c r="V104" s="26" t="s">
        <v>731</v>
      </c>
      <c r="W104" t="s">
        <v>886</v>
      </c>
    </row>
    <row r="105" spans="1:23" ht="16" x14ac:dyDescent="0.2">
      <c r="A105" s="1">
        <v>1005149298</v>
      </c>
      <c r="B105" s="1" t="s">
        <v>407</v>
      </c>
      <c r="C105" t="s">
        <v>845</v>
      </c>
      <c r="D105" t="s">
        <v>862</v>
      </c>
      <c r="E105">
        <v>36</v>
      </c>
      <c r="F105">
        <v>99</v>
      </c>
      <c r="G105">
        <v>128</v>
      </c>
      <c r="H105">
        <v>15</v>
      </c>
      <c r="I105" t="s">
        <v>138</v>
      </c>
      <c r="J105" t="s">
        <v>138</v>
      </c>
      <c r="K105" t="s">
        <v>138</v>
      </c>
      <c r="L105" t="s">
        <v>138</v>
      </c>
      <c r="M105">
        <v>9</v>
      </c>
      <c r="N105" t="str">
        <f t="shared" si="4"/>
        <v>GMF</v>
      </c>
      <c r="O105" t="s">
        <v>847</v>
      </c>
      <c r="R105" t="s">
        <v>847</v>
      </c>
      <c r="S105" s="26" t="s">
        <v>897</v>
      </c>
      <c r="T105" s="26" t="s">
        <v>138</v>
      </c>
      <c r="U105" s="26" t="s">
        <v>138</v>
      </c>
      <c r="V105" s="26" t="s">
        <v>731</v>
      </c>
      <c r="W105" t="s">
        <v>898</v>
      </c>
    </row>
    <row r="106" spans="1:23" ht="16" x14ac:dyDescent="0.2">
      <c r="A106" s="2">
        <v>1401281866</v>
      </c>
      <c r="B106" s="1" t="s">
        <v>403</v>
      </c>
      <c r="C106" s="1" t="s">
        <v>850</v>
      </c>
      <c r="D106" t="s">
        <v>846</v>
      </c>
      <c r="E106">
        <v>38</v>
      </c>
      <c r="F106">
        <v>63</v>
      </c>
      <c r="G106">
        <v>112</v>
      </c>
      <c r="H106">
        <v>15</v>
      </c>
      <c r="I106" t="s">
        <v>138</v>
      </c>
      <c r="J106" t="s">
        <v>138</v>
      </c>
      <c r="K106" t="s">
        <v>138</v>
      </c>
      <c r="L106" t="s">
        <v>138</v>
      </c>
      <c r="M106">
        <v>6</v>
      </c>
      <c r="N106" t="str">
        <f t="shared" si="4"/>
        <v>GMF</v>
      </c>
      <c r="O106" t="s">
        <v>852</v>
      </c>
      <c r="R106" t="s">
        <v>847</v>
      </c>
      <c r="S106" s="26" t="s">
        <v>178</v>
      </c>
      <c r="T106" s="26" t="s">
        <v>138</v>
      </c>
      <c r="U106" s="26" t="s">
        <v>138</v>
      </c>
      <c r="V106" s="26" t="s">
        <v>985</v>
      </c>
    </row>
    <row r="107" spans="1:23" ht="16" x14ac:dyDescent="0.2">
      <c r="A107" s="2">
        <v>1102416341</v>
      </c>
      <c r="B107" s="1" t="s">
        <v>179</v>
      </c>
      <c r="C107" s="1" t="s">
        <v>850</v>
      </c>
      <c r="D107" t="s">
        <v>846</v>
      </c>
      <c r="E107">
        <v>38</v>
      </c>
      <c r="F107">
        <v>87</v>
      </c>
      <c r="G107">
        <v>113</v>
      </c>
      <c r="H107">
        <v>15</v>
      </c>
      <c r="I107" t="s">
        <v>138</v>
      </c>
      <c r="J107" t="s">
        <v>138</v>
      </c>
      <c r="K107" t="s">
        <v>138</v>
      </c>
      <c r="L107" t="s">
        <v>138</v>
      </c>
      <c r="M107">
        <v>8</v>
      </c>
      <c r="N107" t="str">
        <f t="shared" si="4"/>
        <v>GMF</v>
      </c>
      <c r="O107" t="s">
        <v>847</v>
      </c>
      <c r="R107" t="s">
        <v>847</v>
      </c>
      <c r="S107" s="26" t="s">
        <v>871</v>
      </c>
      <c r="T107" s="42" t="s">
        <v>138</v>
      </c>
      <c r="U107" s="42" t="s">
        <v>138</v>
      </c>
      <c r="V107" s="26" t="s">
        <v>985</v>
      </c>
    </row>
    <row r="108" spans="1:23" ht="16" x14ac:dyDescent="0.2">
      <c r="A108" s="2">
        <v>1010017969</v>
      </c>
      <c r="C108" t="s">
        <v>850</v>
      </c>
      <c r="D108" t="s">
        <v>851</v>
      </c>
      <c r="E108">
        <v>39</v>
      </c>
      <c r="F108">
        <v>143</v>
      </c>
      <c r="G108">
        <v>157</v>
      </c>
      <c r="H108">
        <v>15</v>
      </c>
      <c r="I108" t="s">
        <v>138</v>
      </c>
      <c r="J108" t="s">
        <v>138</v>
      </c>
      <c r="K108" t="s">
        <v>731</v>
      </c>
      <c r="L108" t="s">
        <v>138</v>
      </c>
      <c r="M108">
        <v>5</v>
      </c>
      <c r="N108" t="str">
        <f t="shared" si="4"/>
        <v>GMF</v>
      </c>
      <c r="O108" t="s">
        <v>852</v>
      </c>
      <c r="R108" t="s">
        <v>847</v>
      </c>
      <c r="S108" s="26" t="s">
        <v>858</v>
      </c>
      <c r="T108" s="42" t="s">
        <v>138</v>
      </c>
      <c r="U108" s="42" t="s">
        <v>138</v>
      </c>
      <c r="V108" s="42" t="s">
        <v>138</v>
      </c>
      <c r="W108" s="42" t="s">
        <v>1001</v>
      </c>
    </row>
    <row r="109" spans="1:23" ht="32" x14ac:dyDescent="0.2">
      <c r="A109" s="2">
        <v>1401381886</v>
      </c>
      <c r="C109" t="s">
        <v>850</v>
      </c>
      <c r="D109" t="s">
        <v>857</v>
      </c>
      <c r="E109">
        <v>42</v>
      </c>
      <c r="F109">
        <v>81</v>
      </c>
      <c r="G109">
        <v>118</v>
      </c>
      <c r="H109">
        <v>13</v>
      </c>
      <c r="I109" t="s">
        <v>731</v>
      </c>
      <c r="J109" t="s">
        <v>138</v>
      </c>
      <c r="K109" t="s">
        <v>138</v>
      </c>
      <c r="L109" t="s">
        <v>138</v>
      </c>
      <c r="M109">
        <v>18</v>
      </c>
      <c r="N109" t="str">
        <f t="shared" si="4"/>
        <v>ICU</v>
      </c>
      <c r="O109" t="s">
        <v>847</v>
      </c>
      <c r="R109" t="s">
        <v>847</v>
      </c>
      <c r="S109" s="26" t="s">
        <v>924</v>
      </c>
      <c r="T109" s="26" t="s">
        <v>138</v>
      </c>
      <c r="U109" s="26" t="s">
        <v>138</v>
      </c>
      <c r="V109" s="26" t="s">
        <v>731</v>
      </c>
      <c r="W109" s="26" t="s">
        <v>1000</v>
      </c>
    </row>
    <row r="110" spans="1:23" ht="32" x14ac:dyDescent="0.2">
      <c r="A110" s="2">
        <v>1011109895</v>
      </c>
      <c r="B110" s="1" t="s">
        <v>116</v>
      </c>
      <c r="C110" s="1" t="s">
        <v>850</v>
      </c>
      <c r="D110" t="s">
        <v>855</v>
      </c>
      <c r="E110">
        <v>50</v>
      </c>
      <c r="F110">
        <v>109</v>
      </c>
      <c r="G110">
        <v>98</v>
      </c>
      <c r="H110">
        <v>15</v>
      </c>
      <c r="I110" t="s">
        <v>138</v>
      </c>
      <c r="J110" t="s">
        <v>138</v>
      </c>
      <c r="K110" t="s">
        <v>731</v>
      </c>
      <c r="L110" t="s">
        <v>138</v>
      </c>
      <c r="M110">
        <v>19</v>
      </c>
      <c r="N110" t="str">
        <f t="shared" si="4"/>
        <v>ICU</v>
      </c>
      <c r="O110" t="s">
        <v>847</v>
      </c>
      <c r="R110" t="s">
        <v>847</v>
      </c>
      <c r="S110" s="26" t="s">
        <v>869</v>
      </c>
      <c r="T110" s="42" t="s">
        <v>138</v>
      </c>
      <c r="U110" s="42" t="s">
        <v>138</v>
      </c>
      <c r="V110" s="26" t="s">
        <v>731</v>
      </c>
      <c r="W110" t="s">
        <v>989</v>
      </c>
    </row>
    <row r="111" spans="1:23" ht="16" x14ac:dyDescent="0.2">
      <c r="A111" s="2">
        <v>1401141829</v>
      </c>
      <c r="B111" t="s">
        <v>84</v>
      </c>
      <c r="C111" t="s">
        <v>850</v>
      </c>
      <c r="D111" t="s">
        <v>855</v>
      </c>
      <c r="E111">
        <v>56</v>
      </c>
      <c r="F111">
        <v>70</v>
      </c>
      <c r="G111">
        <v>97</v>
      </c>
      <c r="H111">
        <v>5</v>
      </c>
      <c r="I111" t="s">
        <v>731</v>
      </c>
      <c r="J111" t="s">
        <v>138</v>
      </c>
      <c r="K111" t="s">
        <v>138</v>
      </c>
      <c r="L111" t="s">
        <v>138</v>
      </c>
      <c r="M111">
        <v>29</v>
      </c>
      <c r="N111" t="str">
        <f t="shared" si="4"/>
        <v>ICU</v>
      </c>
      <c r="O111" t="s">
        <v>847</v>
      </c>
      <c r="R111" t="s">
        <v>847</v>
      </c>
      <c r="S111" s="26" t="s">
        <v>866</v>
      </c>
      <c r="T111" s="42" t="s">
        <v>138</v>
      </c>
      <c r="U111" s="42" t="s">
        <v>138</v>
      </c>
      <c r="V111" s="42" t="s">
        <v>731</v>
      </c>
      <c r="W111" s="42" t="s">
        <v>986</v>
      </c>
    </row>
    <row r="112" spans="1:23" ht="48" x14ac:dyDescent="0.2">
      <c r="A112" s="1">
        <v>1009612218</v>
      </c>
      <c r="C112" t="s">
        <v>850</v>
      </c>
      <c r="D112" t="s">
        <v>855</v>
      </c>
      <c r="E112">
        <v>77</v>
      </c>
      <c r="F112">
        <v>59</v>
      </c>
      <c r="G112">
        <v>75</v>
      </c>
      <c r="H112">
        <v>15</v>
      </c>
      <c r="I112" t="s">
        <v>138</v>
      </c>
      <c r="J112" t="s">
        <v>138</v>
      </c>
      <c r="L112" t="s">
        <v>138</v>
      </c>
      <c r="M112">
        <v>14</v>
      </c>
      <c r="N112" t="str">
        <f t="shared" si="4"/>
        <v>GMF</v>
      </c>
      <c r="O112" t="s">
        <v>847</v>
      </c>
      <c r="R112" t="s">
        <v>847</v>
      </c>
      <c r="S112" s="26" t="s">
        <v>902</v>
      </c>
      <c r="T112" s="26" t="s">
        <v>731</v>
      </c>
      <c r="U112" s="26" t="s">
        <v>731</v>
      </c>
      <c r="V112" s="26" t="s">
        <v>731</v>
      </c>
      <c r="W112" t="s">
        <v>903</v>
      </c>
    </row>
    <row r="113" spans="1:23" ht="32" x14ac:dyDescent="0.2">
      <c r="A113" s="38">
        <v>1010033242</v>
      </c>
      <c r="B113" s="1" t="s">
        <v>42</v>
      </c>
      <c r="C113" s="1" t="s">
        <v>845</v>
      </c>
      <c r="D113" t="s">
        <v>862</v>
      </c>
      <c r="E113">
        <v>88</v>
      </c>
      <c r="F113">
        <v>84</v>
      </c>
      <c r="G113">
        <v>84</v>
      </c>
      <c r="H113">
        <v>12</v>
      </c>
      <c r="I113" t="s">
        <v>731</v>
      </c>
      <c r="J113" t="s">
        <v>138</v>
      </c>
      <c r="K113" t="s">
        <v>138</v>
      </c>
      <c r="L113" t="s">
        <v>731</v>
      </c>
      <c r="M113">
        <v>35</v>
      </c>
      <c r="N113" t="str">
        <f t="shared" si="4"/>
        <v>ICU</v>
      </c>
      <c r="O113" t="s">
        <v>847</v>
      </c>
      <c r="R113" t="s">
        <v>847</v>
      </c>
      <c r="S113" s="26" t="s">
        <v>863</v>
      </c>
      <c r="T113" s="26" t="s">
        <v>138</v>
      </c>
      <c r="U113" s="26" t="s">
        <v>138</v>
      </c>
      <c r="V113" s="26" t="s">
        <v>731</v>
      </c>
      <c r="W113" s="26" t="s">
        <v>984</v>
      </c>
    </row>
    <row r="114" spans="1:23" x14ac:dyDescent="0.2">
      <c r="A114" s="2"/>
    </row>
    <row r="115" spans="1:23" x14ac:dyDescent="0.2">
      <c r="A115" s="2"/>
    </row>
    <row r="116" spans="1:23" x14ac:dyDescent="0.2">
      <c r="A116" s="2"/>
    </row>
    <row r="117" spans="1:23" x14ac:dyDescent="0.2">
      <c r="A117" s="2"/>
    </row>
    <row r="118" spans="1:23" x14ac:dyDescent="0.2">
      <c r="A118" s="2"/>
    </row>
    <row r="119" spans="1:23" x14ac:dyDescent="0.2">
      <c r="A119" s="2"/>
    </row>
    <row r="120" spans="1:23" x14ac:dyDescent="0.2">
      <c r="A120" s="2"/>
    </row>
    <row r="121" spans="1:23" x14ac:dyDescent="0.2">
      <c r="A121" s="2"/>
    </row>
    <row r="122" spans="1:23" x14ac:dyDescent="0.2">
      <c r="A122" s="2"/>
    </row>
    <row r="123" spans="1:23" x14ac:dyDescent="0.2">
      <c r="A123" s="2"/>
    </row>
    <row r="124" spans="1:23" x14ac:dyDescent="0.2">
      <c r="A124" s="2"/>
    </row>
    <row r="125" spans="1:23" x14ac:dyDescent="0.2">
      <c r="A125" s="2"/>
    </row>
    <row r="126" spans="1:23" x14ac:dyDescent="0.2">
      <c r="A126" s="2"/>
    </row>
    <row r="127" spans="1:23" x14ac:dyDescent="0.2">
      <c r="A127" s="2"/>
    </row>
    <row r="128" spans="1:23" x14ac:dyDescent="0.2">
      <c r="A128" s="2"/>
    </row>
    <row r="129" spans="1:1" x14ac:dyDescent="0.2">
      <c r="A129" s="1"/>
    </row>
    <row r="130" spans="1:1" x14ac:dyDescent="0.2">
      <c r="A130" s="1"/>
    </row>
    <row r="131" spans="1:1" x14ac:dyDescent="0.2">
      <c r="A131" s="1"/>
    </row>
    <row r="132" spans="1:1" x14ac:dyDescent="0.2">
      <c r="A132" s="2"/>
    </row>
    <row r="133" spans="1:1" x14ac:dyDescent="0.2">
      <c r="A133" s="1"/>
    </row>
    <row r="134" spans="1:1" x14ac:dyDescent="0.2">
      <c r="A134" s="1"/>
    </row>
    <row r="135" spans="1:1" x14ac:dyDescent="0.2">
      <c r="A135" s="1"/>
    </row>
    <row r="136" spans="1:1" x14ac:dyDescent="0.2">
      <c r="A136" s="2"/>
    </row>
    <row r="137" spans="1:1" x14ac:dyDescent="0.2">
      <c r="A137" s="2"/>
    </row>
    <row r="138" spans="1:1" x14ac:dyDescent="0.2">
      <c r="A138" s="1"/>
    </row>
    <row r="139" spans="1:1" x14ac:dyDescent="0.2">
      <c r="A139" s="1"/>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1"/>
    </row>
    <row r="162" spans="1:1" x14ac:dyDescent="0.2">
      <c r="A162" s="1"/>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sheetData>
  <sortState xmlns:xlrd2="http://schemas.microsoft.com/office/spreadsheetml/2017/richdata2" ref="A2:Y472">
    <sortCondition ref="R2:R472"/>
    <sortCondition ref="E2:E472"/>
    <sortCondition ref="O2:O472"/>
  </sortState>
  <mergeCells count="10">
    <mergeCell ref="AQ36:AR36"/>
    <mergeCell ref="AO38:AO39"/>
    <mergeCell ref="AN35:AR35"/>
    <mergeCell ref="AA30:AA31"/>
    <mergeCell ref="AC28:AD28"/>
    <mergeCell ref="AC36:AD36"/>
    <mergeCell ref="AA38:AA39"/>
    <mergeCell ref="AJ36:AK36"/>
    <mergeCell ref="AH38:AH39"/>
    <mergeCell ref="AG35:AK35"/>
  </mergeCells>
  <conditionalFormatting sqref="A2">
    <cfRule type="duplicateValues" dxfId="102" priority="106"/>
  </conditionalFormatting>
  <conditionalFormatting sqref="A3">
    <cfRule type="duplicateValues" dxfId="101" priority="105"/>
  </conditionalFormatting>
  <conditionalFormatting sqref="A4">
    <cfRule type="duplicateValues" dxfId="100" priority="104"/>
  </conditionalFormatting>
  <conditionalFormatting sqref="A5">
    <cfRule type="duplicateValues" dxfId="99" priority="103"/>
  </conditionalFormatting>
  <conditionalFormatting sqref="A6">
    <cfRule type="duplicateValues" dxfId="98" priority="102"/>
  </conditionalFormatting>
  <conditionalFormatting sqref="A7">
    <cfRule type="duplicateValues" dxfId="97" priority="100"/>
  </conditionalFormatting>
  <conditionalFormatting sqref="A8">
    <cfRule type="duplicateValues" dxfId="96" priority="108"/>
  </conditionalFormatting>
  <conditionalFormatting sqref="A11">
    <cfRule type="duplicateValues" dxfId="95" priority="98"/>
  </conditionalFormatting>
  <conditionalFormatting sqref="A13">
    <cfRule type="duplicateValues" dxfId="94" priority="97"/>
  </conditionalFormatting>
  <conditionalFormatting sqref="A15">
    <cfRule type="duplicateValues" dxfId="93" priority="96"/>
  </conditionalFormatting>
  <conditionalFormatting sqref="A16">
    <cfRule type="duplicateValues" dxfId="92" priority="95"/>
  </conditionalFormatting>
  <conditionalFormatting sqref="A17">
    <cfRule type="duplicateValues" dxfId="91" priority="94"/>
  </conditionalFormatting>
  <conditionalFormatting sqref="A18">
    <cfRule type="duplicateValues" dxfId="90" priority="93"/>
  </conditionalFormatting>
  <conditionalFormatting sqref="A19">
    <cfRule type="duplicateValues" dxfId="89" priority="92"/>
  </conditionalFormatting>
  <conditionalFormatting sqref="A20">
    <cfRule type="duplicateValues" dxfId="88" priority="91"/>
  </conditionalFormatting>
  <conditionalFormatting sqref="A21">
    <cfRule type="duplicateValues" dxfId="87" priority="90"/>
  </conditionalFormatting>
  <conditionalFormatting sqref="A22">
    <cfRule type="duplicateValues" dxfId="86" priority="89"/>
  </conditionalFormatting>
  <conditionalFormatting sqref="A23">
    <cfRule type="duplicateValues" dxfId="85" priority="88"/>
  </conditionalFormatting>
  <conditionalFormatting sqref="A24">
    <cfRule type="duplicateValues" dxfId="84" priority="87"/>
  </conditionalFormatting>
  <conditionalFormatting sqref="A25">
    <cfRule type="duplicateValues" dxfId="83" priority="86"/>
  </conditionalFormatting>
  <conditionalFormatting sqref="A26">
    <cfRule type="duplicateValues" dxfId="82" priority="85"/>
  </conditionalFormatting>
  <conditionalFormatting sqref="A27">
    <cfRule type="duplicateValues" dxfId="81" priority="84"/>
  </conditionalFormatting>
  <conditionalFormatting sqref="A28">
    <cfRule type="duplicateValues" dxfId="80" priority="83"/>
  </conditionalFormatting>
  <conditionalFormatting sqref="A29">
    <cfRule type="duplicateValues" dxfId="79" priority="82"/>
  </conditionalFormatting>
  <conditionalFormatting sqref="A30">
    <cfRule type="duplicateValues" dxfId="78" priority="81"/>
  </conditionalFormatting>
  <conditionalFormatting sqref="A31">
    <cfRule type="duplicateValues" dxfId="77" priority="79"/>
  </conditionalFormatting>
  <conditionalFormatting sqref="A32">
    <cfRule type="duplicateValues" dxfId="76" priority="78"/>
  </conditionalFormatting>
  <conditionalFormatting sqref="A33">
    <cfRule type="duplicateValues" dxfId="75" priority="77"/>
  </conditionalFormatting>
  <conditionalFormatting sqref="A34">
    <cfRule type="duplicateValues" dxfId="74" priority="76"/>
  </conditionalFormatting>
  <conditionalFormatting sqref="A35">
    <cfRule type="duplicateValues" dxfId="73" priority="75"/>
  </conditionalFormatting>
  <conditionalFormatting sqref="A36">
    <cfRule type="duplicateValues" dxfId="72" priority="74"/>
  </conditionalFormatting>
  <conditionalFormatting sqref="A37">
    <cfRule type="duplicateValues" dxfId="71" priority="73"/>
  </conditionalFormatting>
  <conditionalFormatting sqref="A38">
    <cfRule type="duplicateValues" dxfId="70" priority="72"/>
  </conditionalFormatting>
  <conditionalFormatting sqref="A39">
    <cfRule type="duplicateValues" dxfId="69" priority="71"/>
  </conditionalFormatting>
  <conditionalFormatting sqref="A40">
    <cfRule type="duplicateValues" dxfId="68" priority="70"/>
  </conditionalFormatting>
  <conditionalFormatting sqref="A41">
    <cfRule type="duplicateValues" dxfId="67" priority="69"/>
  </conditionalFormatting>
  <conditionalFormatting sqref="A42">
    <cfRule type="duplicateValues" dxfId="66" priority="68"/>
  </conditionalFormatting>
  <conditionalFormatting sqref="A43">
    <cfRule type="duplicateValues" dxfId="65" priority="67"/>
  </conditionalFormatting>
  <conditionalFormatting sqref="A44">
    <cfRule type="duplicateValues" dxfId="64" priority="66"/>
  </conditionalFormatting>
  <conditionalFormatting sqref="A45">
    <cfRule type="duplicateValues" dxfId="63" priority="65"/>
  </conditionalFormatting>
  <conditionalFormatting sqref="A46">
    <cfRule type="duplicateValues" dxfId="62" priority="64"/>
  </conditionalFormatting>
  <conditionalFormatting sqref="A47">
    <cfRule type="duplicateValues" dxfId="61" priority="63"/>
  </conditionalFormatting>
  <conditionalFormatting sqref="A48">
    <cfRule type="duplicateValues" dxfId="60" priority="62"/>
  </conditionalFormatting>
  <conditionalFormatting sqref="A49">
    <cfRule type="duplicateValues" dxfId="59" priority="61"/>
  </conditionalFormatting>
  <conditionalFormatting sqref="A50">
    <cfRule type="duplicateValues" dxfId="58" priority="60"/>
  </conditionalFormatting>
  <conditionalFormatting sqref="A51">
    <cfRule type="duplicateValues" dxfId="57" priority="59"/>
  </conditionalFormatting>
  <conditionalFormatting sqref="A52">
    <cfRule type="duplicateValues" dxfId="56" priority="58"/>
  </conditionalFormatting>
  <conditionalFormatting sqref="A53">
    <cfRule type="duplicateValues" dxfId="55" priority="57"/>
  </conditionalFormatting>
  <conditionalFormatting sqref="A54">
    <cfRule type="duplicateValues" dxfId="54" priority="56"/>
  </conditionalFormatting>
  <conditionalFormatting sqref="A55">
    <cfRule type="duplicateValues" dxfId="53" priority="55"/>
  </conditionalFormatting>
  <conditionalFormatting sqref="A56">
    <cfRule type="duplicateValues" dxfId="52" priority="54"/>
  </conditionalFormatting>
  <conditionalFormatting sqref="A57">
    <cfRule type="duplicateValues" dxfId="51" priority="53"/>
  </conditionalFormatting>
  <conditionalFormatting sqref="A58">
    <cfRule type="duplicateValues" dxfId="50" priority="52"/>
  </conditionalFormatting>
  <conditionalFormatting sqref="A59">
    <cfRule type="duplicateValues" dxfId="49" priority="51"/>
  </conditionalFormatting>
  <conditionalFormatting sqref="A60">
    <cfRule type="duplicateValues" dxfId="48" priority="50"/>
  </conditionalFormatting>
  <conditionalFormatting sqref="A61">
    <cfRule type="duplicateValues" dxfId="47" priority="49"/>
  </conditionalFormatting>
  <conditionalFormatting sqref="A62">
    <cfRule type="duplicateValues" dxfId="46" priority="48"/>
  </conditionalFormatting>
  <conditionalFormatting sqref="A66">
    <cfRule type="duplicateValues" dxfId="45" priority="47"/>
  </conditionalFormatting>
  <conditionalFormatting sqref="A70">
    <cfRule type="duplicateValues" dxfId="44" priority="46"/>
  </conditionalFormatting>
  <conditionalFormatting sqref="A71">
    <cfRule type="duplicateValues" dxfId="43" priority="45"/>
  </conditionalFormatting>
  <conditionalFormatting sqref="A72">
    <cfRule type="duplicateValues" dxfId="42" priority="43"/>
  </conditionalFormatting>
  <conditionalFormatting sqref="A73">
    <cfRule type="duplicateValues" dxfId="41" priority="42"/>
  </conditionalFormatting>
  <conditionalFormatting sqref="A74">
    <cfRule type="duplicateValues" dxfId="40" priority="41"/>
  </conditionalFormatting>
  <conditionalFormatting sqref="A75">
    <cfRule type="duplicateValues" dxfId="39" priority="40"/>
  </conditionalFormatting>
  <conditionalFormatting sqref="A76">
    <cfRule type="duplicateValues" dxfId="38" priority="39"/>
  </conditionalFormatting>
  <conditionalFormatting sqref="A77">
    <cfRule type="duplicateValues" dxfId="37" priority="38"/>
  </conditionalFormatting>
  <conditionalFormatting sqref="A78">
    <cfRule type="duplicateValues" dxfId="36" priority="37"/>
  </conditionalFormatting>
  <conditionalFormatting sqref="A79">
    <cfRule type="duplicateValues" dxfId="35" priority="36"/>
  </conditionalFormatting>
  <conditionalFormatting sqref="A80">
    <cfRule type="duplicateValues" dxfId="34" priority="35"/>
  </conditionalFormatting>
  <conditionalFormatting sqref="A81">
    <cfRule type="duplicateValues" dxfId="33" priority="34"/>
  </conditionalFormatting>
  <conditionalFormatting sqref="A82">
    <cfRule type="duplicateValues" dxfId="32" priority="33"/>
  </conditionalFormatting>
  <conditionalFormatting sqref="A83">
    <cfRule type="duplicateValues" dxfId="31" priority="31"/>
  </conditionalFormatting>
  <conditionalFormatting sqref="A84">
    <cfRule type="duplicateValues" dxfId="30" priority="30"/>
  </conditionalFormatting>
  <conditionalFormatting sqref="A85">
    <cfRule type="duplicateValues" dxfId="29" priority="29"/>
  </conditionalFormatting>
  <conditionalFormatting sqref="A86">
    <cfRule type="duplicateValues" dxfId="28" priority="28"/>
  </conditionalFormatting>
  <conditionalFormatting sqref="A87">
    <cfRule type="duplicateValues" dxfId="27" priority="27"/>
  </conditionalFormatting>
  <conditionalFormatting sqref="A88">
    <cfRule type="duplicateValues" dxfId="26" priority="26"/>
  </conditionalFormatting>
  <conditionalFormatting sqref="A89">
    <cfRule type="duplicateValues" dxfId="25" priority="25"/>
  </conditionalFormatting>
  <conditionalFormatting sqref="A90">
    <cfRule type="duplicateValues" dxfId="24" priority="24"/>
  </conditionalFormatting>
  <conditionalFormatting sqref="A91">
    <cfRule type="duplicateValues" dxfId="23" priority="23"/>
  </conditionalFormatting>
  <conditionalFormatting sqref="A92">
    <cfRule type="duplicateValues" dxfId="22" priority="22"/>
  </conditionalFormatting>
  <conditionalFormatting sqref="A93">
    <cfRule type="duplicateValues" dxfId="21" priority="21"/>
  </conditionalFormatting>
  <conditionalFormatting sqref="A94">
    <cfRule type="duplicateValues" dxfId="20" priority="20"/>
  </conditionalFormatting>
  <conditionalFormatting sqref="A95">
    <cfRule type="duplicateValues" dxfId="19" priority="19"/>
  </conditionalFormatting>
  <conditionalFormatting sqref="A96">
    <cfRule type="duplicateValues" dxfId="18" priority="18"/>
  </conditionalFormatting>
  <conditionalFormatting sqref="A97">
    <cfRule type="duplicateValues" dxfId="17" priority="17"/>
  </conditionalFormatting>
  <conditionalFormatting sqref="A98">
    <cfRule type="duplicateValues" dxfId="16" priority="16"/>
  </conditionalFormatting>
  <conditionalFormatting sqref="A99">
    <cfRule type="duplicateValues" dxfId="15" priority="15"/>
  </conditionalFormatting>
  <conditionalFormatting sqref="A100">
    <cfRule type="duplicateValues" dxfId="14" priority="14"/>
  </conditionalFormatting>
  <conditionalFormatting sqref="A101">
    <cfRule type="duplicateValues" dxfId="13" priority="13"/>
  </conditionalFormatting>
  <conditionalFormatting sqref="A102">
    <cfRule type="duplicateValues" dxfId="12" priority="12"/>
  </conditionalFormatting>
  <conditionalFormatting sqref="A103">
    <cfRule type="duplicateValues" dxfId="11" priority="11"/>
  </conditionalFormatting>
  <conditionalFormatting sqref="A104">
    <cfRule type="duplicateValues" dxfId="10" priority="10"/>
  </conditionalFormatting>
  <conditionalFormatting sqref="A105">
    <cfRule type="duplicateValues" dxfId="9" priority="9"/>
  </conditionalFormatting>
  <conditionalFormatting sqref="A106">
    <cfRule type="duplicateValues" dxfId="8" priority="8"/>
  </conditionalFormatting>
  <conditionalFormatting sqref="A107">
    <cfRule type="duplicateValues" dxfId="7" priority="7"/>
  </conditionalFormatting>
  <conditionalFormatting sqref="A108">
    <cfRule type="duplicateValues" dxfId="6" priority="6"/>
  </conditionalFormatting>
  <conditionalFormatting sqref="A109">
    <cfRule type="duplicateValues" dxfId="5" priority="5"/>
  </conditionalFormatting>
  <conditionalFormatting sqref="A110">
    <cfRule type="duplicateValues" dxfId="4" priority="4"/>
  </conditionalFormatting>
  <conditionalFormatting sqref="A111">
    <cfRule type="duplicateValues" dxfId="3" priority="3"/>
  </conditionalFormatting>
  <conditionalFormatting sqref="A112">
    <cfRule type="duplicateValues" dxfId="2" priority="2"/>
  </conditionalFormatting>
  <conditionalFormatting sqref="A113">
    <cfRule type="duplicateValues" dxfId="1" priority="1"/>
  </conditionalFormatting>
  <conditionalFormatting sqref="A114:A469">
    <cfRule type="duplicateValues" dxfId="0" priority="107"/>
  </conditionalFormatting>
  <dataValidations count="2">
    <dataValidation type="list" allowBlank="1" sqref="D1:D1048576" xr:uid="{756351FA-EA10-4EFA-B4D6-83BEC0F103E1}">
      <formula1>$AB$3:$AB$10</formula1>
    </dataValidation>
    <dataValidation type="list" allowBlank="1" sqref="I1:L1048576" xr:uid="{2DB06261-F2B9-48EC-96E9-635A45F2E9BD}">
      <formula1>$Z$2:$Z$3</formula1>
    </dataValidation>
  </dataValidations>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E0AA-2CB9-774A-BCBE-A874407B9B9A}">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931</v>
      </c>
      <c r="C2" s="24">
        <v>1205351623</v>
      </c>
      <c r="D2" s="9" t="s">
        <v>932</v>
      </c>
    </row>
    <row r="3" spans="1:4" s="24" customFormat="1" ht="64" x14ac:dyDescent="0.2">
      <c r="A3" s="23">
        <v>45026</v>
      </c>
      <c r="B3" s="24" t="s">
        <v>933</v>
      </c>
      <c r="C3" s="24">
        <v>1400844846</v>
      </c>
      <c r="D3" s="9" t="s">
        <v>932</v>
      </c>
    </row>
    <row r="4" spans="1:4" s="24" customFormat="1" ht="64" x14ac:dyDescent="0.2">
      <c r="A4" s="23">
        <v>45027</v>
      </c>
      <c r="B4" s="24" t="s">
        <v>934</v>
      </c>
      <c r="C4" s="24">
        <v>1100584785</v>
      </c>
      <c r="D4" s="9" t="s">
        <v>932</v>
      </c>
    </row>
    <row r="5" spans="1:4" s="24" customFormat="1" ht="64" x14ac:dyDescent="0.2">
      <c r="A5" s="23">
        <v>45027</v>
      </c>
      <c r="B5" s="24" t="s">
        <v>935</v>
      </c>
      <c r="C5" s="24">
        <v>1401175674</v>
      </c>
      <c r="D5" s="29" t="s">
        <v>936</v>
      </c>
    </row>
    <row r="6" spans="1:4" s="24" customFormat="1" x14ac:dyDescent="0.2">
      <c r="A6" s="23">
        <v>45027</v>
      </c>
      <c r="B6" s="24" t="s">
        <v>937</v>
      </c>
      <c r="C6" s="24">
        <v>1007731399</v>
      </c>
    </row>
    <row r="7" spans="1:4" s="24" customFormat="1" x14ac:dyDescent="0.2">
      <c r="A7" s="23">
        <v>45027</v>
      </c>
      <c r="B7" s="24" t="s">
        <v>938</v>
      </c>
      <c r="C7" s="24">
        <v>1401178427</v>
      </c>
    </row>
    <row r="8" spans="1:4" s="24" customFormat="1" x14ac:dyDescent="0.2">
      <c r="A8" s="23">
        <v>45028</v>
      </c>
      <c r="B8" s="24" t="s">
        <v>939</v>
      </c>
      <c r="C8" s="24">
        <v>1000422530</v>
      </c>
    </row>
    <row r="9" spans="1:4" s="24" customFormat="1" x14ac:dyDescent="0.2">
      <c r="A9" s="23">
        <v>45028</v>
      </c>
      <c r="B9" s="24" t="s">
        <v>940</v>
      </c>
      <c r="C9" s="24">
        <v>1203455978</v>
      </c>
    </row>
    <row r="10" spans="1:4" s="24" customFormat="1" x14ac:dyDescent="0.2">
      <c r="A10" s="23">
        <v>45028</v>
      </c>
      <c r="B10" s="24" t="s">
        <v>941</v>
      </c>
      <c r="C10" s="24">
        <v>1401179331</v>
      </c>
    </row>
    <row r="11" spans="1:4" s="24" customFormat="1" x14ac:dyDescent="0.2">
      <c r="A11" s="23">
        <v>45028</v>
      </c>
      <c r="B11" s="24" t="s">
        <v>942</v>
      </c>
      <c r="C11" s="24">
        <v>1008038019</v>
      </c>
    </row>
    <row r="12" spans="1:4" x14ac:dyDescent="0.2">
      <c r="A12" s="23">
        <v>45030</v>
      </c>
      <c r="B12" s="24" t="s">
        <v>943</v>
      </c>
      <c r="C12" s="24">
        <v>1102776593</v>
      </c>
    </row>
    <row r="13" spans="1:4" x14ac:dyDescent="0.2">
      <c r="A13" s="23">
        <v>45031</v>
      </c>
      <c r="B13" s="24" t="s">
        <v>944</v>
      </c>
      <c r="C13" s="24">
        <v>1401183624</v>
      </c>
    </row>
    <row r="14" spans="1:4" x14ac:dyDescent="0.2">
      <c r="A14" s="23">
        <v>45033</v>
      </c>
      <c r="B14" s="24" t="s">
        <v>945</v>
      </c>
      <c r="C14" s="24">
        <v>1006922086</v>
      </c>
      <c r="D14" s="25" t="s">
        <v>946</v>
      </c>
    </row>
    <row r="15" spans="1:4" x14ac:dyDescent="0.2">
      <c r="A15" s="23">
        <v>45034</v>
      </c>
      <c r="B15" s="24" t="s">
        <v>947</v>
      </c>
      <c r="C15" s="24">
        <v>1007133642</v>
      </c>
      <c r="D15" s="25"/>
    </row>
    <row r="16" spans="1:4" x14ac:dyDescent="0.2">
      <c r="A16" s="22">
        <v>45034</v>
      </c>
      <c r="B16" t="s">
        <v>948</v>
      </c>
      <c r="C16">
        <v>1007930850</v>
      </c>
    </row>
    <row r="17" spans="1:4" x14ac:dyDescent="0.2">
      <c r="A17" s="22">
        <v>45037</v>
      </c>
      <c r="B17" t="s">
        <v>949</v>
      </c>
      <c r="C17">
        <v>1401187351</v>
      </c>
    </row>
    <row r="18" spans="1:4" x14ac:dyDescent="0.2">
      <c r="A18" s="22">
        <v>45038</v>
      </c>
      <c r="B18" t="s">
        <v>950</v>
      </c>
      <c r="C18">
        <v>1201324361</v>
      </c>
    </row>
    <row r="19" spans="1:4" ht="48" x14ac:dyDescent="0.2">
      <c r="A19" s="22">
        <v>45039</v>
      </c>
      <c r="B19" t="s">
        <v>951</v>
      </c>
      <c r="C19">
        <v>1400432623</v>
      </c>
      <c r="D19" s="26" t="s">
        <v>932</v>
      </c>
    </row>
    <row r="20" spans="1:4" ht="48" x14ac:dyDescent="0.2">
      <c r="A20" s="22">
        <v>45039</v>
      </c>
      <c r="B20" t="s">
        <v>952</v>
      </c>
      <c r="C20">
        <v>1000565302</v>
      </c>
      <c r="D20" s="26" t="s">
        <v>953</v>
      </c>
    </row>
    <row r="21" spans="1:4" ht="48" x14ac:dyDescent="0.2">
      <c r="A21" s="22">
        <v>45045</v>
      </c>
      <c r="B21" t="s">
        <v>954</v>
      </c>
      <c r="C21">
        <v>1203280315</v>
      </c>
      <c r="D21" s="26" t="s">
        <v>932</v>
      </c>
    </row>
    <row r="22" spans="1:4" ht="48" x14ac:dyDescent="0.2">
      <c r="A22" s="22">
        <v>45045</v>
      </c>
      <c r="B22" t="s">
        <v>955</v>
      </c>
      <c r="C22">
        <v>1010356971</v>
      </c>
      <c r="D22" s="26" t="s">
        <v>932</v>
      </c>
    </row>
    <row r="23" spans="1:4" ht="48" x14ac:dyDescent="0.2">
      <c r="A23" s="22">
        <v>45046</v>
      </c>
      <c r="B23" t="s">
        <v>956</v>
      </c>
      <c r="C23">
        <v>1101654813</v>
      </c>
      <c r="D23" s="26" t="s">
        <v>932</v>
      </c>
    </row>
    <row r="24" spans="1:4" ht="48" x14ac:dyDescent="0.2">
      <c r="A24" s="22">
        <v>45046</v>
      </c>
      <c r="B24" t="s">
        <v>957</v>
      </c>
      <c r="C24">
        <v>1401201782</v>
      </c>
      <c r="D24" s="26" t="s">
        <v>932</v>
      </c>
    </row>
    <row r="25" spans="1:4" ht="64" x14ac:dyDescent="0.2">
      <c r="A25" s="22">
        <v>45047</v>
      </c>
      <c r="B25" t="s">
        <v>958</v>
      </c>
      <c r="C25">
        <v>1006067284</v>
      </c>
      <c r="D25" s="27" t="s">
        <v>959</v>
      </c>
    </row>
    <row r="26" spans="1:4" x14ac:dyDescent="0.2">
      <c r="A26" s="22">
        <v>45049</v>
      </c>
      <c r="B26" t="s">
        <v>960</v>
      </c>
      <c r="C26">
        <v>1401011614</v>
      </c>
      <c r="D26" t="s">
        <v>961</v>
      </c>
    </row>
    <row r="27" spans="1:4" x14ac:dyDescent="0.2">
      <c r="A27" s="22">
        <v>45051</v>
      </c>
      <c r="B27" t="s">
        <v>962</v>
      </c>
      <c r="C27">
        <v>1010489188</v>
      </c>
      <c r="D27" s="28" t="s">
        <v>963</v>
      </c>
    </row>
    <row r="28" spans="1:4" ht="48" x14ac:dyDescent="0.2">
      <c r="A28" s="22">
        <v>45052</v>
      </c>
      <c r="B28" t="s">
        <v>964</v>
      </c>
      <c r="C28">
        <v>1400316000</v>
      </c>
      <c r="D28" s="26" t="s">
        <v>932</v>
      </c>
    </row>
    <row r="29" spans="1:4" ht="48" x14ac:dyDescent="0.2">
      <c r="A29" s="22">
        <v>45053</v>
      </c>
      <c r="B29" t="s">
        <v>965</v>
      </c>
      <c r="C29">
        <v>1400163746</v>
      </c>
      <c r="D29" s="26" t="s">
        <v>932</v>
      </c>
    </row>
    <row r="30" spans="1:4" ht="48" x14ac:dyDescent="0.2">
      <c r="A30" s="22">
        <v>45071</v>
      </c>
      <c r="B30" t="s">
        <v>966</v>
      </c>
      <c r="C30">
        <v>1401210629</v>
      </c>
      <c r="D30" s="26" t="s">
        <v>932</v>
      </c>
    </row>
    <row r="31" spans="1:4" ht="48" x14ac:dyDescent="0.2">
      <c r="A31" s="22">
        <v>45076</v>
      </c>
      <c r="B31" t="s">
        <v>967</v>
      </c>
      <c r="C31">
        <v>1400486325</v>
      </c>
      <c r="D31" s="26" t="s">
        <v>932</v>
      </c>
    </row>
    <row r="32" spans="1:4" ht="48" x14ac:dyDescent="0.2">
      <c r="A32" s="22">
        <v>45077</v>
      </c>
      <c r="B32" t="s">
        <v>119</v>
      </c>
      <c r="C32">
        <v>1102644291</v>
      </c>
      <c r="D32" s="26" t="s">
        <v>932</v>
      </c>
    </row>
    <row r="33" spans="1:4" ht="64" x14ac:dyDescent="0.2">
      <c r="A33" s="22">
        <v>45080</v>
      </c>
      <c r="B33" t="s">
        <v>968</v>
      </c>
      <c r="C33">
        <v>1400827203</v>
      </c>
      <c r="D33" s="27" t="s">
        <v>936</v>
      </c>
    </row>
    <row r="34" spans="1:4" ht="48" x14ac:dyDescent="0.2">
      <c r="A34" s="22">
        <v>45085</v>
      </c>
      <c r="B34" t="s">
        <v>969</v>
      </c>
      <c r="C34">
        <v>1010212925</v>
      </c>
      <c r="D34" s="26" t="s">
        <v>932</v>
      </c>
    </row>
    <row r="35" spans="1:4" ht="48" x14ac:dyDescent="0.2">
      <c r="A35" s="22">
        <v>45095</v>
      </c>
      <c r="B35" t="s">
        <v>970</v>
      </c>
      <c r="C35">
        <v>1006906795</v>
      </c>
      <c r="D35" s="26" t="s">
        <v>932</v>
      </c>
    </row>
    <row r="36" spans="1:4" x14ac:dyDescent="0.2">
      <c r="A36" s="22">
        <v>45097</v>
      </c>
      <c r="B36" t="s">
        <v>971</v>
      </c>
      <c r="C36">
        <v>1401311857</v>
      </c>
      <c r="D36" s="28" t="s">
        <v>963</v>
      </c>
    </row>
    <row r="37" spans="1:4" ht="32" x14ac:dyDescent="0.2">
      <c r="A37" s="22">
        <v>45099</v>
      </c>
      <c r="B37" t="s">
        <v>972</v>
      </c>
      <c r="C37">
        <v>1007515500</v>
      </c>
      <c r="D37" s="26" t="s">
        <v>973</v>
      </c>
    </row>
    <row r="38" spans="1:4" ht="48" x14ac:dyDescent="0.2">
      <c r="A38" s="22">
        <v>45100</v>
      </c>
      <c r="B38" t="s">
        <v>974</v>
      </c>
      <c r="C38">
        <v>1400611805</v>
      </c>
      <c r="D38" s="26" t="s">
        <v>932</v>
      </c>
    </row>
    <row r="39" spans="1:4" ht="48" x14ac:dyDescent="0.2">
      <c r="A39" s="22">
        <v>45101</v>
      </c>
      <c r="B39" t="s">
        <v>975</v>
      </c>
      <c r="C39">
        <v>1401317998</v>
      </c>
      <c r="D39" s="26" t="s">
        <v>932</v>
      </c>
    </row>
    <row r="40" spans="1:4" ht="48" x14ac:dyDescent="0.2">
      <c r="A40" s="22">
        <v>45110</v>
      </c>
      <c r="B40" t="s">
        <v>976</v>
      </c>
      <c r="C40">
        <v>1401073700</v>
      </c>
      <c r="D40" s="26" t="s">
        <v>977</v>
      </c>
    </row>
    <row r="41" spans="1:4" ht="48" x14ac:dyDescent="0.2">
      <c r="A41" s="22">
        <v>45110</v>
      </c>
      <c r="B41" t="s">
        <v>978</v>
      </c>
      <c r="C41">
        <v>1401327891</v>
      </c>
      <c r="D41" s="26" t="s">
        <v>932</v>
      </c>
    </row>
    <row r="42" spans="1:4" ht="48" x14ac:dyDescent="0.2">
      <c r="A42" s="22">
        <v>45111</v>
      </c>
      <c r="B42" t="s">
        <v>979</v>
      </c>
      <c r="C42">
        <v>1203195479</v>
      </c>
      <c r="D42" s="26"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Tox Book</vt:lpstr>
      <vt:lpstr>INTOXICATE</vt:lpstr>
      <vt:lpstr>Sheet1</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2025-02-24T17:10:51Z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